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hared drives\Empower Analytics\Projects\Lochard Energy\2003 Firming Analysis\"/>
    </mc:Choice>
  </mc:AlternateContent>
  <xr:revisionPtr revIDLastSave="0" documentId="13_ncr:1_{30C81CB5-6771-4777-A7C5-BD46A37AA973}" xr6:coauthVersionLast="45" xr6:coauthVersionMax="45" xr10:uidLastSave="{00000000-0000-0000-0000-000000000000}"/>
  <bookViews>
    <workbookView xWindow="12711" yWindow="-14256" windowWidth="25370" windowHeight="13759" firstSheet="8" activeTab="14" xr2:uid="{B3D00DDF-F12E-4CE5-89BD-07A60A1B3FEF}"/>
  </bookViews>
  <sheets>
    <sheet name="Spot Prices" sheetId="1" r:id="rId1"/>
    <sheet name="WindFarmRevenue" sheetId="2" r:id="rId2"/>
    <sheet name="WindFarmLGCs" sheetId="10" r:id="rId3"/>
    <sheet name="WindFarmAvPrice" sheetId="11" r:id="rId4"/>
    <sheet name="PPAPrice" sheetId="12" r:id="rId5"/>
    <sheet name="PPAcfd" sheetId="13" r:id="rId6"/>
    <sheet name="SwapSold" sheetId="14" r:id="rId7"/>
    <sheet name="DualFuelCM" sheetId="4" r:id="rId8"/>
    <sheet name="DualFuelMWh" sheetId="6" r:id="rId9"/>
    <sheet name="2hBatteryCM" sheetId="5" r:id="rId10"/>
    <sheet name="2hBatteryMWh" sheetId="7" r:id="rId11"/>
    <sheet name="2hBatteryCycles" sheetId="8" r:id="rId12"/>
    <sheet name="Summary" sheetId="9" r:id="rId13"/>
    <sheet name="FinParameters" sheetId="15" r:id="rId14"/>
    <sheet name="Financials" sheetId="16" r:id="rId15"/>
    <sheet name="FinancialWalk" sheetId="17" r:id="rId16"/>
  </sheets>
  <externalReferences>
    <externalReference r:id="rId17"/>
    <externalReference r:id="rId18"/>
    <externalReference r:id="rId19"/>
    <externalReference r:id="rId20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F6" i="16" l="1"/>
  <c r="AF7" i="16"/>
  <c r="AF8" i="16"/>
  <c r="AF9" i="16"/>
  <c r="AF10" i="16"/>
  <c r="AF11" i="16"/>
  <c r="AF12" i="16"/>
  <c r="AF13" i="16"/>
  <c r="AF14" i="16"/>
  <c r="AF15" i="16"/>
  <c r="AF16" i="16"/>
  <c r="AF17" i="16"/>
  <c r="AF18" i="16"/>
  <c r="AF19" i="16"/>
  <c r="AF20" i="16"/>
  <c r="AF21" i="16"/>
  <c r="AF22" i="16"/>
  <c r="AF23" i="16"/>
  <c r="AF24" i="16"/>
  <c r="AF25" i="16"/>
  <c r="AF26" i="16"/>
  <c r="AF27" i="16"/>
  <c r="AF28" i="16"/>
  <c r="AF29" i="16"/>
  <c r="AF30" i="16"/>
  <c r="AF31" i="16"/>
  <c r="AF32" i="16"/>
  <c r="AF33" i="16"/>
  <c r="AF34" i="16"/>
  <c r="AF35" i="16"/>
  <c r="AF36" i="16"/>
  <c r="AF37" i="16"/>
  <c r="AF38" i="16"/>
  <c r="AF39" i="16"/>
  <c r="AF40" i="16"/>
  <c r="AF41" i="16"/>
  <c r="AF42" i="16"/>
  <c r="AF43" i="16"/>
  <c r="AF44" i="16"/>
  <c r="AF45" i="16"/>
  <c r="AF46" i="16"/>
  <c r="AF47" i="16"/>
  <c r="AF48" i="16"/>
  <c r="AF49" i="16"/>
  <c r="AF50" i="16"/>
  <c r="AF51" i="16"/>
  <c r="AF52" i="16"/>
  <c r="AF53" i="16"/>
  <c r="AF54" i="16"/>
  <c r="AF55" i="16"/>
  <c r="AF56" i="16"/>
  <c r="AF57" i="16"/>
  <c r="AF58" i="16"/>
  <c r="AF59" i="16"/>
  <c r="AF60" i="16"/>
  <c r="AF61" i="16"/>
  <c r="AF62" i="16"/>
  <c r="AF63" i="16"/>
  <c r="AF64" i="16"/>
  <c r="AF65" i="16"/>
  <c r="AF66" i="16"/>
  <c r="AF67" i="16"/>
  <c r="AF68" i="16"/>
  <c r="AF69" i="16"/>
  <c r="AF70" i="16"/>
  <c r="AF71" i="16"/>
  <c r="AF72" i="16"/>
  <c r="AF73" i="16"/>
  <c r="AF74" i="16"/>
  <c r="AF75" i="16"/>
  <c r="AF76" i="16"/>
  <c r="AF77" i="16"/>
  <c r="AF78" i="16"/>
  <c r="AF79" i="16"/>
  <c r="AF80" i="16"/>
  <c r="AF81" i="16"/>
  <c r="AF82" i="16"/>
  <c r="AF83" i="16"/>
  <c r="AF84" i="16"/>
  <c r="AF85" i="16"/>
  <c r="AF86" i="16"/>
  <c r="AF87" i="16"/>
  <c r="AF88" i="16"/>
  <c r="AF89" i="16"/>
  <c r="AF90" i="16"/>
  <c r="AF91" i="16"/>
  <c r="AF92" i="16"/>
  <c r="AF93" i="16"/>
  <c r="AF94" i="16"/>
  <c r="AF95" i="16"/>
  <c r="AF96" i="16"/>
  <c r="AF97" i="16"/>
  <c r="AF98" i="16"/>
  <c r="AF99" i="16"/>
  <c r="AF100" i="16"/>
  <c r="AF101" i="16"/>
  <c r="AF102" i="16"/>
  <c r="AF103" i="16"/>
  <c r="AF104" i="16"/>
  <c r="AF105" i="16"/>
  <c r="AF106" i="16"/>
  <c r="AF107" i="16"/>
  <c r="AF108" i="16"/>
  <c r="AF109" i="16"/>
  <c r="AF110" i="16"/>
  <c r="AF111" i="16"/>
  <c r="AF112" i="16"/>
  <c r="AF113" i="16"/>
  <c r="AF114" i="16"/>
  <c r="AF115" i="16"/>
  <c r="AF116" i="16"/>
  <c r="AF117" i="16"/>
  <c r="AF118" i="16"/>
  <c r="AF119" i="16"/>
  <c r="AF120" i="16"/>
  <c r="AF121" i="16"/>
  <c r="AF122" i="16"/>
  <c r="AF123" i="16"/>
  <c r="AF124" i="16"/>
  <c r="AF125" i="16"/>
  <c r="AF126" i="16"/>
  <c r="AF127" i="16"/>
  <c r="AF128" i="16"/>
  <c r="AF129" i="16"/>
  <c r="AF130" i="16"/>
  <c r="AF131" i="16"/>
  <c r="AF132" i="16"/>
  <c r="AF133" i="16"/>
  <c r="AF134" i="16"/>
  <c r="AF135" i="16"/>
  <c r="AF136" i="16"/>
  <c r="AF137" i="16"/>
  <c r="AF138" i="16"/>
  <c r="AF139" i="16"/>
  <c r="AF140" i="16"/>
  <c r="AF141" i="16"/>
  <c r="AF142" i="16"/>
  <c r="AF143" i="16"/>
  <c r="AF144" i="16"/>
  <c r="AF145" i="16"/>
  <c r="AF146" i="16"/>
  <c r="AF147" i="16"/>
  <c r="AF148" i="16"/>
  <c r="AF149" i="16"/>
  <c r="AF150" i="16"/>
  <c r="AF151" i="16"/>
  <c r="AF152" i="16"/>
  <c r="AF153" i="16"/>
  <c r="AF154" i="16"/>
  <c r="AF155" i="16"/>
  <c r="AF156" i="16"/>
  <c r="AF157" i="16"/>
  <c r="AF158" i="16"/>
  <c r="AF159" i="16"/>
  <c r="AF160" i="16"/>
  <c r="AF161" i="16"/>
  <c r="AF162" i="16"/>
  <c r="AF163" i="16"/>
  <c r="AF164" i="16"/>
  <c r="AF165" i="16"/>
  <c r="AF166" i="16"/>
  <c r="AF167" i="16"/>
  <c r="AF168" i="16"/>
  <c r="AF169" i="16"/>
  <c r="AF170" i="16"/>
  <c r="AF171" i="16"/>
  <c r="AF172" i="16"/>
  <c r="AF173" i="16"/>
  <c r="AF174" i="16"/>
  <c r="AF175" i="16"/>
  <c r="AF176" i="16"/>
  <c r="AF177" i="16"/>
  <c r="AF178" i="16"/>
  <c r="AF179" i="16"/>
  <c r="AF180" i="16"/>
  <c r="AF181" i="16"/>
  <c r="AF182" i="16"/>
  <c r="AF183" i="16"/>
  <c r="AF184" i="16"/>
  <c r="AF185" i="16"/>
  <c r="AF186" i="16"/>
  <c r="AF187" i="16"/>
  <c r="AF188" i="16"/>
  <c r="AF189" i="16"/>
  <c r="AF190" i="16"/>
  <c r="AF191" i="16"/>
  <c r="AF192" i="16"/>
  <c r="AF193" i="16"/>
  <c r="AF194" i="16"/>
  <c r="AF195" i="16"/>
  <c r="AF196" i="16"/>
  <c r="AF197" i="16"/>
  <c r="AF198" i="16"/>
  <c r="AF199" i="16"/>
  <c r="AF200" i="16"/>
  <c r="AF201" i="16"/>
  <c r="AF202" i="16"/>
  <c r="AF203" i="16"/>
  <c r="AF204" i="16"/>
  <c r="AF205" i="16"/>
  <c r="AF206" i="16"/>
  <c r="AF207" i="16"/>
  <c r="AF208" i="16"/>
  <c r="AF209" i="16"/>
  <c r="AF210" i="16"/>
  <c r="AF211" i="16"/>
  <c r="AF212" i="16"/>
  <c r="AF213" i="16"/>
  <c r="AF214" i="16"/>
  <c r="AF215" i="16"/>
  <c r="AF216" i="16"/>
  <c r="AF217" i="16"/>
  <c r="AF218" i="16"/>
  <c r="AF219" i="16"/>
  <c r="AF220" i="16"/>
  <c r="AF221" i="16"/>
  <c r="AF222" i="16"/>
  <c r="AF223" i="16"/>
  <c r="AF224" i="16"/>
  <c r="AF225" i="16"/>
  <c r="AF226" i="16"/>
  <c r="AF227" i="16"/>
  <c r="AF228" i="16"/>
  <c r="AF229" i="16"/>
  <c r="AF230" i="16"/>
  <c r="AF231" i="16"/>
  <c r="AF232" i="16"/>
  <c r="AF233" i="16"/>
  <c r="AF234" i="16"/>
  <c r="AF235" i="16"/>
  <c r="AF236" i="16"/>
  <c r="AF237" i="16"/>
  <c r="AF238" i="16"/>
  <c r="AF239" i="16"/>
  <c r="AF240" i="16"/>
  <c r="AF241" i="16"/>
  <c r="AF242" i="16"/>
  <c r="AF243" i="16"/>
  <c r="AF244" i="16"/>
  <c r="AF245" i="16"/>
  <c r="AF246" i="16"/>
  <c r="AF247" i="16"/>
  <c r="AF248" i="16"/>
  <c r="AF249" i="16"/>
  <c r="AF250" i="16"/>
  <c r="AF251" i="16"/>
  <c r="AF252" i="16"/>
  <c r="AF253" i="16"/>
  <c r="AF254" i="16"/>
  <c r="AF255" i="16"/>
  <c r="AF256" i="16"/>
  <c r="AF257" i="16"/>
  <c r="AF258" i="16"/>
  <c r="AF259" i="16"/>
  <c r="AF260" i="16"/>
  <c r="AF5" i="16"/>
  <c r="X2" i="17" l="1"/>
  <c r="V2" i="17"/>
  <c r="G312" i="17"/>
  <c r="G311" i="17"/>
  <c r="G310" i="17"/>
  <c r="G309" i="17"/>
  <c r="G308" i="17"/>
  <c r="G307" i="17"/>
  <c r="G306" i="17"/>
  <c r="G305" i="17"/>
  <c r="G304" i="17"/>
  <c r="G303" i="17"/>
  <c r="G302" i="17"/>
  <c r="G301" i="17"/>
  <c r="G300" i="17"/>
  <c r="G299" i="17"/>
  <c r="G298" i="17"/>
  <c r="G297" i="17"/>
  <c r="G296" i="17"/>
  <c r="G295" i="17"/>
  <c r="G294" i="17"/>
  <c r="G293" i="17"/>
  <c r="G292" i="17"/>
  <c r="G291" i="17"/>
  <c r="G290" i="17"/>
  <c r="G289" i="17"/>
  <c r="G288" i="17"/>
  <c r="G287" i="17"/>
  <c r="G286" i="17"/>
  <c r="G285" i="17"/>
  <c r="G284" i="17"/>
  <c r="G283" i="17"/>
  <c r="G282" i="17"/>
  <c r="G281" i="17"/>
  <c r="G280" i="17"/>
  <c r="G279" i="17"/>
  <c r="G278" i="17"/>
  <c r="G277" i="17"/>
  <c r="G276" i="17"/>
  <c r="G275" i="17"/>
  <c r="G274" i="17"/>
  <c r="G273" i="17"/>
  <c r="G272" i="17"/>
  <c r="G271" i="17"/>
  <c r="G270" i="17"/>
  <c r="G269" i="17"/>
  <c r="AP260" i="16"/>
  <c r="AP258" i="16"/>
  <c r="AP257" i="16"/>
  <c r="AP256" i="16"/>
  <c r="AP255" i="16"/>
  <c r="AP254" i="16"/>
  <c r="AP253" i="16"/>
  <c r="AP132" i="16"/>
  <c r="AP131" i="16"/>
  <c r="AP130" i="16"/>
  <c r="AP129" i="16"/>
  <c r="AP128" i="16"/>
  <c r="AP127" i="16"/>
  <c r="AP126" i="16"/>
  <c r="AP125" i="16"/>
  <c r="Q5" i="17"/>
  <c r="O216" i="16"/>
  <c r="M153" i="16"/>
  <c r="N132" i="16"/>
  <c r="O123" i="16"/>
  <c r="N107" i="16"/>
  <c r="M100" i="16"/>
  <c r="O92" i="16"/>
  <c r="M86" i="16"/>
  <c r="O78" i="16"/>
  <c r="O64" i="16"/>
  <c r="N57" i="16"/>
  <c r="M51" i="16"/>
  <c r="M46" i="16"/>
  <c r="O40" i="16"/>
  <c r="M35" i="16"/>
  <c r="M30" i="16"/>
  <c r="O24" i="16"/>
  <c r="M19" i="16"/>
  <c r="O14" i="16"/>
  <c r="M11" i="16"/>
  <c r="M8" i="16"/>
  <c r="B2" i="17"/>
  <c r="F260" i="16"/>
  <c r="E260" i="16"/>
  <c r="D260" i="16"/>
  <c r="C260" i="16"/>
  <c r="B260" i="16"/>
  <c r="F259" i="16"/>
  <c r="E259" i="16"/>
  <c r="D259" i="16"/>
  <c r="C259" i="16"/>
  <c r="B259" i="16"/>
  <c r="F258" i="16"/>
  <c r="E258" i="16"/>
  <c r="D258" i="16"/>
  <c r="C258" i="16"/>
  <c r="B258" i="16"/>
  <c r="F257" i="16"/>
  <c r="E257" i="16"/>
  <c r="D257" i="16"/>
  <c r="C257" i="16"/>
  <c r="B257" i="16"/>
  <c r="F256" i="16"/>
  <c r="E256" i="16"/>
  <c r="D256" i="16"/>
  <c r="C256" i="16"/>
  <c r="B256" i="16"/>
  <c r="F255" i="16"/>
  <c r="E255" i="16"/>
  <c r="D255" i="16"/>
  <c r="C255" i="16"/>
  <c r="B255" i="16"/>
  <c r="F254" i="16"/>
  <c r="E254" i="16"/>
  <c r="D254" i="16"/>
  <c r="C254" i="16"/>
  <c r="B254" i="16"/>
  <c r="F253" i="16"/>
  <c r="E253" i="16"/>
  <c r="D253" i="16"/>
  <c r="C253" i="16"/>
  <c r="B253" i="16"/>
  <c r="F252" i="16"/>
  <c r="E252" i="16"/>
  <c r="D252" i="16"/>
  <c r="C252" i="16"/>
  <c r="B252" i="16"/>
  <c r="F251" i="16"/>
  <c r="E251" i="16"/>
  <c r="D251" i="16"/>
  <c r="C251" i="16"/>
  <c r="B251" i="16"/>
  <c r="F250" i="16"/>
  <c r="E250" i="16"/>
  <c r="D250" i="16"/>
  <c r="C250" i="16"/>
  <c r="B250" i="16"/>
  <c r="F249" i="16"/>
  <c r="E249" i="16"/>
  <c r="D249" i="16"/>
  <c r="C249" i="16"/>
  <c r="B249" i="16"/>
  <c r="F248" i="16"/>
  <c r="E248" i="16"/>
  <c r="D248" i="16"/>
  <c r="C248" i="16"/>
  <c r="B248" i="16"/>
  <c r="F247" i="16"/>
  <c r="E247" i="16"/>
  <c r="D247" i="16"/>
  <c r="C247" i="16"/>
  <c r="B247" i="16"/>
  <c r="F246" i="16"/>
  <c r="E246" i="16"/>
  <c r="D246" i="16"/>
  <c r="C246" i="16"/>
  <c r="B246" i="16"/>
  <c r="F245" i="16"/>
  <c r="E245" i="16"/>
  <c r="D245" i="16"/>
  <c r="C245" i="16"/>
  <c r="B245" i="16"/>
  <c r="F244" i="16"/>
  <c r="E244" i="16"/>
  <c r="D244" i="16"/>
  <c r="C244" i="16"/>
  <c r="B244" i="16"/>
  <c r="F243" i="16"/>
  <c r="E243" i="16"/>
  <c r="D243" i="16"/>
  <c r="C243" i="16"/>
  <c r="B243" i="16"/>
  <c r="F242" i="16"/>
  <c r="E242" i="16"/>
  <c r="D242" i="16"/>
  <c r="C242" i="16"/>
  <c r="B242" i="16"/>
  <c r="F241" i="16"/>
  <c r="E241" i="16"/>
  <c r="D241" i="16"/>
  <c r="C241" i="16"/>
  <c r="B241" i="16"/>
  <c r="F240" i="16"/>
  <c r="E240" i="16"/>
  <c r="M240" i="16" s="1"/>
  <c r="D240" i="16"/>
  <c r="C240" i="16"/>
  <c r="B240" i="16"/>
  <c r="F239" i="16"/>
  <c r="E239" i="16"/>
  <c r="D239" i="16"/>
  <c r="C239" i="16"/>
  <c r="B239" i="16"/>
  <c r="F238" i="16"/>
  <c r="E238" i="16"/>
  <c r="D238" i="16"/>
  <c r="C238" i="16"/>
  <c r="B238" i="16"/>
  <c r="F237" i="16"/>
  <c r="E237" i="16"/>
  <c r="D237" i="16"/>
  <c r="C237" i="16"/>
  <c r="B237" i="16"/>
  <c r="F236" i="16"/>
  <c r="E236" i="16"/>
  <c r="D236" i="16"/>
  <c r="C236" i="16"/>
  <c r="B236" i="16"/>
  <c r="F235" i="16"/>
  <c r="E235" i="16"/>
  <c r="D235" i="16"/>
  <c r="C235" i="16"/>
  <c r="B235" i="16"/>
  <c r="F234" i="16"/>
  <c r="E234" i="16"/>
  <c r="D234" i="16"/>
  <c r="C234" i="16"/>
  <c r="B234" i="16"/>
  <c r="F233" i="16"/>
  <c r="E233" i="16"/>
  <c r="D233" i="16"/>
  <c r="C233" i="16"/>
  <c r="B233" i="16"/>
  <c r="F232" i="16"/>
  <c r="E232" i="16"/>
  <c r="D232" i="16"/>
  <c r="C232" i="16"/>
  <c r="B232" i="16"/>
  <c r="F231" i="16"/>
  <c r="E231" i="16"/>
  <c r="D231" i="16"/>
  <c r="C231" i="16"/>
  <c r="B231" i="16"/>
  <c r="F230" i="16"/>
  <c r="E230" i="16"/>
  <c r="D230" i="16"/>
  <c r="C230" i="16"/>
  <c r="B230" i="16"/>
  <c r="F229" i="16"/>
  <c r="E229" i="16"/>
  <c r="D229" i="16"/>
  <c r="C229" i="16"/>
  <c r="B229" i="16"/>
  <c r="F228" i="16"/>
  <c r="E228" i="16"/>
  <c r="D228" i="16"/>
  <c r="C228" i="16"/>
  <c r="B228" i="16"/>
  <c r="F227" i="16"/>
  <c r="E227" i="16"/>
  <c r="M227" i="16" s="1"/>
  <c r="D227" i="16"/>
  <c r="C227" i="16"/>
  <c r="B227" i="16"/>
  <c r="F226" i="16"/>
  <c r="E226" i="16"/>
  <c r="D226" i="16"/>
  <c r="C226" i="16"/>
  <c r="B226" i="16"/>
  <c r="F225" i="16"/>
  <c r="E225" i="16"/>
  <c r="D225" i="16"/>
  <c r="C225" i="16"/>
  <c r="B225" i="16"/>
  <c r="F224" i="16"/>
  <c r="E224" i="16"/>
  <c r="D224" i="16"/>
  <c r="C224" i="16"/>
  <c r="B224" i="16"/>
  <c r="F223" i="16"/>
  <c r="E223" i="16"/>
  <c r="D223" i="16"/>
  <c r="C223" i="16"/>
  <c r="B223" i="16"/>
  <c r="F222" i="16"/>
  <c r="E222" i="16"/>
  <c r="D222" i="16"/>
  <c r="C222" i="16"/>
  <c r="B222" i="16"/>
  <c r="F221" i="16"/>
  <c r="E221" i="16"/>
  <c r="D221" i="16"/>
  <c r="C221" i="16"/>
  <c r="B221" i="16"/>
  <c r="F220" i="16"/>
  <c r="E220" i="16"/>
  <c r="D220" i="16"/>
  <c r="C220" i="16"/>
  <c r="B220" i="16"/>
  <c r="F219" i="16"/>
  <c r="E219" i="16"/>
  <c r="D219" i="16"/>
  <c r="C219" i="16"/>
  <c r="B219" i="16"/>
  <c r="F218" i="16"/>
  <c r="E218" i="16"/>
  <c r="D218" i="16"/>
  <c r="C218" i="16"/>
  <c r="B218" i="16"/>
  <c r="F217" i="16"/>
  <c r="E217" i="16"/>
  <c r="D217" i="16"/>
  <c r="C217" i="16"/>
  <c r="B217" i="16"/>
  <c r="F216" i="16"/>
  <c r="E216" i="16"/>
  <c r="D216" i="16"/>
  <c r="C216" i="16"/>
  <c r="B216" i="16"/>
  <c r="F215" i="16"/>
  <c r="E215" i="16"/>
  <c r="D215" i="16"/>
  <c r="C215" i="16"/>
  <c r="B215" i="16"/>
  <c r="F214" i="16"/>
  <c r="E214" i="16"/>
  <c r="D214" i="16"/>
  <c r="C214" i="16"/>
  <c r="B214" i="16"/>
  <c r="F213" i="16"/>
  <c r="E213" i="16"/>
  <c r="D213" i="16"/>
  <c r="C213" i="16"/>
  <c r="B213" i="16"/>
  <c r="F212" i="16"/>
  <c r="E212" i="16"/>
  <c r="D212" i="16"/>
  <c r="C212" i="16"/>
  <c r="B212" i="16"/>
  <c r="F211" i="16"/>
  <c r="E211" i="16"/>
  <c r="D211" i="16"/>
  <c r="C211" i="16"/>
  <c r="B211" i="16"/>
  <c r="F210" i="16"/>
  <c r="E210" i="16"/>
  <c r="D210" i="16"/>
  <c r="C210" i="16"/>
  <c r="B210" i="16"/>
  <c r="F209" i="16"/>
  <c r="E209" i="16"/>
  <c r="D209" i="16"/>
  <c r="C209" i="16"/>
  <c r="B209" i="16"/>
  <c r="F208" i="16"/>
  <c r="E208" i="16"/>
  <c r="D208" i="16"/>
  <c r="C208" i="16"/>
  <c r="B208" i="16"/>
  <c r="F207" i="16"/>
  <c r="E207" i="16"/>
  <c r="D207" i="16"/>
  <c r="C207" i="16"/>
  <c r="B207" i="16"/>
  <c r="F206" i="16"/>
  <c r="E206" i="16"/>
  <c r="D206" i="16"/>
  <c r="C206" i="16"/>
  <c r="B206" i="16"/>
  <c r="F205" i="16"/>
  <c r="E205" i="16"/>
  <c r="D205" i="16"/>
  <c r="C205" i="16"/>
  <c r="B205" i="16"/>
  <c r="F204" i="16"/>
  <c r="E204" i="16"/>
  <c r="D204" i="16"/>
  <c r="C204" i="16"/>
  <c r="B204" i="16"/>
  <c r="F203" i="16"/>
  <c r="E203" i="16"/>
  <c r="D203" i="16"/>
  <c r="C203" i="16"/>
  <c r="B203" i="16"/>
  <c r="F202" i="16"/>
  <c r="E202" i="16"/>
  <c r="D202" i="16"/>
  <c r="C202" i="16"/>
  <c r="B202" i="16"/>
  <c r="F201" i="16"/>
  <c r="E201" i="16"/>
  <c r="D201" i="16"/>
  <c r="C201" i="16"/>
  <c r="B201" i="16"/>
  <c r="F200" i="16"/>
  <c r="E200" i="16"/>
  <c r="D200" i="16"/>
  <c r="C200" i="16"/>
  <c r="B200" i="16"/>
  <c r="F199" i="16"/>
  <c r="E199" i="16"/>
  <c r="D199" i="16"/>
  <c r="C199" i="16"/>
  <c r="B199" i="16"/>
  <c r="F198" i="16"/>
  <c r="E198" i="16"/>
  <c r="D198" i="16"/>
  <c r="C198" i="16"/>
  <c r="B198" i="16"/>
  <c r="F197" i="16"/>
  <c r="E197" i="16"/>
  <c r="D197" i="16"/>
  <c r="C197" i="16"/>
  <c r="B197" i="16"/>
  <c r="F196" i="16"/>
  <c r="E196" i="16"/>
  <c r="D196" i="16"/>
  <c r="C196" i="16"/>
  <c r="B196" i="16"/>
  <c r="F195" i="16"/>
  <c r="E195" i="16"/>
  <c r="D195" i="16"/>
  <c r="C195" i="16"/>
  <c r="B195" i="16"/>
  <c r="F194" i="16"/>
  <c r="E194" i="16"/>
  <c r="D194" i="16"/>
  <c r="C194" i="16"/>
  <c r="B194" i="16"/>
  <c r="F193" i="16"/>
  <c r="E193" i="16"/>
  <c r="D193" i="16"/>
  <c r="C193" i="16"/>
  <c r="B193" i="16"/>
  <c r="F192" i="16"/>
  <c r="E192" i="16"/>
  <c r="D192" i="16"/>
  <c r="C192" i="16"/>
  <c r="B192" i="16"/>
  <c r="F191" i="16"/>
  <c r="E191" i="16"/>
  <c r="D191" i="16"/>
  <c r="C191" i="16"/>
  <c r="B191" i="16"/>
  <c r="F190" i="16"/>
  <c r="E190" i="16"/>
  <c r="O190" i="16" s="1"/>
  <c r="D190" i="16"/>
  <c r="C190" i="16"/>
  <c r="B190" i="16"/>
  <c r="F189" i="16"/>
  <c r="E189" i="16"/>
  <c r="D189" i="16"/>
  <c r="C189" i="16"/>
  <c r="B189" i="16"/>
  <c r="F188" i="16"/>
  <c r="E188" i="16"/>
  <c r="D188" i="16"/>
  <c r="C188" i="16"/>
  <c r="B188" i="16"/>
  <c r="F187" i="16"/>
  <c r="E187" i="16"/>
  <c r="D187" i="16"/>
  <c r="C187" i="16"/>
  <c r="B187" i="16"/>
  <c r="F186" i="16"/>
  <c r="E186" i="16"/>
  <c r="D186" i="16"/>
  <c r="C186" i="16"/>
  <c r="B186" i="16"/>
  <c r="F185" i="16"/>
  <c r="E185" i="16"/>
  <c r="D185" i="16"/>
  <c r="C185" i="16"/>
  <c r="B185" i="16"/>
  <c r="F184" i="16"/>
  <c r="E184" i="16"/>
  <c r="D184" i="16"/>
  <c r="C184" i="16"/>
  <c r="B184" i="16"/>
  <c r="F183" i="16"/>
  <c r="E183" i="16"/>
  <c r="D183" i="16"/>
  <c r="C183" i="16"/>
  <c r="B183" i="16"/>
  <c r="F182" i="16"/>
  <c r="E182" i="16"/>
  <c r="D182" i="16"/>
  <c r="C182" i="16"/>
  <c r="B182" i="16"/>
  <c r="F181" i="16"/>
  <c r="E181" i="16"/>
  <c r="D181" i="16"/>
  <c r="C181" i="16"/>
  <c r="B181" i="16"/>
  <c r="F180" i="16"/>
  <c r="E180" i="16"/>
  <c r="D180" i="16"/>
  <c r="C180" i="16"/>
  <c r="B180" i="16"/>
  <c r="F179" i="16"/>
  <c r="E179" i="16"/>
  <c r="D179" i="16"/>
  <c r="C179" i="16"/>
  <c r="B179" i="16"/>
  <c r="F178" i="16"/>
  <c r="E178" i="16"/>
  <c r="D178" i="16"/>
  <c r="C178" i="16"/>
  <c r="B178" i="16"/>
  <c r="F177" i="16"/>
  <c r="E177" i="16"/>
  <c r="D177" i="16"/>
  <c r="C177" i="16"/>
  <c r="B177" i="16"/>
  <c r="F176" i="16"/>
  <c r="E176" i="16"/>
  <c r="D176" i="16"/>
  <c r="C176" i="16"/>
  <c r="B176" i="16"/>
  <c r="F175" i="16"/>
  <c r="E175" i="16"/>
  <c r="D175" i="16"/>
  <c r="C175" i="16"/>
  <c r="B175" i="16"/>
  <c r="F174" i="16"/>
  <c r="E174" i="16"/>
  <c r="D174" i="16"/>
  <c r="C174" i="16"/>
  <c r="B174" i="16"/>
  <c r="F173" i="16"/>
  <c r="E173" i="16"/>
  <c r="D173" i="16"/>
  <c r="C173" i="16"/>
  <c r="B173" i="16"/>
  <c r="F172" i="16"/>
  <c r="E172" i="16"/>
  <c r="D172" i="16"/>
  <c r="C172" i="16"/>
  <c r="B172" i="16"/>
  <c r="F171" i="16"/>
  <c r="E171" i="16"/>
  <c r="D171" i="16"/>
  <c r="C171" i="16"/>
  <c r="B171" i="16"/>
  <c r="F170" i="16"/>
  <c r="E170" i="16"/>
  <c r="D170" i="16"/>
  <c r="C170" i="16"/>
  <c r="B170" i="16"/>
  <c r="F169" i="16"/>
  <c r="E169" i="16"/>
  <c r="D169" i="16"/>
  <c r="C169" i="16"/>
  <c r="B169" i="16"/>
  <c r="F168" i="16"/>
  <c r="E168" i="16"/>
  <c r="D168" i="16"/>
  <c r="C168" i="16"/>
  <c r="B168" i="16"/>
  <c r="F167" i="16"/>
  <c r="E167" i="16"/>
  <c r="D167" i="16"/>
  <c r="C167" i="16"/>
  <c r="B167" i="16"/>
  <c r="F166" i="16"/>
  <c r="E166" i="16"/>
  <c r="D166" i="16"/>
  <c r="C166" i="16"/>
  <c r="B166" i="16"/>
  <c r="F165" i="16"/>
  <c r="E165" i="16"/>
  <c r="D165" i="16"/>
  <c r="C165" i="16"/>
  <c r="B165" i="16"/>
  <c r="F164" i="16"/>
  <c r="E164" i="16"/>
  <c r="D164" i="16"/>
  <c r="C164" i="16"/>
  <c r="B164" i="16"/>
  <c r="F163" i="16"/>
  <c r="E163" i="16"/>
  <c r="D163" i="16"/>
  <c r="C163" i="16"/>
  <c r="B163" i="16"/>
  <c r="F162" i="16"/>
  <c r="E162" i="16"/>
  <c r="D162" i="16"/>
  <c r="C162" i="16"/>
  <c r="B162" i="16"/>
  <c r="F161" i="16"/>
  <c r="E161" i="16"/>
  <c r="D161" i="16"/>
  <c r="C161" i="16"/>
  <c r="B161" i="16"/>
  <c r="F160" i="16"/>
  <c r="E160" i="16"/>
  <c r="D160" i="16"/>
  <c r="C160" i="16"/>
  <c r="B160" i="16"/>
  <c r="F159" i="16"/>
  <c r="E159" i="16"/>
  <c r="O159" i="16" s="1"/>
  <c r="D159" i="16"/>
  <c r="C159" i="16"/>
  <c r="B159" i="16"/>
  <c r="F158" i="16"/>
  <c r="E158" i="16"/>
  <c r="D158" i="16"/>
  <c r="C158" i="16"/>
  <c r="B158" i="16"/>
  <c r="F157" i="16"/>
  <c r="E157" i="16"/>
  <c r="D157" i="16"/>
  <c r="C157" i="16"/>
  <c r="B157" i="16"/>
  <c r="F156" i="16"/>
  <c r="E156" i="16"/>
  <c r="D156" i="16"/>
  <c r="C156" i="16"/>
  <c r="B156" i="16"/>
  <c r="F155" i="16"/>
  <c r="E155" i="16"/>
  <c r="D155" i="16"/>
  <c r="C155" i="16"/>
  <c r="B155" i="16"/>
  <c r="F154" i="16"/>
  <c r="E154" i="16"/>
  <c r="D154" i="16"/>
  <c r="C154" i="16"/>
  <c r="B154" i="16"/>
  <c r="F153" i="16"/>
  <c r="E153" i="16"/>
  <c r="D153" i="16"/>
  <c r="C153" i="16"/>
  <c r="B153" i="16"/>
  <c r="F152" i="16"/>
  <c r="E152" i="16"/>
  <c r="D152" i="16"/>
  <c r="C152" i="16"/>
  <c r="B152" i="16"/>
  <c r="F151" i="16"/>
  <c r="E151" i="16"/>
  <c r="D151" i="16"/>
  <c r="C151" i="16"/>
  <c r="B151" i="16"/>
  <c r="F150" i="16"/>
  <c r="E150" i="16"/>
  <c r="M150" i="16" s="1"/>
  <c r="D150" i="16"/>
  <c r="C150" i="16"/>
  <c r="B150" i="16"/>
  <c r="F149" i="16"/>
  <c r="E149" i="16"/>
  <c r="D149" i="16"/>
  <c r="C149" i="16"/>
  <c r="B149" i="16"/>
  <c r="F148" i="16"/>
  <c r="E148" i="16"/>
  <c r="D148" i="16"/>
  <c r="C148" i="16"/>
  <c r="B148" i="16"/>
  <c r="F147" i="16"/>
  <c r="E147" i="16"/>
  <c r="D147" i="16"/>
  <c r="C147" i="16"/>
  <c r="B147" i="16"/>
  <c r="F146" i="16"/>
  <c r="E146" i="16"/>
  <c r="D146" i="16"/>
  <c r="C146" i="16"/>
  <c r="B146" i="16"/>
  <c r="F145" i="16"/>
  <c r="E145" i="16"/>
  <c r="D145" i="16"/>
  <c r="C145" i="16"/>
  <c r="B145" i="16"/>
  <c r="F144" i="16"/>
  <c r="E144" i="16"/>
  <c r="D144" i="16"/>
  <c r="C144" i="16"/>
  <c r="B144" i="16"/>
  <c r="F143" i="16"/>
  <c r="E143" i="16"/>
  <c r="D143" i="16"/>
  <c r="C143" i="16"/>
  <c r="B143" i="16"/>
  <c r="F142" i="16"/>
  <c r="E142" i="16"/>
  <c r="D142" i="16"/>
  <c r="C142" i="16"/>
  <c r="B142" i="16"/>
  <c r="F141" i="16"/>
  <c r="E141" i="16"/>
  <c r="D141" i="16"/>
  <c r="C141" i="16"/>
  <c r="B141" i="16"/>
  <c r="F140" i="16"/>
  <c r="E140" i="16"/>
  <c r="D140" i="16"/>
  <c r="C140" i="16"/>
  <c r="B140" i="16"/>
  <c r="F139" i="16"/>
  <c r="E139" i="16"/>
  <c r="D139" i="16"/>
  <c r="C139" i="16"/>
  <c r="B139" i="16"/>
  <c r="F138" i="16"/>
  <c r="E138" i="16"/>
  <c r="D138" i="16"/>
  <c r="C138" i="16"/>
  <c r="B138" i="16"/>
  <c r="F137" i="16"/>
  <c r="E137" i="16"/>
  <c r="D137" i="16"/>
  <c r="C137" i="16"/>
  <c r="B137" i="16"/>
  <c r="F136" i="16"/>
  <c r="E136" i="16"/>
  <c r="D136" i="16"/>
  <c r="C136" i="16"/>
  <c r="B136" i="16"/>
  <c r="F135" i="16"/>
  <c r="E135" i="16"/>
  <c r="D135" i="16"/>
  <c r="C135" i="16"/>
  <c r="B135" i="16"/>
  <c r="F134" i="16"/>
  <c r="E134" i="16"/>
  <c r="M134" i="16" s="1"/>
  <c r="D134" i="16"/>
  <c r="C134" i="16"/>
  <c r="B134" i="16"/>
  <c r="F133" i="16"/>
  <c r="E133" i="16"/>
  <c r="M133" i="16" s="1"/>
  <c r="D133" i="16"/>
  <c r="C133" i="16"/>
  <c r="B133" i="16"/>
  <c r="F132" i="16"/>
  <c r="E132" i="16"/>
  <c r="D132" i="16"/>
  <c r="C132" i="16"/>
  <c r="B132" i="16"/>
  <c r="F131" i="16"/>
  <c r="E131" i="16"/>
  <c r="D131" i="16"/>
  <c r="C131" i="16"/>
  <c r="B131" i="16"/>
  <c r="F130" i="16"/>
  <c r="E130" i="16"/>
  <c r="D130" i="16"/>
  <c r="C130" i="16"/>
  <c r="B130" i="16"/>
  <c r="F129" i="16"/>
  <c r="E129" i="16"/>
  <c r="D129" i="16"/>
  <c r="C129" i="16"/>
  <c r="B129" i="16"/>
  <c r="F128" i="16"/>
  <c r="E128" i="16"/>
  <c r="D128" i="16"/>
  <c r="C128" i="16"/>
  <c r="B128" i="16"/>
  <c r="F127" i="16"/>
  <c r="E127" i="16"/>
  <c r="D127" i="16"/>
  <c r="C127" i="16"/>
  <c r="B127" i="16"/>
  <c r="F126" i="16"/>
  <c r="E126" i="16"/>
  <c r="N126" i="16" s="1"/>
  <c r="D126" i="16"/>
  <c r="C126" i="16"/>
  <c r="B126" i="16"/>
  <c r="F125" i="16"/>
  <c r="E125" i="16"/>
  <c r="D125" i="16"/>
  <c r="C125" i="16"/>
  <c r="B125" i="16"/>
  <c r="F124" i="16"/>
  <c r="E124" i="16"/>
  <c r="D124" i="16"/>
  <c r="C124" i="16"/>
  <c r="B124" i="16"/>
  <c r="F123" i="16"/>
  <c r="E123" i="16"/>
  <c r="D123" i="16"/>
  <c r="C123" i="16"/>
  <c r="B123" i="16"/>
  <c r="F122" i="16"/>
  <c r="E122" i="16"/>
  <c r="D122" i="16"/>
  <c r="C122" i="16"/>
  <c r="B122" i="16"/>
  <c r="F121" i="16"/>
  <c r="E121" i="16"/>
  <c r="D121" i="16"/>
  <c r="C121" i="16"/>
  <c r="B121" i="16"/>
  <c r="F120" i="16"/>
  <c r="E120" i="16"/>
  <c r="D120" i="16"/>
  <c r="C120" i="16"/>
  <c r="B120" i="16"/>
  <c r="F119" i="16"/>
  <c r="E119" i="16"/>
  <c r="D119" i="16"/>
  <c r="C119" i="16"/>
  <c r="B119" i="16"/>
  <c r="F118" i="16"/>
  <c r="E118" i="16"/>
  <c r="D118" i="16"/>
  <c r="C118" i="16"/>
  <c r="B118" i="16"/>
  <c r="F117" i="16"/>
  <c r="E117" i="16"/>
  <c r="M117" i="16" s="1"/>
  <c r="D117" i="16"/>
  <c r="C117" i="16"/>
  <c r="B117" i="16"/>
  <c r="F116" i="16"/>
  <c r="E116" i="16"/>
  <c r="D116" i="16"/>
  <c r="C116" i="16"/>
  <c r="B116" i="16"/>
  <c r="F115" i="16"/>
  <c r="E115" i="16"/>
  <c r="D115" i="16"/>
  <c r="C115" i="16"/>
  <c r="B115" i="16"/>
  <c r="F114" i="16"/>
  <c r="O114" i="16" s="1"/>
  <c r="E114" i="16"/>
  <c r="D114" i="16"/>
  <c r="C114" i="16"/>
  <c r="B114" i="16"/>
  <c r="F113" i="16"/>
  <c r="E113" i="16"/>
  <c r="D113" i="16"/>
  <c r="C113" i="16"/>
  <c r="B113" i="16"/>
  <c r="F112" i="16"/>
  <c r="E112" i="16"/>
  <c r="D112" i="16"/>
  <c r="C112" i="16"/>
  <c r="B112" i="16"/>
  <c r="F111" i="16"/>
  <c r="E111" i="16"/>
  <c r="D111" i="16"/>
  <c r="C111" i="16"/>
  <c r="B111" i="16"/>
  <c r="F110" i="16"/>
  <c r="E110" i="16"/>
  <c r="N110" i="16" s="1"/>
  <c r="D110" i="16"/>
  <c r="C110" i="16"/>
  <c r="B110" i="16"/>
  <c r="F109" i="16"/>
  <c r="E109" i="16"/>
  <c r="D109" i="16"/>
  <c r="C109" i="16"/>
  <c r="B109" i="16"/>
  <c r="F108" i="16"/>
  <c r="E108" i="16"/>
  <c r="N108" i="16" s="1"/>
  <c r="D108" i="16"/>
  <c r="C108" i="16"/>
  <c r="B108" i="16"/>
  <c r="F107" i="16"/>
  <c r="E107" i="16"/>
  <c r="D107" i="16"/>
  <c r="C107" i="16"/>
  <c r="B107" i="16"/>
  <c r="F106" i="16"/>
  <c r="E106" i="16"/>
  <c r="D106" i="16"/>
  <c r="C106" i="16"/>
  <c r="B106" i="16"/>
  <c r="F105" i="16"/>
  <c r="E105" i="16"/>
  <c r="D105" i="16"/>
  <c r="C105" i="16"/>
  <c r="B105" i="16"/>
  <c r="F104" i="16"/>
  <c r="E104" i="16"/>
  <c r="D104" i="16"/>
  <c r="C104" i="16"/>
  <c r="B104" i="16"/>
  <c r="F103" i="16"/>
  <c r="E103" i="16"/>
  <c r="D103" i="16"/>
  <c r="C103" i="16"/>
  <c r="B103" i="16"/>
  <c r="F102" i="16"/>
  <c r="E102" i="16"/>
  <c r="N102" i="16" s="1"/>
  <c r="D102" i="16"/>
  <c r="C102" i="16"/>
  <c r="B102" i="16"/>
  <c r="F101" i="16"/>
  <c r="E101" i="16"/>
  <c r="D101" i="16"/>
  <c r="C101" i="16"/>
  <c r="B101" i="16"/>
  <c r="F100" i="16"/>
  <c r="E100" i="16"/>
  <c r="N100" i="16" s="1"/>
  <c r="D100" i="16"/>
  <c r="C100" i="16"/>
  <c r="B100" i="16"/>
  <c r="F99" i="16"/>
  <c r="E99" i="16"/>
  <c r="N99" i="16" s="1"/>
  <c r="D99" i="16"/>
  <c r="C99" i="16"/>
  <c r="B99" i="16"/>
  <c r="F98" i="16"/>
  <c r="E98" i="16"/>
  <c r="D98" i="16"/>
  <c r="C98" i="16"/>
  <c r="B98" i="16"/>
  <c r="F97" i="16"/>
  <c r="E97" i="16"/>
  <c r="D97" i="16"/>
  <c r="C97" i="16"/>
  <c r="B97" i="16"/>
  <c r="F96" i="16"/>
  <c r="E96" i="16"/>
  <c r="O96" i="16" s="1"/>
  <c r="D96" i="16"/>
  <c r="C96" i="16"/>
  <c r="B96" i="16"/>
  <c r="F95" i="16"/>
  <c r="E95" i="16"/>
  <c r="D95" i="16"/>
  <c r="C95" i="16"/>
  <c r="B95" i="16"/>
  <c r="F94" i="16"/>
  <c r="E94" i="16"/>
  <c r="N94" i="16" s="1"/>
  <c r="D94" i="16"/>
  <c r="C94" i="16"/>
  <c r="B94" i="16"/>
  <c r="F93" i="16"/>
  <c r="E93" i="16"/>
  <c r="D93" i="16"/>
  <c r="C93" i="16"/>
  <c r="B93" i="16"/>
  <c r="F92" i="16"/>
  <c r="E92" i="16"/>
  <c r="N92" i="16" s="1"/>
  <c r="D92" i="16"/>
  <c r="C92" i="16"/>
  <c r="B92" i="16"/>
  <c r="F91" i="16"/>
  <c r="E91" i="16"/>
  <c r="D91" i="16"/>
  <c r="C91" i="16"/>
  <c r="B91" i="16"/>
  <c r="F90" i="16"/>
  <c r="E90" i="16"/>
  <c r="D90" i="16"/>
  <c r="C90" i="16"/>
  <c r="B90" i="16"/>
  <c r="F89" i="16"/>
  <c r="E89" i="16"/>
  <c r="D89" i="16"/>
  <c r="C89" i="16"/>
  <c r="B89" i="16"/>
  <c r="F88" i="16"/>
  <c r="E88" i="16"/>
  <c r="O88" i="16" s="1"/>
  <c r="D88" i="16"/>
  <c r="C88" i="16"/>
  <c r="B88" i="16"/>
  <c r="F87" i="16"/>
  <c r="E87" i="16"/>
  <c r="D87" i="16"/>
  <c r="C87" i="16"/>
  <c r="B87" i="16"/>
  <c r="F86" i="16"/>
  <c r="E86" i="16"/>
  <c r="N86" i="16" s="1"/>
  <c r="D86" i="16"/>
  <c r="C86" i="16"/>
  <c r="B86" i="16"/>
  <c r="F85" i="16"/>
  <c r="E85" i="16"/>
  <c r="D85" i="16"/>
  <c r="C85" i="16"/>
  <c r="B85" i="16"/>
  <c r="F84" i="16"/>
  <c r="E84" i="16"/>
  <c r="N84" i="16" s="1"/>
  <c r="D84" i="16"/>
  <c r="C84" i="16"/>
  <c r="B84" i="16"/>
  <c r="F83" i="16"/>
  <c r="E83" i="16"/>
  <c r="D83" i="16"/>
  <c r="C83" i="16"/>
  <c r="B83" i="16"/>
  <c r="F82" i="16"/>
  <c r="E82" i="16"/>
  <c r="D82" i="16"/>
  <c r="C82" i="16"/>
  <c r="B82" i="16"/>
  <c r="F81" i="16"/>
  <c r="E81" i="16"/>
  <c r="D81" i="16"/>
  <c r="C81" i="16"/>
  <c r="B81" i="16"/>
  <c r="F80" i="16"/>
  <c r="E80" i="16"/>
  <c r="O80" i="16" s="1"/>
  <c r="D80" i="16"/>
  <c r="C80" i="16"/>
  <c r="B80" i="16"/>
  <c r="F79" i="16"/>
  <c r="E79" i="16"/>
  <c r="N79" i="16" s="1"/>
  <c r="D79" i="16"/>
  <c r="C79" i="16"/>
  <c r="B79" i="16"/>
  <c r="F78" i="16"/>
  <c r="E78" i="16"/>
  <c r="N78" i="16" s="1"/>
  <c r="D78" i="16"/>
  <c r="C78" i="16"/>
  <c r="B78" i="16"/>
  <c r="F77" i="16"/>
  <c r="E77" i="16"/>
  <c r="D77" i="16"/>
  <c r="C77" i="16"/>
  <c r="B77" i="16"/>
  <c r="F76" i="16"/>
  <c r="E76" i="16"/>
  <c r="N76" i="16" s="1"/>
  <c r="D76" i="16"/>
  <c r="C76" i="16"/>
  <c r="B76" i="16"/>
  <c r="F75" i="16"/>
  <c r="E75" i="16"/>
  <c r="D75" i="16"/>
  <c r="C75" i="16"/>
  <c r="B75" i="16"/>
  <c r="F74" i="16"/>
  <c r="E74" i="16"/>
  <c r="D74" i="16"/>
  <c r="C74" i="16"/>
  <c r="B74" i="16"/>
  <c r="F73" i="16"/>
  <c r="E73" i="16"/>
  <c r="D73" i="16"/>
  <c r="C73" i="16"/>
  <c r="B73" i="16"/>
  <c r="F72" i="16"/>
  <c r="E72" i="16"/>
  <c r="O72" i="16" s="1"/>
  <c r="D72" i="16"/>
  <c r="C72" i="16"/>
  <c r="B72" i="16"/>
  <c r="F71" i="16"/>
  <c r="E71" i="16"/>
  <c r="N71" i="16" s="1"/>
  <c r="D71" i="16"/>
  <c r="C71" i="16"/>
  <c r="B71" i="16"/>
  <c r="F70" i="16"/>
  <c r="E70" i="16"/>
  <c r="N70" i="16" s="1"/>
  <c r="D70" i="16"/>
  <c r="C70" i="16"/>
  <c r="B70" i="16"/>
  <c r="F69" i="16"/>
  <c r="E69" i="16"/>
  <c r="D69" i="16"/>
  <c r="C69" i="16"/>
  <c r="B69" i="16"/>
  <c r="F68" i="16"/>
  <c r="E68" i="16"/>
  <c r="N68" i="16" s="1"/>
  <c r="D68" i="16"/>
  <c r="C68" i="16"/>
  <c r="B68" i="16"/>
  <c r="F67" i="16"/>
  <c r="E67" i="16"/>
  <c r="N67" i="16" s="1"/>
  <c r="D67" i="16"/>
  <c r="C67" i="16"/>
  <c r="B67" i="16"/>
  <c r="F66" i="16"/>
  <c r="E66" i="16"/>
  <c r="D66" i="16"/>
  <c r="C66" i="16"/>
  <c r="B66" i="16"/>
  <c r="F65" i="16"/>
  <c r="E65" i="16"/>
  <c r="N65" i="16" s="1"/>
  <c r="D65" i="16"/>
  <c r="C65" i="16"/>
  <c r="B65" i="16"/>
  <c r="F64" i="16"/>
  <c r="E64" i="16"/>
  <c r="D64" i="16"/>
  <c r="C64" i="16"/>
  <c r="B64" i="16"/>
  <c r="F63" i="16"/>
  <c r="E63" i="16"/>
  <c r="N63" i="16" s="1"/>
  <c r="D63" i="16"/>
  <c r="C63" i="16"/>
  <c r="B63" i="16"/>
  <c r="F62" i="16"/>
  <c r="E62" i="16"/>
  <c r="N62" i="16" s="1"/>
  <c r="D62" i="16"/>
  <c r="C62" i="16"/>
  <c r="B62" i="16"/>
  <c r="F61" i="16"/>
  <c r="E61" i="16"/>
  <c r="D61" i="16"/>
  <c r="C61" i="16"/>
  <c r="B61" i="16"/>
  <c r="F60" i="16"/>
  <c r="E60" i="16"/>
  <c r="N60" i="16" s="1"/>
  <c r="D60" i="16"/>
  <c r="C60" i="16"/>
  <c r="B60" i="16"/>
  <c r="F59" i="16"/>
  <c r="E59" i="16"/>
  <c r="N59" i="16" s="1"/>
  <c r="D59" i="16"/>
  <c r="C59" i="16"/>
  <c r="B59" i="16"/>
  <c r="F58" i="16"/>
  <c r="E58" i="16"/>
  <c r="D58" i="16"/>
  <c r="C58" i="16"/>
  <c r="B58" i="16"/>
  <c r="F57" i="16"/>
  <c r="E57" i="16"/>
  <c r="D57" i="16"/>
  <c r="C57" i="16"/>
  <c r="B57" i="16"/>
  <c r="F56" i="16"/>
  <c r="E56" i="16"/>
  <c r="O56" i="16" s="1"/>
  <c r="D56" i="16"/>
  <c r="C56" i="16"/>
  <c r="B56" i="16"/>
  <c r="F55" i="16"/>
  <c r="E55" i="16"/>
  <c r="D55" i="16"/>
  <c r="C55" i="16"/>
  <c r="B55" i="16"/>
  <c r="F54" i="16"/>
  <c r="E54" i="16"/>
  <c r="N54" i="16" s="1"/>
  <c r="D54" i="16"/>
  <c r="C54" i="16"/>
  <c r="B54" i="16"/>
  <c r="F53" i="16"/>
  <c r="E53" i="16"/>
  <c r="M53" i="16" s="1"/>
  <c r="D53" i="16"/>
  <c r="C53" i="16"/>
  <c r="B53" i="16"/>
  <c r="F52" i="16"/>
  <c r="E52" i="16"/>
  <c r="N52" i="16" s="1"/>
  <c r="D52" i="16"/>
  <c r="C52" i="16"/>
  <c r="B52" i="16"/>
  <c r="F51" i="16"/>
  <c r="E51" i="16"/>
  <c r="D51" i="16"/>
  <c r="C51" i="16"/>
  <c r="B51" i="16"/>
  <c r="F50" i="16"/>
  <c r="E50" i="16"/>
  <c r="D50" i="16"/>
  <c r="C50" i="16"/>
  <c r="B50" i="16"/>
  <c r="F49" i="16"/>
  <c r="E49" i="16"/>
  <c r="D49" i="16"/>
  <c r="C49" i="16"/>
  <c r="B49" i="16"/>
  <c r="F48" i="16"/>
  <c r="E48" i="16"/>
  <c r="N48" i="16" s="1"/>
  <c r="D48" i="16"/>
  <c r="C48" i="16"/>
  <c r="B48" i="16"/>
  <c r="F47" i="16"/>
  <c r="E47" i="16"/>
  <c r="D47" i="16"/>
  <c r="C47" i="16"/>
  <c r="B47" i="16"/>
  <c r="F46" i="16"/>
  <c r="E46" i="16"/>
  <c r="N46" i="16" s="1"/>
  <c r="D46" i="16"/>
  <c r="C46" i="16"/>
  <c r="B46" i="16"/>
  <c r="F45" i="16"/>
  <c r="E45" i="16"/>
  <c r="M45" i="16" s="1"/>
  <c r="D45" i="16"/>
  <c r="C45" i="16"/>
  <c r="B45" i="16"/>
  <c r="F44" i="16"/>
  <c r="E44" i="16"/>
  <c r="N44" i="16" s="1"/>
  <c r="D44" i="16"/>
  <c r="C44" i="16"/>
  <c r="B44" i="16"/>
  <c r="F43" i="16"/>
  <c r="E43" i="16"/>
  <c r="D43" i="16"/>
  <c r="C43" i="16"/>
  <c r="B43" i="16"/>
  <c r="F42" i="16"/>
  <c r="E42" i="16"/>
  <c r="D42" i="16"/>
  <c r="C42" i="16"/>
  <c r="B42" i="16"/>
  <c r="F41" i="16"/>
  <c r="E41" i="16"/>
  <c r="M41" i="16" s="1"/>
  <c r="D41" i="16"/>
  <c r="C41" i="16"/>
  <c r="B41" i="16"/>
  <c r="F40" i="16"/>
  <c r="E40" i="16"/>
  <c r="N40" i="16" s="1"/>
  <c r="D40" i="16"/>
  <c r="C40" i="16"/>
  <c r="B40" i="16"/>
  <c r="F39" i="16"/>
  <c r="E39" i="16"/>
  <c r="D39" i="16"/>
  <c r="C39" i="16"/>
  <c r="B39" i="16"/>
  <c r="F38" i="16"/>
  <c r="E38" i="16"/>
  <c r="N38" i="16" s="1"/>
  <c r="D38" i="16"/>
  <c r="C38" i="16"/>
  <c r="B38" i="16"/>
  <c r="F37" i="16"/>
  <c r="E37" i="16"/>
  <c r="M37" i="16" s="1"/>
  <c r="D37" i="16"/>
  <c r="C37" i="16"/>
  <c r="B37" i="16"/>
  <c r="F36" i="16"/>
  <c r="E36" i="16"/>
  <c r="N36" i="16" s="1"/>
  <c r="D36" i="16"/>
  <c r="C36" i="16"/>
  <c r="B36" i="16"/>
  <c r="F35" i="16"/>
  <c r="E35" i="16"/>
  <c r="D35" i="16"/>
  <c r="C35" i="16"/>
  <c r="B35" i="16"/>
  <c r="F34" i="16"/>
  <c r="E34" i="16"/>
  <c r="D34" i="16"/>
  <c r="C34" i="16"/>
  <c r="B34" i="16"/>
  <c r="F33" i="16"/>
  <c r="E33" i="16"/>
  <c r="D33" i="16"/>
  <c r="C33" i="16"/>
  <c r="B33" i="16"/>
  <c r="F32" i="16"/>
  <c r="E32" i="16"/>
  <c r="N32" i="16" s="1"/>
  <c r="D32" i="16"/>
  <c r="C32" i="16"/>
  <c r="B32" i="16"/>
  <c r="F31" i="16"/>
  <c r="E31" i="16"/>
  <c r="D31" i="16"/>
  <c r="C31" i="16"/>
  <c r="B31" i="16"/>
  <c r="F30" i="16"/>
  <c r="E30" i="16"/>
  <c r="N30" i="16" s="1"/>
  <c r="D30" i="16"/>
  <c r="C30" i="16"/>
  <c r="B30" i="16"/>
  <c r="F29" i="16"/>
  <c r="E29" i="16"/>
  <c r="M29" i="16" s="1"/>
  <c r="D29" i="16"/>
  <c r="C29" i="16"/>
  <c r="B29" i="16"/>
  <c r="F28" i="16"/>
  <c r="E28" i="16"/>
  <c r="N28" i="16" s="1"/>
  <c r="D28" i="16"/>
  <c r="C28" i="16"/>
  <c r="B28" i="16"/>
  <c r="F27" i="16"/>
  <c r="E27" i="16"/>
  <c r="D27" i="16"/>
  <c r="C27" i="16"/>
  <c r="B27" i="16"/>
  <c r="F26" i="16"/>
  <c r="E26" i="16"/>
  <c r="D26" i="16"/>
  <c r="C26" i="16"/>
  <c r="B26" i="16"/>
  <c r="F25" i="16"/>
  <c r="E25" i="16"/>
  <c r="M25" i="16" s="1"/>
  <c r="D25" i="16"/>
  <c r="C25" i="16"/>
  <c r="B25" i="16"/>
  <c r="F24" i="16"/>
  <c r="E24" i="16"/>
  <c r="N24" i="16" s="1"/>
  <c r="D24" i="16"/>
  <c r="C24" i="16"/>
  <c r="B24" i="16"/>
  <c r="F23" i="16"/>
  <c r="E23" i="16"/>
  <c r="D23" i="16"/>
  <c r="C23" i="16"/>
  <c r="B23" i="16"/>
  <c r="F22" i="16"/>
  <c r="E22" i="16"/>
  <c r="N22" i="16" s="1"/>
  <c r="D22" i="16"/>
  <c r="C22" i="16"/>
  <c r="B22" i="16"/>
  <c r="F21" i="16"/>
  <c r="E21" i="16"/>
  <c r="M21" i="16" s="1"/>
  <c r="D21" i="16"/>
  <c r="C21" i="16"/>
  <c r="B21" i="16"/>
  <c r="F20" i="16"/>
  <c r="E20" i="16"/>
  <c r="N20" i="16" s="1"/>
  <c r="D20" i="16"/>
  <c r="C20" i="16"/>
  <c r="B20" i="16"/>
  <c r="F19" i="16"/>
  <c r="E19" i="16"/>
  <c r="D19" i="16"/>
  <c r="C19" i="16"/>
  <c r="B19" i="16"/>
  <c r="F18" i="16"/>
  <c r="E18" i="16"/>
  <c r="D18" i="16"/>
  <c r="C18" i="16"/>
  <c r="B18" i="16"/>
  <c r="F17" i="16"/>
  <c r="E17" i="16"/>
  <c r="D17" i="16"/>
  <c r="C17" i="16"/>
  <c r="B17" i="16"/>
  <c r="F16" i="16"/>
  <c r="E16" i="16"/>
  <c r="N16" i="16" s="1"/>
  <c r="D16" i="16"/>
  <c r="C16" i="16"/>
  <c r="B16" i="16"/>
  <c r="F15" i="16"/>
  <c r="E15" i="16"/>
  <c r="D15" i="16"/>
  <c r="C15" i="16"/>
  <c r="B15" i="16"/>
  <c r="F14" i="16"/>
  <c r="E14" i="16"/>
  <c r="N14" i="16" s="1"/>
  <c r="D14" i="16"/>
  <c r="C14" i="16"/>
  <c r="B14" i="16"/>
  <c r="F13" i="16"/>
  <c r="E13" i="16"/>
  <c r="N13" i="16" s="1"/>
  <c r="D13" i="16"/>
  <c r="C13" i="16"/>
  <c r="B13" i="16"/>
  <c r="F12" i="16"/>
  <c r="E12" i="16"/>
  <c r="N12" i="16" s="1"/>
  <c r="D12" i="16"/>
  <c r="C12" i="16"/>
  <c r="B12" i="16"/>
  <c r="F11" i="16"/>
  <c r="E11" i="16"/>
  <c r="O11" i="16" s="1"/>
  <c r="D11" i="16"/>
  <c r="C11" i="16"/>
  <c r="B11" i="16"/>
  <c r="F10" i="16"/>
  <c r="E10" i="16"/>
  <c r="D10" i="16"/>
  <c r="C10" i="16"/>
  <c r="B10" i="16"/>
  <c r="F9" i="16"/>
  <c r="E9" i="16"/>
  <c r="D9" i="16"/>
  <c r="C9" i="16"/>
  <c r="B9" i="16"/>
  <c r="F8" i="16"/>
  <c r="E8" i="16"/>
  <c r="N8" i="16" s="1"/>
  <c r="D8" i="16"/>
  <c r="C8" i="16"/>
  <c r="B8" i="16"/>
  <c r="F7" i="16"/>
  <c r="E7" i="16"/>
  <c r="N7" i="16" s="1"/>
  <c r="D7" i="16"/>
  <c r="C7" i="16"/>
  <c r="B7" i="16"/>
  <c r="F6" i="16"/>
  <c r="E6" i="16"/>
  <c r="N6" i="16" s="1"/>
  <c r="D6" i="16"/>
  <c r="C6" i="16"/>
  <c r="B6" i="16"/>
  <c r="F5" i="16"/>
  <c r="E5" i="16"/>
  <c r="N5" i="16" s="1"/>
  <c r="D5" i="16"/>
  <c r="C5" i="16"/>
  <c r="B5" i="16"/>
  <c r="E650" i="17"/>
  <c r="E651" i="17" s="1"/>
  <c r="E652" i="17" s="1"/>
  <c r="E653" i="17" s="1"/>
  <c r="E654" i="17" s="1"/>
  <c r="E655" i="17" s="1"/>
  <c r="E656" i="17" s="1"/>
  <c r="G648" i="17"/>
  <c r="G647" i="17"/>
  <c r="G646" i="17"/>
  <c r="G645" i="17"/>
  <c r="G644" i="17"/>
  <c r="G643" i="17"/>
  <c r="E643" i="17"/>
  <c r="E644" i="17" s="1"/>
  <c r="E645" i="17" s="1"/>
  <c r="E646" i="17" s="1"/>
  <c r="E647" i="17" s="1"/>
  <c r="E648" i="17" s="1"/>
  <c r="G642" i="17"/>
  <c r="E642" i="17"/>
  <c r="G641" i="17"/>
  <c r="L632" i="17"/>
  <c r="L640" i="17" s="1"/>
  <c r="L648" i="17" s="1"/>
  <c r="L656" i="17" s="1"/>
  <c r="G632" i="17"/>
  <c r="L631" i="17"/>
  <c r="L639" i="17" s="1"/>
  <c r="L647" i="17" s="1"/>
  <c r="L655" i="17" s="1"/>
  <c r="G631" i="17"/>
  <c r="L630" i="17"/>
  <c r="L638" i="17" s="1"/>
  <c r="L646" i="17" s="1"/>
  <c r="L654" i="17" s="1"/>
  <c r="G630" i="17"/>
  <c r="L629" i="17"/>
  <c r="L637" i="17" s="1"/>
  <c r="L645" i="17" s="1"/>
  <c r="L653" i="17" s="1"/>
  <c r="G629" i="17"/>
  <c r="L628" i="17"/>
  <c r="L636" i="17" s="1"/>
  <c r="L644" i="17" s="1"/>
  <c r="L652" i="17" s="1"/>
  <c r="G628" i="17"/>
  <c r="L627" i="17"/>
  <c r="L635" i="17" s="1"/>
  <c r="L643" i="17" s="1"/>
  <c r="L651" i="17" s="1"/>
  <c r="G627" i="17"/>
  <c r="L626" i="17"/>
  <c r="L634" i="17" s="1"/>
  <c r="L642" i="17" s="1"/>
  <c r="L650" i="17" s="1"/>
  <c r="G626" i="17"/>
  <c r="E626" i="17"/>
  <c r="E627" i="17" s="1"/>
  <c r="E628" i="17" s="1"/>
  <c r="E629" i="17" s="1"/>
  <c r="E630" i="17" s="1"/>
  <c r="E631" i="17" s="1"/>
  <c r="E632" i="17" s="1"/>
  <c r="E633" i="17" s="1"/>
  <c r="E634" i="17" s="1"/>
  <c r="E635" i="17" s="1"/>
  <c r="E636" i="17" s="1"/>
  <c r="E637" i="17" s="1"/>
  <c r="E638" i="17" s="1"/>
  <c r="E639" i="17" s="1"/>
  <c r="E640" i="17" s="1"/>
  <c r="L625" i="17"/>
  <c r="L633" i="17" s="1"/>
  <c r="L641" i="17" s="1"/>
  <c r="L649" i="17" s="1"/>
  <c r="G625" i="17"/>
  <c r="L610" i="17"/>
  <c r="E610" i="17"/>
  <c r="E611" i="17" s="1"/>
  <c r="E612" i="17" s="1"/>
  <c r="E613" i="17" s="1"/>
  <c r="E614" i="17" s="1"/>
  <c r="E615" i="17" s="1"/>
  <c r="E616" i="17" s="1"/>
  <c r="E617" i="17" s="1"/>
  <c r="E618" i="17" s="1"/>
  <c r="E619" i="17" s="1"/>
  <c r="E620" i="17" s="1"/>
  <c r="E621" i="17" s="1"/>
  <c r="E622" i="17" s="1"/>
  <c r="E623" i="17" s="1"/>
  <c r="E624" i="17" s="1"/>
  <c r="K609" i="17"/>
  <c r="G608" i="17"/>
  <c r="G607" i="17"/>
  <c r="G606" i="17"/>
  <c r="G605" i="17"/>
  <c r="G604" i="17"/>
  <c r="G603" i="17"/>
  <c r="G602" i="17"/>
  <c r="E602" i="17"/>
  <c r="E603" i="17" s="1"/>
  <c r="E604" i="17" s="1"/>
  <c r="E605" i="17" s="1"/>
  <c r="E606" i="17" s="1"/>
  <c r="E607" i="17" s="1"/>
  <c r="E608" i="17" s="1"/>
  <c r="G601" i="17"/>
  <c r="L592" i="17"/>
  <c r="L600" i="17" s="1"/>
  <c r="L608" i="17" s="1"/>
  <c r="L616" i="17" s="1"/>
  <c r="K592" i="17"/>
  <c r="K600" i="17" s="1"/>
  <c r="G592" i="17"/>
  <c r="L591" i="17"/>
  <c r="L599" i="17" s="1"/>
  <c r="L607" i="17" s="1"/>
  <c r="L615" i="17" s="1"/>
  <c r="K591" i="17"/>
  <c r="K599" i="17" s="1"/>
  <c r="G591" i="17"/>
  <c r="E591" i="17"/>
  <c r="E592" i="17" s="1"/>
  <c r="E593" i="17" s="1"/>
  <c r="E594" i="17" s="1"/>
  <c r="E595" i="17" s="1"/>
  <c r="E596" i="17" s="1"/>
  <c r="E597" i="17" s="1"/>
  <c r="E598" i="17" s="1"/>
  <c r="E599" i="17" s="1"/>
  <c r="E600" i="17" s="1"/>
  <c r="L590" i="17"/>
  <c r="L598" i="17" s="1"/>
  <c r="L606" i="17" s="1"/>
  <c r="L614" i="17" s="1"/>
  <c r="K590" i="17"/>
  <c r="K598" i="17" s="1"/>
  <c r="G590" i="17"/>
  <c r="L589" i="17"/>
  <c r="L597" i="17" s="1"/>
  <c r="L605" i="17" s="1"/>
  <c r="L613" i="17" s="1"/>
  <c r="K589" i="17"/>
  <c r="K597" i="17" s="1"/>
  <c r="G589" i="17"/>
  <c r="L588" i="17"/>
  <c r="L596" i="17" s="1"/>
  <c r="L604" i="17" s="1"/>
  <c r="L612" i="17" s="1"/>
  <c r="K588" i="17"/>
  <c r="K596" i="17" s="1"/>
  <c r="G588" i="17"/>
  <c r="L587" i="17"/>
  <c r="L595" i="17" s="1"/>
  <c r="L603" i="17" s="1"/>
  <c r="L611" i="17" s="1"/>
  <c r="K587" i="17"/>
  <c r="K595" i="17" s="1"/>
  <c r="G587" i="17"/>
  <c r="E587" i="17"/>
  <c r="E588" i="17" s="1"/>
  <c r="E589" i="17" s="1"/>
  <c r="E590" i="17" s="1"/>
  <c r="L586" i="17"/>
  <c r="L594" i="17" s="1"/>
  <c r="L602" i="17" s="1"/>
  <c r="K586" i="17"/>
  <c r="G586" i="17"/>
  <c r="E586" i="17"/>
  <c r="L585" i="17"/>
  <c r="L593" i="17" s="1"/>
  <c r="L601" i="17" s="1"/>
  <c r="L609" i="17" s="1"/>
  <c r="K585" i="17"/>
  <c r="K593" i="17" s="1"/>
  <c r="K601" i="17" s="1"/>
  <c r="G585" i="17"/>
  <c r="E556" i="17"/>
  <c r="E557" i="17" s="1"/>
  <c r="E558" i="17" s="1"/>
  <c r="E559" i="17" s="1"/>
  <c r="E560" i="17" s="1"/>
  <c r="E561" i="17" s="1"/>
  <c r="E562" i="17" s="1"/>
  <c r="E563" i="17" s="1"/>
  <c r="E564" i="17" s="1"/>
  <c r="E565" i="17" s="1"/>
  <c r="E566" i="17" s="1"/>
  <c r="E567" i="17" s="1"/>
  <c r="E568" i="17" s="1"/>
  <c r="E569" i="17" s="1"/>
  <c r="E570" i="17" s="1"/>
  <c r="E571" i="17" s="1"/>
  <c r="E572" i="17" s="1"/>
  <c r="E573" i="17" s="1"/>
  <c r="E574" i="17" s="1"/>
  <c r="E575" i="17" s="1"/>
  <c r="E576" i="17" s="1"/>
  <c r="E577" i="17" s="1"/>
  <c r="E578" i="17" s="1"/>
  <c r="E579" i="17" s="1"/>
  <c r="E580" i="17" s="1"/>
  <c r="E581" i="17" s="1"/>
  <c r="E582" i="17" s="1"/>
  <c r="E583" i="17" s="1"/>
  <c r="E584" i="17" s="1"/>
  <c r="E534" i="17"/>
  <c r="E535" i="17" s="1"/>
  <c r="E536" i="17" s="1"/>
  <c r="E537" i="17" s="1"/>
  <c r="E538" i="17" s="1"/>
  <c r="E539" i="17" s="1"/>
  <c r="E540" i="17" s="1"/>
  <c r="E541" i="17" s="1"/>
  <c r="E542" i="17" s="1"/>
  <c r="E543" i="17" s="1"/>
  <c r="E544" i="17" s="1"/>
  <c r="E545" i="17" s="1"/>
  <c r="E546" i="17" s="1"/>
  <c r="E547" i="17" s="1"/>
  <c r="E548" i="17" s="1"/>
  <c r="E549" i="17" s="1"/>
  <c r="E550" i="17" s="1"/>
  <c r="E551" i="17" s="1"/>
  <c r="E552" i="17" s="1"/>
  <c r="E553" i="17" s="1"/>
  <c r="E554" i="17" s="1"/>
  <c r="E512" i="17"/>
  <c r="E513" i="17" s="1"/>
  <c r="E514" i="17" s="1"/>
  <c r="E515" i="17" s="1"/>
  <c r="E516" i="17" s="1"/>
  <c r="E517" i="17" s="1"/>
  <c r="E518" i="17" s="1"/>
  <c r="E519" i="17" s="1"/>
  <c r="E520" i="17" s="1"/>
  <c r="E521" i="17" s="1"/>
  <c r="E522" i="17" s="1"/>
  <c r="E523" i="17" s="1"/>
  <c r="E524" i="17" s="1"/>
  <c r="E525" i="17" s="1"/>
  <c r="E526" i="17" s="1"/>
  <c r="E527" i="17" s="1"/>
  <c r="E528" i="17" s="1"/>
  <c r="E529" i="17" s="1"/>
  <c r="E530" i="17" s="1"/>
  <c r="E531" i="17" s="1"/>
  <c r="E532" i="17" s="1"/>
  <c r="E495" i="17"/>
  <c r="E496" i="17" s="1"/>
  <c r="E497" i="17" s="1"/>
  <c r="E498" i="17" s="1"/>
  <c r="E499" i="17" s="1"/>
  <c r="E500" i="17" s="1"/>
  <c r="E501" i="17" s="1"/>
  <c r="E502" i="17" s="1"/>
  <c r="E503" i="17" s="1"/>
  <c r="E504" i="17" s="1"/>
  <c r="E505" i="17" s="1"/>
  <c r="E506" i="17" s="1"/>
  <c r="E507" i="17" s="1"/>
  <c r="E508" i="17" s="1"/>
  <c r="E509" i="17" s="1"/>
  <c r="E510" i="17" s="1"/>
  <c r="E491" i="17"/>
  <c r="E492" i="17" s="1"/>
  <c r="E493" i="17" s="1"/>
  <c r="E494" i="17" s="1"/>
  <c r="E490" i="17"/>
  <c r="E473" i="17"/>
  <c r="E474" i="17" s="1"/>
  <c r="E475" i="17" s="1"/>
  <c r="E476" i="17" s="1"/>
  <c r="E477" i="17" s="1"/>
  <c r="E478" i="17" s="1"/>
  <c r="E479" i="17" s="1"/>
  <c r="E480" i="17" s="1"/>
  <c r="E481" i="17" s="1"/>
  <c r="E482" i="17" s="1"/>
  <c r="E483" i="17" s="1"/>
  <c r="E484" i="17" s="1"/>
  <c r="E485" i="17" s="1"/>
  <c r="E486" i="17" s="1"/>
  <c r="E487" i="17" s="1"/>
  <c r="E488" i="17" s="1"/>
  <c r="E469" i="17"/>
  <c r="E470" i="17" s="1"/>
  <c r="E471" i="17" s="1"/>
  <c r="E472" i="17" s="1"/>
  <c r="E468" i="17"/>
  <c r="E464" i="17"/>
  <c r="E465" i="17" s="1"/>
  <c r="E466" i="17" s="1"/>
  <c r="E448" i="17"/>
  <c r="E449" i="17" s="1"/>
  <c r="E450" i="17" s="1"/>
  <c r="E451" i="17" s="1"/>
  <c r="E452" i="17" s="1"/>
  <c r="E453" i="17" s="1"/>
  <c r="E454" i="17" s="1"/>
  <c r="E455" i="17" s="1"/>
  <c r="E456" i="17" s="1"/>
  <c r="E457" i="17" s="1"/>
  <c r="E458" i="17" s="1"/>
  <c r="E459" i="17" s="1"/>
  <c r="E460" i="17" s="1"/>
  <c r="E461" i="17" s="1"/>
  <c r="E462" i="17" s="1"/>
  <c r="E463" i="17" s="1"/>
  <c r="E447" i="17"/>
  <c r="E446" i="17"/>
  <c r="E426" i="17"/>
  <c r="E427" i="17" s="1"/>
  <c r="E428" i="17" s="1"/>
  <c r="E429" i="17" s="1"/>
  <c r="E430" i="17" s="1"/>
  <c r="E431" i="17" s="1"/>
  <c r="E432" i="17" s="1"/>
  <c r="E433" i="17" s="1"/>
  <c r="E434" i="17" s="1"/>
  <c r="E435" i="17" s="1"/>
  <c r="E436" i="17" s="1"/>
  <c r="E437" i="17" s="1"/>
  <c r="E438" i="17" s="1"/>
  <c r="E439" i="17" s="1"/>
  <c r="E440" i="17" s="1"/>
  <c r="E441" i="17" s="1"/>
  <c r="E442" i="17" s="1"/>
  <c r="E443" i="17" s="1"/>
  <c r="E444" i="17" s="1"/>
  <c r="E425" i="17"/>
  <c r="E424" i="17"/>
  <c r="E409" i="17"/>
  <c r="E410" i="17" s="1"/>
  <c r="E411" i="17" s="1"/>
  <c r="E412" i="17" s="1"/>
  <c r="E413" i="17" s="1"/>
  <c r="E414" i="17" s="1"/>
  <c r="E415" i="17" s="1"/>
  <c r="E416" i="17" s="1"/>
  <c r="E417" i="17" s="1"/>
  <c r="E418" i="17" s="1"/>
  <c r="E419" i="17" s="1"/>
  <c r="E420" i="17" s="1"/>
  <c r="E421" i="17" s="1"/>
  <c r="E422" i="17" s="1"/>
  <c r="E405" i="17"/>
  <c r="E406" i="17" s="1"/>
  <c r="E407" i="17" s="1"/>
  <c r="E408" i="17" s="1"/>
  <c r="E402" i="17"/>
  <c r="E403" i="17" s="1"/>
  <c r="E404" i="17" s="1"/>
  <c r="G400" i="17"/>
  <c r="G399" i="17"/>
  <c r="G398" i="17"/>
  <c r="G397" i="17"/>
  <c r="G396" i="17"/>
  <c r="G395" i="17"/>
  <c r="G394" i="17"/>
  <c r="G393" i="17"/>
  <c r="G392" i="17"/>
  <c r="G391" i="17"/>
  <c r="G390" i="17"/>
  <c r="G389" i="17"/>
  <c r="G388" i="17"/>
  <c r="G387" i="17"/>
  <c r="G386" i="17"/>
  <c r="G385" i="17"/>
  <c r="G384" i="17"/>
  <c r="G383" i="17"/>
  <c r="G382" i="17"/>
  <c r="G381" i="17"/>
  <c r="G380" i="17"/>
  <c r="E380" i="17"/>
  <c r="E381" i="17" s="1"/>
  <c r="E382" i="17" s="1"/>
  <c r="E383" i="17" s="1"/>
  <c r="E384" i="17" s="1"/>
  <c r="E385" i="17" s="1"/>
  <c r="E386" i="17" s="1"/>
  <c r="E387" i="17" s="1"/>
  <c r="E388" i="17" s="1"/>
  <c r="E389" i="17" s="1"/>
  <c r="E390" i="17" s="1"/>
  <c r="E391" i="17" s="1"/>
  <c r="E392" i="17" s="1"/>
  <c r="E393" i="17" s="1"/>
  <c r="E394" i="17" s="1"/>
  <c r="E395" i="17" s="1"/>
  <c r="E396" i="17" s="1"/>
  <c r="E397" i="17" s="1"/>
  <c r="E398" i="17" s="1"/>
  <c r="E399" i="17" s="1"/>
  <c r="E400" i="17" s="1"/>
  <c r="G379" i="17"/>
  <c r="G378" i="17"/>
  <c r="G377" i="17"/>
  <c r="G376" i="17"/>
  <c r="G375" i="17"/>
  <c r="G374" i="17"/>
  <c r="G373" i="17"/>
  <c r="G372" i="17"/>
  <c r="G371" i="17"/>
  <c r="G370" i="17"/>
  <c r="G369" i="17"/>
  <c r="G368" i="17"/>
  <c r="G367" i="17"/>
  <c r="G366" i="17"/>
  <c r="G365" i="17"/>
  <c r="G364" i="17"/>
  <c r="G363" i="17"/>
  <c r="E363" i="17"/>
  <c r="E364" i="17" s="1"/>
  <c r="E365" i="17" s="1"/>
  <c r="E366" i="17" s="1"/>
  <c r="E367" i="17" s="1"/>
  <c r="E368" i="17" s="1"/>
  <c r="E369" i="17" s="1"/>
  <c r="E370" i="17" s="1"/>
  <c r="E371" i="17" s="1"/>
  <c r="E372" i="17" s="1"/>
  <c r="E373" i="17" s="1"/>
  <c r="E374" i="17" s="1"/>
  <c r="E375" i="17" s="1"/>
  <c r="E376" i="17" s="1"/>
  <c r="E377" i="17" s="1"/>
  <c r="E378" i="17" s="1"/>
  <c r="G362" i="17"/>
  <c r="G361" i="17"/>
  <c r="G360" i="17"/>
  <c r="E360" i="17"/>
  <c r="E361" i="17" s="1"/>
  <c r="E362" i="17" s="1"/>
  <c r="G359" i="17"/>
  <c r="E359" i="17"/>
  <c r="G358" i="17"/>
  <c r="E358" i="17"/>
  <c r="G357" i="17"/>
  <c r="G356" i="17"/>
  <c r="G355" i="17"/>
  <c r="G354" i="17"/>
  <c r="G353" i="17"/>
  <c r="G352" i="17"/>
  <c r="G351" i="17"/>
  <c r="G350" i="17"/>
  <c r="G349" i="17"/>
  <c r="G348" i="17"/>
  <c r="G347" i="17"/>
  <c r="G346" i="17"/>
  <c r="G345" i="17"/>
  <c r="G344" i="17"/>
  <c r="G343" i="17"/>
  <c r="G342" i="17"/>
  <c r="G341" i="17"/>
  <c r="G340" i="17"/>
  <c r="G339" i="17"/>
  <c r="G338" i="17"/>
  <c r="G337" i="17"/>
  <c r="E337" i="17"/>
  <c r="E338" i="17" s="1"/>
  <c r="E339" i="17" s="1"/>
  <c r="E340" i="17" s="1"/>
  <c r="E341" i="17" s="1"/>
  <c r="E342" i="17" s="1"/>
  <c r="E343" i="17" s="1"/>
  <c r="E344" i="17" s="1"/>
  <c r="E345" i="17" s="1"/>
  <c r="E346" i="17" s="1"/>
  <c r="E347" i="17" s="1"/>
  <c r="E348" i="17" s="1"/>
  <c r="E349" i="17" s="1"/>
  <c r="E350" i="17" s="1"/>
  <c r="E351" i="17" s="1"/>
  <c r="E352" i="17" s="1"/>
  <c r="E353" i="17" s="1"/>
  <c r="E354" i="17" s="1"/>
  <c r="E355" i="17" s="1"/>
  <c r="E356" i="17" s="1"/>
  <c r="G336" i="17"/>
  <c r="E336" i="17"/>
  <c r="G335" i="17"/>
  <c r="G334" i="17"/>
  <c r="G333" i="17"/>
  <c r="G332" i="17"/>
  <c r="G331" i="17"/>
  <c r="G330" i="17"/>
  <c r="G329" i="17"/>
  <c r="G328" i="17"/>
  <c r="G327" i="17"/>
  <c r="G326" i="17"/>
  <c r="G325" i="17"/>
  <c r="G324" i="17"/>
  <c r="G323" i="17"/>
  <c r="G322" i="17"/>
  <c r="G321" i="17"/>
  <c r="G320" i="17"/>
  <c r="G319" i="17"/>
  <c r="G318" i="17"/>
  <c r="G317" i="17"/>
  <c r="G316" i="17"/>
  <c r="G315" i="17"/>
  <c r="G314" i="17"/>
  <c r="E314" i="17"/>
  <c r="E315" i="17" s="1"/>
  <c r="E316" i="17" s="1"/>
  <c r="E317" i="17" s="1"/>
  <c r="E318" i="17" s="1"/>
  <c r="E319" i="17" s="1"/>
  <c r="E320" i="17" s="1"/>
  <c r="E321" i="17" s="1"/>
  <c r="E322" i="17" s="1"/>
  <c r="E323" i="17" s="1"/>
  <c r="E324" i="17" s="1"/>
  <c r="E325" i="17" s="1"/>
  <c r="E326" i="17" s="1"/>
  <c r="E327" i="17" s="1"/>
  <c r="E328" i="17" s="1"/>
  <c r="E329" i="17" s="1"/>
  <c r="E330" i="17" s="1"/>
  <c r="E331" i="17" s="1"/>
  <c r="E332" i="17" s="1"/>
  <c r="E333" i="17" s="1"/>
  <c r="E334" i="17" s="1"/>
  <c r="G313" i="17"/>
  <c r="E294" i="17"/>
  <c r="E295" i="17" s="1"/>
  <c r="E296" i="17" s="1"/>
  <c r="E297" i="17" s="1"/>
  <c r="E298" i="17" s="1"/>
  <c r="E299" i="17" s="1"/>
  <c r="E300" i="17" s="1"/>
  <c r="E301" i="17" s="1"/>
  <c r="E302" i="17" s="1"/>
  <c r="E303" i="17" s="1"/>
  <c r="E304" i="17" s="1"/>
  <c r="E305" i="17" s="1"/>
  <c r="E306" i="17" s="1"/>
  <c r="E307" i="17" s="1"/>
  <c r="E308" i="17" s="1"/>
  <c r="E309" i="17" s="1"/>
  <c r="E310" i="17" s="1"/>
  <c r="E311" i="17" s="1"/>
  <c r="E312" i="17" s="1"/>
  <c r="E292" i="17"/>
  <c r="E293" i="17" s="1"/>
  <c r="E271" i="17"/>
  <c r="E272" i="17" s="1"/>
  <c r="E273" i="17" s="1"/>
  <c r="E274" i="17" s="1"/>
  <c r="E275" i="17" s="1"/>
  <c r="E276" i="17" s="1"/>
  <c r="E277" i="17" s="1"/>
  <c r="E278" i="17" s="1"/>
  <c r="E279" i="17" s="1"/>
  <c r="E280" i="17" s="1"/>
  <c r="E281" i="17" s="1"/>
  <c r="E282" i="17" s="1"/>
  <c r="E283" i="17" s="1"/>
  <c r="E284" i="17" s="1"/>
  <c r="E285" i="17" s="1"/>
  <c r="E286" i="17" s="1"/>
  <c r="E287" i="17" s="1"/>
  <c r="E288" i="17" s="1"/>
  <c r="E289" i="17" s="1"/>
  <c r="E290" i="17" s="1"/>
  <c r="E270" i="17"/>
  <c r="G268" i="17"/>
  <c r="G267" i="17"/>
  <c r="G266" i="17"/>
  <c r="G265" i="17"/>
  <c r="G264" i="17"/>
  <c r="G263" i="17"/>
  <c r="G262" i="17"/>
  <c r="G261" i="17"/>
  <c r="G260" i="17"/>
  <c r="G259" i="17"/>
  <c r="G258" i="17"/>
  <c r="G257" i="17"/>
  <c r="G256" i="17"/>
  <c r="G255" i="17"/>
  <c r="G254" i="17"/>
  <c r="G253" i="17"/>
  <c r="G252" i="17"/>
  <c r="G251" i="17"/>
  <c r="G250" i="17"/>
  <c r="G249" i="17"/>
  <c r="G248" i="17"/>
  <c r="E248" i="17"/>
  <c r="E249" i="17" s="1"/>
  <c r="E250" i="17" s="1"/>
  <c r="E251" i="17" s="1"/>
  <c r="E252" i="17" s="1"/>
  <c r="E253" i="17" s="1"/>
  <c r="E254" i="17" s="1"/>
  <c r="E255" i="17" s="1"/>
  <c r="E256" i="17" s="1"/>
  <c r="E257" i="17" s="1"/>
  <c r="E258" i="17" s="1"/>
  <c r="E259" i="17" s="1"/>
  <c r="E260" i="17" s="1"/>
  <c r="E261" i="17" s="1"/>
  <c r="E262" i="17" s="1"/>
  <c r="E263" i="17" s="1"/>
  <c r="E264" i="17" s="1"/>
  <c r="E265" i="17" s="1"/>
  <c r="E266" i="17" s="1"/>
  <c r="E267" i="17" s="1"/>
  <c r="E268" i="17" s="1"/>
  <c r="G247" i="17"/>
  <c r="G246" i="17"/>
  <c r="G245" i="17"/>
  <c r="G244" i="17"/>
  <c r="G243" i="17"/>
  <c r="G242" i="17"/>
  <c r="G241" i="17"/>
  <c r="G240" i="17"/>
  <c r="G239" i="17"/>
  <c r="G238" i="17"/>
  <c r="G237" i="17"/>
  <c r="G236" i="17"/>
  <c r="G235" i="17"/>
  <c r="G234" i="17"/>
  <c r="G233" i="17"/>
  <c r="G232" i="17"/>
  <c r="G231" i="17"/>
  <c r="G230" i="17"/>
  <c r="G229" i="17"/>
  <c r="G228" i="17"/>
  <c r="G227" i="17"/>
  <c r="E227" i="17"/>
  <c r="E228" i="17" s="1"/>
  <c r="E229" i="17" s="1"/>
  <c r="E230" i="17" s="1"/>
  <c r="E231" i="17" s="1"/>
  <c r="E232" i="17" s="1"/>
  <c r="E233" i="17" s="1"/>
  <c r="E234" i="17" s="1"/>
  <c r="E235" i="17" s="1"/>
  <c r="E236" i="17" s="1"/>
  <c r="E237" i="17" s="1"/>
  <c r="E238" i="17" s="1"/>
  <c r="E239" i="17" s="1"/>
  <c r="E240" i="17" s="1"/>
  <c r="E241" i="17" s="1"/>
  <c r="E242" i="17" s="1"/>
  <c r="E243" i="17" s="1"/>
  <c r="E244" i="17" s="1"/>
  <c r="E245" i="17" s="1"/>
  <c r="E246" i="17" s="1"/>
  <c r="G226" i="17"/>
  <c r="E226" i="17"/>
  <c r="G225" i="17"/>
  <c r="G224" i="17"/>
  <c r="G223" i="17"/>
  <c r="G222" i="17"/>
  <c r="G221" i="17"/>
  <c r="G220" i="17"/>
  <c r="G219" i="17"/>
  <c r="G218" i="17"/>
  <c r="G217" i="17"/>
  <c r="G216" i="17"/>
  <c r="G215" i="17"/>
  <c r="G214" i="17"/>
  <c r="G213" i="17"/>
  <c r="G212" i="17"/>
  <c r="G211" i="17"/>
  <c r="G210" i="17"/>
  <c r="G209" i="17"/>
  <c r="G208" i="17"/>
  <c r="G207" i="17"/>
  <c r="G206" i="17"/>
  <c r="G205" i="17"/>
  <c r="G204" i="17"/>
  <c r="E204" i="17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G203" i="17"/>
  <c r="G202" i="17"/>
  <c r="G201" i="17"/>
  <c r="G200" i="17"/>
  <c r="G199" i="17"/>
  <c r="G198" i="17"/>
  <c r="G197" i="17"/>
  <c r="G196" i="17"/>
  <c r="G195" i="17"/>
  <c r="G194" i="17"/>
  <c r="G193" i="17"/>
  <c r="G192" i="17"/>
  <c r="G191" i="17"/>
  <c r="G190" i="17"/>
  <c r="G189" i="17"/>
  <c r="G188" i="17"/>
  <c r="G187" i="17"/>
  <c r="G186" i="17"/>
  <c r="G185" i="17"/>
  <c r="G184" i="17"/>
  <c r="G183" i="17"/>
  <c r="E183" i="17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G182" i="17"/>
  <c r="E182" i="17"/>
  <c r="G181" i="17"/>
  <c r="G180" i="17"/>
  <c r="G179" i="17"/>
  <c r="G178" i="17"/>
  <c r="G177" i="17"/>
  <c r="G176" i="17"/>
  <c r="G175" i="17"/>
  <c r="G174" i="17"/>
  <c r="E174" i="17"/>
  <c r="E175" i="17" s="1"/>
  <c r="E176" i="17" s="1"/>
  <c r="E177" i="17" s="1"/>
  <c r="E178" i="17" s="1"/>
  <c r="E179" i="17" s="1"/>
  <c r="E180" i="17" s="1"/>
  <c r="G173" i="17"/>
  <c r="G172" i="17"/>
  <c r="G171" i="17"/>
  <c r="G170" i="17"/>
  <c r="G169" i="17"/>
  <c r="G168" i="17"/>
  <c r="G167" i="17"/>
  <c r="G166" i="17"/>
  <c r="E166" i="17"/>
  <c r="E167" i="17" s="1"/>
  <c r="E168" i="17" s="1"/>
  <c r="E169" i="17" s="1"/>
  <c r="E170" i="17" s="1"/>
  <c r="E171" i="17" s="1"/>
  <c r="E172" i="17" s="1"/>
  <c r="E173" i="17" s="1"/>
  <c r="G165" i="17"/>
  <c r="G164" i="17"/>
  <c r="G163" i="17"/>
  <c r="G162" i="17"/>
  <c r="G161" i="17"/>
  <c r="G160" i="17"/>
  <c r="E160" i="17"/>
  <c r="E161" i="17" s="1"/>
  <c r="E162" i="17" s="1"/>
  <c r="E163" i="17" s="1"/>
  <c r="E164" i="17" s="1"/>
  <c r="E165" i="17" s="1"/>
  <c r="G159" i="17"/>
  <c r="G158" i="17"/>
  <c r="G157" i="17"/>
  <c r="G156" i="17"/>
  <c r="G155" i="17"/>
  <c r="G154" i="17"/>
  <c r="G153" i="17"/>
  <c r="G152" i="17"/>
  <c r="G151" i="17"/>
  <c r="G150" i="17"/>
  <c r="G149" i="17"/>
  <c r="G148" i="17"/>
  <c r="G147" i="17"/>
  <c r="G146" i="17"/>
  <c r="G145" i="17"/>
  <c r="G144" i="17"/>
  <c r="G143" i="17"/>
  <c r="E143" i="17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G142" i="17"/>
  <c r="G141" i="17"/>
  <c r="G140" i="17"/>
  <c r="G139" i="17"/>
  <c r="E139" i="17"/>
  <c r="E140" i="17" s="1"/>
  <c r="E141" i="17" s="1"/>
  <c r="E142" i="17" s="1"/>
  <c r="G138" i="17"/>
  <c r="E138" i="17"/>
  <c r="G137" i="17"/>
  <c r="G136" i="17"/>
  <c r="G135" i="17"/>
  <c r="G134" i="17"/>
  <c r="G133" i="17"/>
  <c r="G132" i="17"/>
  <c r="G131" i="17"/>
  <c r="G130" i="17"/>
  <c r="G129" i="17"/>
  <c r="G128" i="17"/>
  <c r="G127" i="17"/>
  <c r="G126" i="17"/>
  <c r="G125" i="17"/>
  <c r="G124" i="17"/>
  <c r="G123" i="17"/>
  <c r="G122" i="17"/>
  <c r="G121" i="17"/>
  <c r="G120" i="17"/>
  <c r="G119" i="17"/>
  <c r="G118" i="17"/>
  <c r="G117" i="17"/>
  <c r="G116" i="17"/>
  <c r="E116" i="17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G115" i="17"/>
  <c r="G114" i="17"/>
  <c r="G113" i="17"/>
  <c r="G112" i="17"/>
  <c r="G111" i="17"/>
  <c r="G110" i="17"/>
  <c r="G109" i="17"/>
  <c r="G108" i="17"/>
  <c r="G107" i="17"/>
  <c r="G106" i="17"/>
  <c r="G105" i="17"/>
  <c r="G104" i="17"/>
  <c r="G103" i="17"/>
  <c r="G102" i="17"/>
  <c r="G101" i="17"/>
  <c r="G100" i="17"/>
  <c r="G99" i="17"/>
  <c r="G98" i="17"/>
  <c r="G97" i="17"/>
  <c r="E97" i="17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G96" i="17"/>
  <c r="G95" i="17"/>
  <c r="G94" i="17"/>
  <c r="E94" i="17"/>
  <c r="E95" i="17" s="1"/>
  <c r="E96" i="17" s="1"/>
  <c r="G93" i="17"/>
  <c r="G92" i="17"/>
  <c r="G91" i="17"/>
  <c r="G90" i="17"/>
  <c r="G89" i="17"/>
  <c r="G88" i="17"/>
  <c r="G87" i="17"/>
  <c r="G86" i="17"/>
  <c r="G85" i="17"/>
  <c r="G84" i="17"/>
  <c r="G83" i="17"/>
  <c r="G82" i="17"/>
  <c r="G81" i="17"/>
  <c r="G80" i="17"/>
  <c r="G79" i="17"/>
  <c r="G78" i="17"/>
  <c r="G77" i="17"/>
  <c r="G76" i="17"/>
  <c r="G75" i="17"/>
  <c r="G74" i="17"/>
  <c r="G73" i="17"/>
  <c r="G72" i="17"/>
  <c r="E72" i="17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G71" i="17"/>
  <c r="G70" i="17"/>
  <c r="G69" i="17"/>
  <c r="G68" i="17"/>
  <c r="G67" i="17"/>
  <c r="G66" i="17"/>
  <c r="G65" i="17"/>
  <c r="E65" i="17"/>
  <c r="E66" i="17" s="1"/>
  <c r="E67" i="17" s="1"/>
  <c r="E68" i="17" s="1"/>
  <c r="E69" i="17" s="1"/>
  <c r="E70" i="17" s="1"/>
  <c r="G64" i="17"/>
  <c r="E64" i="17"/>
  <c r="G63" i="17"/>
  <c r="G62" i="17"/>
  <c r="G61" i="17"/>
  <c r="G60" i="17"/>
  <c r="G59" i="17"/>
  <c r="G58" i="17"/>
  <c r="G57" i="17"/>
  <c r="E57" i="17"/>
  <c r="E58" i="17" s="1"/>
  <c r="E59" i="17" s="1"/>
  <c r="E60" i="17" s="1"/>
  <c r="E61" i="17" s="1"/>
  <c r="E62" i="17" s="1"/>
  <c r="E63" i="17" s="1"/>
  <c r="G56" i="17"/>
  <c r="E56" i="17"/>
  <c r="G55" i="17"/>
  <c r="G54" i="17"/>
  <c r="G53" i="17"/>
  <c r="G52" i="17"/>
  <c r="G51" i="17"/>
  <c r="G50" i="17"/>
  <c r="E50" i="17"/>
  <c r="E51" i="17" s="1"/>
  <c r="E52" i="17" s="1"/>
  <c r="E53" i="17" s="1"/>
  <c r="E54" i="17" s="1"/>
  <c r="E55" i="17" s="1"/>
  <c r="G49" i="17"/>
  <c r="E28" i="17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AF26" i="17"/>
  <c r="AD26" i="17"/>
  <c r="AB26" i="17"/>
  <c r="Y26" i="17"/>
  <c r="W26" i="17"/>
  <c r="U26" i="17"/>
  <c r="AE15" i="17"/>
  <c r="Y15" i="17"/>
  <c r="X15" i="17"/>
  <c r="W15" i="17"/>
  <c r="V15" i="17"/>
  <c r="AC15" i="17" s="1"/>
  <c r="U15" i="17"/>
  <c r="AB15" i="17" s="1"/>
  <c r="AP259" i="16"/>
  <c r="E7" i="17"/>
  <c r="E8" i="17" s="1"/>
  <c r="E9" i="17" s="1"/>
  <c r="E10" i="17" s="1"/>
  <c r="E11" i="17" s="1"/>
  <c r="E12" i="17" s="1"/>
  <c r="E13" i="17" s="1"/>
  <c r="E14" i="17" s="1"/>
  <c r="E15" i="17" s="1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Q6" i="17"/>
  <c r="Q7" i="17" s="1"/>
  <c r="Q8" i="17" s="1"/>
  <c r="Q9" i="17" s="1"/>
  <c r="Q10" i="17" s="1"/>
  <c r="Q11" i="17" s="1"/>
  <c r="Q12" i="17" s="1"/>
  <c r="Q13" i="17" s="1"/>
  <c r="Q14" i="17" s="1"/>
  <c r="Q15" i="17" s="1"/>
  <c r="E6" i="17"/>
  <c r="B5" i="17"/>
  <c r="B6" i="17" s="1"/>
  <c r="B7" i="17" s="1"/>
  <c r="B8" i="17" s="1"/>
  <c r="B9" i="17" s="1"/>
  <c r="B10" i="17" s="1"/>
  <c r="B11" i="17" s="1"/>
  <c r="B12" i="17" s="1"/>
  <c r="B13" i="17" s="1"/>
  <c r="B14" i="17" s="1"/>
  <c r="B15" i="17" s="1"/>
  <c r="B16" i="17" s="1"/>
  <c r="B17" i="17" s="1"/>
  <c r="B18" i="17" s="1"/>
  <c r="B19" i="17" s="1"/>
  <c r="B20" i="17" s="1"/>
  <c r="B21" i="17" s="1"/>
  <c r="B22" i="17" s="1"/>
  <c r="B23" i="17" s="1"/>
  <c r="B24" i="17" s="1"/>
  <c r="B25" i="17" s="1"/>
  <c r="B26" i="17" s="1"/>
  <c r="AF4" i="17"/>
  <c r="AD4" i="17"/>
  <c r="AB4" i="17"/>
  <c r="Y4" i="17"/>
  <c r="W4" i="17"/>
  <c r="U4" i="17"/>
  <c r="B49" i="17"/>
  <c r="B50" i="17" s="1"/>
  <c r="B51" i="17" s="1"/>
  <c r="B52" i="17" s="1"/>
  <c r="B53" i="17" s="1"/>
  <c r="B54" i="17" s="1"/>
  <c r="B55" i="17" s="1"/>
  <c r="B56" i="17" s="1"/>
  <c r="B57" i="17" s="1"/>
  <c r="B58" i="17" s="1"/>
  <c r="B59" i="17" s="1"/>
  <c r="B60" i="17" s="1"/>
  <c r="B61" i="17" s="1"/>
  <c r="B62" i="17" s="1"/>
  <c r="B63" i="17" s="1"/>
  <c r="B64" i="17" s="1"/>
  <c r="B65" i="17" s="1"/>
  <c r="B66" i="17" s="1"/>
  <c r="B67" i="17" s="1"/>
  <c r="B68" i="17" s="1"/>
  <c r="B69" i="17" s="1"/>
  <c r="B70" i="17" s="1"/>
  <c r="N175" i="16" l="1"/>
  <c r="O175" i="16"/>
  <c r="M175" i="16"/>
  <c r="N231" i="16"/>
  <c r="O231" i="16"/>
  <c r="M231" i="16"/>
  <c r="N10" i="16"/>
  <c r="N18" i="16"/>
  <c r="N26" i="16"/>
  <c r="N34" i="16"/>
  <c r="N42" i="16"/>
  <c r="N50" i="16"/>
  <c r="O58" i="16"/>
  <c r="N58" i="16"/>
  <c r="O66" i="16"/>
  <c r="N66" i="16"/>
  <c r="O74" i="16"/>
  <c r="N74" i="16"/>
  <c r="O82" i="16"/>
  <c r="N82" i="16"/>
  <c r="O90" i="16"/>
  <c r="N90" i="16"/>
  <c r="O98" i="16"/>
  <c r="N98" i="16"/>
  <c r="O106" i="16"/>
  <c r="N106" i="16"/>
  <c r="N114" i="16"/>
  <c r="N122" i="16"/>
  <c r="M122" i="16"/>
  <c r="N130" i="16"/>
  <c r="O138" i="16"/>
  <c r="N138" i="16"/>
  <c r="M138" i="16"/>
  <c r="N146" i="16"/>
  <c r="M146" i="16"/>
  <c r="O154" i="16"/>
  <c r="N154" i="16"/>
  <c r="M154" i="16"/>
  <c r="N162" i="16"/>
  <c r="M162" i="16"/>
  <c r="N170" i="16"/>
  <c r="M170" i="16"/>
  <c r="O170" i="16"/>
  <c r="N178" i="16"/>
  <c r="M178" i="16"/>
  <c r="O178" i="16"/>
  <c r="N186" i="16"/>
  <c r="M186" i="16"/>
  <c r="N194" i="16"/>
  <c r="M194" i="16"/>
  <c r="O194" i="16"/>
  <c r="N202" i="16"/>
  <c r="M202" i="16"/>
  <c r="O202" i="16"/>
  <c r="N210" i="16"/>
  <c r="M210" i="16"/>
  <c r="O210" i="16"/>
  <c r="N218" i="16"/>
  <c r="M218" i="16"/>
  <c r="O218" i="16"/>
  <c r="N226" i="16"/>
  <c r="M226" i="16"/>
  <c r="O226" i="16"/>
  <c r="N234" i="16"/>
  <c r="O234" i="16"/>
  <c r="M234" i="16"/>
  <c r="N242" i="16"/>
  <c r="M242" i="16"/>
  <c r="O242" i="16"/>
  <c r="N250" i="16"/>
  <c r="O250" i="16"/>
  <c r="M250" i="16"/>
  <c r="N258" i="16"/>
  <c r="O258" i="16"/>
  <c r="M258" i="16"/>
  <c r="O7" i="16"/>
  <c r="M14" i="16"/>
  <c r="O18" i="16"/>
  <c r="M24" i="16"/>
  <c r="O34" i="16"/>
  <c r="M40" i="16"/>
  <c r="O50" i="16"/>
  <c r="O70" i="16"/>
  <c r="M78" i="16"/>
  <c r="O84" i="16"/>
  <c r="M92" i="16"/>
  <c r="M106" i="16"/>
  <c r="M114" i="16"/>
  <c r="O122" i="16"/>
  <c r="O130" i="16"/>
  <c r="O15" i="16"/>
  <c r="N15" i="16"/>
  <c r="O47" i="16"/>
  <c r="N47" i="16"/>
  <c r="N199" i="16"/>
  <c r="O199" i="16"/>
  <c r="N191" i="16"/>
  <c r="O191" i="16"/>
  <c r="M191" i="16"/>
  <c r="O116" i="16"/>
  <c r="M116" i="16"/>
  <c r="M124" i="16"/>
  <c r="O124" i="16"/>
  <c r="O132" i="16"/>
  <c r="M132" i="16"/>
  <c r="M140" i="16"/>
  <c r="O140" i="16"/>
  <c r="O148" i="16"/>
  <c r="N148" i="16"/>
  <c r="M148" i="16"/>
  <c r="M156" i="16"/>
  <c r="O156" i="16"/>
  <c r="O164" i="16"/>
  <c r="N164" i="16"/>
  <c r="M164" i="16"/>
  <c r="N172" i="16"/>
  <c r="M172" i="16"/>
  <c r="O172" i="16"/>
  <c r="N180" i="16"/>
  <c r="M180" i="16"/>
  <c r="O180" i="16"/>
  <c r="N188" i="16"/>
  <c r="M188" i="16"/>
  <c r="O188" i="16"/>
  <c r="N196" i="16"/>
  <c r="M196" i="16"/>
  <c r="O196" i="16"/>
  <c r="N204" i="16"/>
  <c r="M204" i="16"/>
  <c r="O204" i="16"/>
  <c r="N212" i="16"/>
  <c r="M212" i="16"/>
  <c r="O212" i="16"/>
  <c r="N220" i="16"/>
  <c r="M220" i="16"/>
  <c r="O220" i="16"/>
  <c r="N228" i="16"/>
  <c r="O228" i="16"/>
  <c r="M228" i="16"/>
  <c r="N236" i="16"/>
  <c r="O236" i="16"/>
  <c r="M236" i="16"/>
  <c r="N244" i="16"/>
  <c r="O244" i="16"/>
  <c r="M244" i="16"/>
  <c r="N252" i="16"/>
  <c r="M252" i="16"/>
  <c r="O252" i="16"/>
  <c r="N260" i="16"/>
  <c r="O260" i="16"/>
  <c r="M260" i="16"/>
  <c r="M5" i="16"/>
  <c r="O8" i="16"/>
  <c r="M20" i="16"/>
  <c r="O30" i="16"/>
  <c r="M36" i="16"/>
  <c r="O46" i="16"/>
  <c r="M52" i="16"/>
  <c r="M58" i="16"/>
  <c r="O86" i="16"/>
  <c r="M94" i="16"/>
  <c r="O100" i="16"/>
  <c r="M108" i="16"/>
  <c r="N116" i="16"/>
  <c r="N124" i="16"/>
  <c r="N156" i="16"/>
  <c r="O186" i="16"/>
  <c r="O31" i="16"/>
  <c r="N31" i="16"/>
  <c r="M71" i="16"/>
  <c r="O71" i="16"/>
  <c r="M79" i="16"/>
  <c r="O79" i="16"/>
  <c r="M87" i="16"/>
  <c r="O87" i="16"/>
  <c r="M103" i="16"/>
  <c r="O103" i="16"/>
  <c r="N119" i="16"/>
  <c r="M119" i="16"/>
  <c r="N127" i="16"/>
  <c r="M127" i="16"/>
  <c r="N135" i="16"/>
  <c r="O135" i="16"/>
  <c r="M135" i="16"/>
  <c r="N143" i="16"/>
  <c r="M143" i="16"/>
  <c r="N151" i="16"/>
  <c r="O151" i="16"/>
  <c r="M151" i="16"/>
  <c r="N215" i="16"/>
  <c r="O215" i="16"/>
  <c r="M215" i="16"/>
  <c r="N9" i="16"/>
  <c r="O17" i="16"/>
  <c r="N17" i="16"/>
  <c r="O25" i="16"/>
  <c r="N25" i="16"/>
  <c r="O33" i="16"/>
  <c r="N33" i="16"/>
  <c r="O41" i="16"/>
  <c r="N41" i="16"/>
  <c r="O49" i="16"/>
  <c r="N49" i="16"/>
  <c r="O57" i="16"/>
  <c r="M57" i="16"/>
  <c r="O65" i="16"/>
  <c r="M65" i="16"/>
  <c r="O73" i="16"/>
  <c r="M73" i="16"/>
  <c r="O81" i="16"/>
  <c r="M81" i="16"/>
  <c r="O89" i="16"/>
  <c r="M89" i="16"/>
  <c r="O97" i="16"/>
  <c r="M97" i="16"/>
  <c r="O105" i="16"/>
  <c r="M105" i="16"/>
  <c r="N113" i="16"/>
  <c r="O113" i="16"/>
  <c r="N121" i="16"/>
  <c r="O121" i="16"/>
  <c r="N129" i="16"/>
  <c r="O129" i="16"/>
  <c r="N137" i="16"/>
  <c r="O137" i="16"/>
  <c r="N145" i="16"/>
  <c r="O145" i="16"/>
  <c r="M145" i="16"/>
  <c r="N153" i="16"/>
  <c r="O153" i="16"/>
  <c r="N161" i="16"/>
  <c r="O161" i="16"/>
  <c r="M161" i="16"/>
  <c r="N169" i="16"/>
  <c r="O169" i="16"/>
  <c r="N177" i="16"/>
  <c r="O177" i="16"/>
  <c r="M177" i="16"/>
  <c r="N185" i="16"/>
  <c r="O185" i="16"/>
  <c r="M185" i="16"/>
  <c r="N193" i="16"/>
  <c r="O193" i="16"/>
  <c r="M193" i="16"/>
  <c r="N201" i="16"/>
  <c r="O201" i="16"/>
  <c r="M201" i="16"/>
  <c r="N209" i="16"/>
  <c r="O209" i="16"/>
  <c r="M209" i="16"/>
  <c r="N217" i="16"/>
  <c r="O217" i="16"/>
  <c r="M217" i="16"/>
  <c r="N225" i="16"/>
  <c r="O225" i="16"/>
  <c r="M225" i="16"/>
  <c r="N233" i="16"/>
  <c r="M233" i="16"/>
  <c r="N241" i="16"/>
  <c r="M241" i="16"/>
  <c r="O241" i="16"/>
  <c r="M249" i="16"/>
  <c r="N249" i="16"/>
  <c r="O249" i="16"/>
  <c r="M257" i="16"/>
  <c r="O257" i="16"/>
  <c r="N257" i="16"/>
  <c r="O5" i="16"/>
  <c r="M12" i="16"/>
  <c r="M15" i="16"/>
  <c r="O20" i="16"/>
  <c r="M26" i="16"/>
  <c r="M31" i="16"/>
  <c r="O36" i="16"/>
  <c r="M42" i="16"/>
  <c r="M47" i="16"/>
  <c r="O52" i="16"/>
  <c r="M66" i="16"/>
  <c r="N73" i="16"/>
  <c r="N87" i="16"/>
  <c r="O94" i="16"/>
  <c r="M102" i="16"/>
  <c r="O108" i="16"/>
  <c r="M126" i="16"/>
  <c r="O23" i="16"/>
  <c r="N23" i="16"/>
  <c r="O39" i="16"/>
  <c r="N39" i="16"/>
  <c r="M55" i="16"/>
  <c r="O55" i="16"/>
  <c r="M63" i="16"/>
  <c r="O63" i="16"/>
  <c r="M95" i="16"/>
  <c r="O95" i="16"/>
  <c r="N111" i="16"/>
  <c r="M111" i="16"/>
  <c r="N207" i="16"/>
  <c r="O207" i="16"/>
  <c r="M207" i="16"/>
  <c r="O118" i="16"/>
  <c r="N118" i="16"/>
  <c r="O134" i="16"/>
  <c r="N134" i="16"/>
  <c r="O142" i="16"/>
  <c r="N142" i="16"/>
  <c r="M142" i="16"/>
  <c r="O150" i="16"/>
  <c r="N150" i="16"/>
  <c r="O158" i="16"/>
  <c r="N158" i="16"/>
  <c r="M158" i="16"/>
  <c r="O166" i="16"/>
  <c r="N166" i="16"/>
  <c r="N174" i="16"/>
  <c r="M174" i="16"/>
  <c r="O174" i="16"/>
  <c r="N182" i="16"/>
  <c r="M182" i="16"/>
  <c r="O182" i="16"/>
  <c r="N190" i="16"/>
  <c r="M190" i="16"/>
  <c r="N198" i="16"/>
  <c r="M198" i="16"/>
  <c r="O198" i="16"/>
  <c r="N206" i="16"/>
  <c r="M206" i="16"/>
  <c r="O206" i="16"/>
  <c r="N214" i="16"/>
  <c r="O214" i="16"/>
  <c r="M214" i="16"/>
  <c r="N222" i="16"/>
  <c r="O222" i="16"/>
  <c r="M222" i="16"/>
  <c r="N230" i="16"/>
  <c r="O230" i="16"/>
  <c r="M230" i="16"/>
  <c r="N238" i="16"/>
  <c r="M238" i="16"/>
  <c r="O238" i="16"/>
  <c r="N246" i="16"/>
  <c r="M246" i="16"/>
  <c r="N254" i="16"/>
  <c r="O254" i="16"/>
  <c r="M254" i="16"/>
  <c r="M6" i="16"/>
  <c r="M9" i="16"/>
  <c r="O12" i="16"/>
  <c r="M16" i="16"/>
  <c r="O26" i="16"/>
  <c r="M32" i="16"/>
  <c r="O42" i="16"/>
  <c r="M48" i="16"/>
  <c r="M60" i="16"/>
  <c r="M74" i="16"/>
  <c r="N81" i="16"/>
  <c r="N95" i="16"/>
  <c r="O102" i="16"/>
  <c r="M110" i="16"/>
  <c r="M118" i="16"/>
  <c r="O126" i="16"/>
  <c r="M137" i="16"/>
  <c r="O162" i="16"/>
  <c r="O233" i="16"/>
  <c r="N167" i="16"/>
  <c r="O167" i="16"/>
  <c r="M167" i="16"/>
  <c r="N239" i="16"/>
  <c r="O239" i="16"/>
  <c r="M239" i="16"/>
  <c r="O247" i="16"/>
  <c r="N247" i="16"/>
  <c r="M247" i="16"/>
  <c r="O255" i="16"/>
  <c r="N255" i="16"/>
  <c r="N11" i="16"/>
  <c r="O19" i="16"/>
  <c r="N19" i="16"/>
  <c r="O27" i="16"/>
  <c r="N27" i="16"/>
  <c r="O35" i="16"/>
  <c r="N35" i="16"/>
  <c r="O43" i="16"/>
  <c r="N43" i="16"/>
  <c r="O51" i="16"/>
  <c r="N51" i="16"/>
  <c r="O59" i="16"/>
  <c r="M59" i="16"/>
  <c r="O67" i="16"/>
  <c r="M67" i="16"/>
  <c r="O75" i="16"/>
  <c r="M75" i="16"/>
  <c r="O83" i="16"/>
  <c r="M83" i="16"/>
  <c r="O91" i="16"/>
  <c r="M91" i="16"/>
  <c r="O99" i="16"/>
  <c r="M99" i="16"/>
  <c r="O107" i="16"/>
  <c r="M107" i="16"/>
  <c r="N115" i="16"/>
  <c r="O115" i="16"/>
  <c r="M115" i="16"/>
  <c r="N123" i="16"/>
  <c r="M123" i="16"/>
  <c r="N131" i="16"/>
  <c r="O131" i="16"/>
  <c r="M131" i="16"/>
  <c r="N139" i="16"/>
  <c r="O139" i="16"/>
  <c r="M139" i="16"/>
  <c r="N147" i="16"/>
  <c r="O147" i="16"/>
  <c r="M147" i="16"/>
  <c r="N155" i="16"/>
  <c r="O155" i="16"/>
  <c r="M155" i="16"/>
  <c r="N163" i="16"/>
  <c r="O163" i="16"/>
  <c r="M163" i="16"/>
  <c r="N171" i="16"/>
  <c r="O171" i="16"/>
  <c r="M171" i="16"/>
  <c r="N179" i="16"/>
  <c r="O179" i="16"/>
  <c r="M179" i="16"/>
  <c r="N187" i="16"/>
  <c r="O187" i="16"/>
  <c r="M187" i="16"/>
  <c r="N195" i="16"/>
  <c r="O195" i="16"/>
  <c r="M195" i="16"/>
  <c r="N203" i="16"/>
  <c r="O203" i="16"/>
  <c r="N211" i="16"/>
  <c r="O211" i="16"/>
  <c r="M211" i="16"/>
  <c r="N219" i="16"/>
  <c r="O219" i="16"/>
  <c r="M219" i="16"/>
  <c r="N227" i="16"/>
  <c r="O227" i="16"/>
  <c r="N235" i="16"/>
  <c r="O235" i="16"/>
  <c r="M235" i="16"/>
  <c r="N243" i="16"/>
  <c r="O243" i="16"/>
  <c r="M243" i="16"/>
  <c r="O251" i="16"/>
  <c r="M251" i="16"/>
  <c r="N251" i="16"/>
  <c r="O259" i="16"/>
  <c r="M259" i="16"/>
  <c r="N259" i="16"/>
  <c r="O6" i="16"/>
  <c r="O9" i="16"/>
  <c r="O16" i="16"/>
  <c r="M22" i="16"/>
  <c r="M27" i="16"/>
  <c r="O32" i="16"/>
  <c r="M38" i="16"/>
  <c r="M43" i="16"/>
  <c r="O48" i="16"/>
  <c r="M54" i="16"/>
  <c r="O60" i="16"/>
  <c r="M68" i="16"/>
  <c r="N75" i="16"/>
  <c r="M82" i="16"/>
  <c r="N89" i="16"/>
  <c r="N103" i="16"/>
  <c r="O110" i="16"/>
  <c r="O119" i="16"/>
  <c r="O127" i="16"/>
  <c r="N140" i="16"/>
  <c r="M166" i="16"/>
  <c r="M199" i="16"/>
  <c r="N183" i="16"/>
  <c r="O183" i="16"/>
  <c r="M183" i="16"/>
  <c r="K569" i="17"/>
  <c r="K576" i="17"/>
  <c r="K574" i="17"/>
  <c r="K566" i="17"/>
  <c r="K558" i="17"/>
  <c r="K550" i="17"/>
  <c r="K573" i="17"/>
  <c r="K565" i="17"/>
  <c r="K572" i="17"/>
  <c r="K564" i="17"/>
  <c r="K556" i="17"/>
  <c r="K548" i="17"/>
  <c r="K570" i="17"/>
  <c r="K562" i="17"/>
  <c r="K554" i="17"/>
  <c r="K546" i="17"/>
  <c r="K575" i="17"/>
  <c r="K557" i="17"/>
  <c r="K544" i="17"/>
  <c r="K536" i="17"/>
  <c r="K528" i="17"/>
  <c r="K520" i="17"/>
  <c r="K512" i="17"/>
  <c r="K504" i="17"/>
  <c r="K496" i="17"/>
  <c r="K488" i="17"/>
  <c r="K480" i="17"/>
  <c r="K472" i="17"/>
  <c r="K464" i="17"/>
  <c r="K456" i="17"/>
  <c r="K448" i="17"/>
  <c r="K440" i="17"/>
  <c r="K432" i="17"/>
  <c r="K424" i="17"/>
  <c r="K416" i="17"/>
  <c r="K408" i="17"/>
  <c r="K400" i="17"/>
  <c r="K392" i="17"/>
  <c r="K384" i="17"/>
  <c r="K376" i="17"/>
  <c r="K368" i="17"/>
  <c r="K360" i="17"/>
  <c r="K352" i="17"/>
  <c r="K344" i="17"/>
  <c r="K336" i="17"/>
  <c r="K328" i="17"/>
  <c r="K320" i="17"/>
  <c r="K312" i="17"/>
  <c r="K304" i="17"/>
  <c r="K296" i="17"/>
  <c r="K288" i="17"/>
  <c r="K280" i="17"/>
  <c r="K272" i="17"/>
  <c r="K264" i="17"/>
  <c r="K256" i="17"/>
  <c r="K248" i="17"/>
  <c r="K240" i="17"/>
  <c r="K232" i="17"/>
  <c r="K224" i="17"/>
  <c r="K216" i="17"/>
  <c r="K208" i="17"/>
  <c r="K200" i="17"/>
  <c r="K192" i="17"/>
  <c r="K184" i="17"/>
  <c r="K176" i="17"/>
  <c r="K168" i="17"/>
  <c r="K160" i="17"/>
  <c r="K152" i="17"/>
  <c r="K144" i="17"/>
  <c r="K136" i="17"/>
  <c r="K128" i="17"/>
  <c r="K120" i="17"/>
  <c r="K112" i="17"/>
  <c r="K104" i="17"/>
  <c r="K96" i="17"/>
  <c r="K88" i="17"/>
  <c r="K80" i="17"/>
  <c r="K72" i="17"/>
  <c r="K64" i="17"/>
  <c r="K56" i="17"/>
  <c r="K571" i="17"/>
  <c r="K555" i="17"/>
  <c r="K543" i="17"/>
  <c r="K535" i="17"/>
  <c r="K527" i="17"/>
  <c r="K519" i="17"/>
  <c r="K511" i="17"/>
  <c r="K503" i="17"/>
  <c r="K495" i="17"/>
  <c r="K487" i="17"/>
  <c r="K479" i="17"/>
  <c r="K471" i="17"/>
  <c r="K463" i="17"/>
  <c r="K455" i="17"/>
  <c r="K447" i="17"/>
  <c r="K439" i="17"/>
  <c r="K431" i="17"/>
  <c r="K423" i="17"/>
  <c r="K415" i="17"/>
  <c r="K407" i="17"/>
  <c r="K399" i="17"/>
  <c r="K391" i="17"/>
  <c r="K383" i="17"/>
  <c r="K375" i="17"/>
  <c r="K367" i="17"/>
  <c r="K359" i="17"/>
  <c r="K351" i="17"/>
  <c r="K343" i="17"/>
  <c r="K335" i="17"/>
  <c r="K327" i="17"/>
  <c r="K319" i="17"/>
  <c r="K311" i="17"/>
  <c r="K303" i="17"/>
  <c r="K295" i="17"/>
  <c r="K287" i="17"/>
  <c r="K279" i="17"/>
  <c r="K271" i="17"/>
  <c r="K263" i="17"/>
  <c r="K255" i="17"/>
  <c r="K247" i="17"/>
  <c r="K239" i="17"/>
  <c r="K231" i="17"/>
  <c r="K223" i="17"/>
  <c r="K215" i="17"/>
  <c r="K207" i="17"/>
  <c r="K199" i="17"/>
  <c r="K191" i="17"/>
  <c r="K183" i="17"/>
  <c r="K175" i="17"/>
  <c r="K167" i="17"/>
  <c r="K159" i="17"/>
  <c r="K151" i="17"/>
  <c r="K143" i="17"/>
  <c r="K135" i="17"/>
  <c r="K127" i="17"/>
  <c r="K119" i="17"/>
  <c r="K111" i="17"/>
  <c r="K103" i="17"/>
  <c r="K95" i="17"/>
  <c r="K87" i="17"/>
  <c r="K568" i="17"/>
  <c r="K553" i="17"/>
  <c r="K542" i="17"/>
  <c r="K534" i="17"/>
  <c r="K526" i="17"/>
  <c r="K518" i="17"/>
  <c r="K510" i="17"/>
  <c r="K502" i="17"/>
  <c r="K494" i="17"/>
  <c r="K486" i="17"/>
  <c r="K478" i="17"/>
  <c r="K470" i="17"/>
  <c r="K462" i="17"/>
  <c r="K454" i="17"/>
  <c r="K446" i="17"/>
  <c r="K438" i="17"/>
  <c r="K430" i="17"/>
  <c r="K422" i="17"/>
  <c r="K414" i="17"/>
  <c r="K406" i="17"/>
  <c r="K398" i="17"/>
  <c r="K390" i="17"/>
  <c r="K382" i="17"/>
  <c r="K374" i="17"/>
  <c r="K366" i="17"/>
  <c r="K358" i="17"/>
  <c r="K350" i="17"/>
  <c r="K342" i="17"/>
  <c r="K334" i="17"/>
  <c r="K326" i="17"/>
  <c r="K318" i="17"/>
  <c r="K310" i="17"/>
  <c r="K302" i="17"/>
  <c r="K294" i="17"/>
  <c r="K286" i="17"/>
  <c r="K278" i="17"/>
  <c r="K270" i="17"/>
  <c r="K262" i="17"/>
  <c r="K254" i="17"/>
  <c r="K246" i="17"/>
  <c r="K238" i="17"/>
  <c r="K230" i="17"/>
  <c r="K222" i="17"/>
  <c r="K214" i="17"/>
  <c r="K206" i="17"/>
  <c r="K198" i="17"/>
  <c r="K190" i="17"/>
  <c r="K182" i="17"/>
  <c r="K174" i="17"/>
  <c r="K166" i="17"/>
  <c r="K158" i="17"/>
  <c r="K150" i="17"/>
  <c r="K142" i="17"/>
  <c r="K134" i="17"/>
  <c r="K126" i="17"/>
  <c r="K118" i="17"/>
  <c r="K110" i="17"/>
  <c r="K102" i="17"/>
  <c r="K94" i="17"/>
  <c r="K86" i="17"/>
  <c r="K567" i="17"/>
  <c r="K552" i="17"/>
  <c r="K541" i="17"/>
  <c r="K533" i="17"/>
  <c r="K525" i="17"/>
  <c r="K517" i="17"/>
  <c r="K509" i="17"/>
  <c r="K501" i="17"/>
  <c r="K493" i="17"/>
  <c r="K485" i="17"/>
  <c r="K477" i="17"/>
  <c r="K469" i="17"/>
  <c r="K461" i="17"/>
  <c r="K453" i="17"/>
  <c r="K445" i="17"/>
  <c r="K437" i="17"/>
  <c r="K429" i="17"/>
  <c r="K421" i="17"/>
  <c r="K413" i="17"/>
  <c r="K405" i="17"/>
  <c r="K397" i="17"/>
  <c r="K389" i="17"/>
  <c r="K381" i="17"/>
  <c r="K373" i="17"/>
  <c r="K365" i="17"/>
  <c r="K357" i="17"/>
  <c r="K349" i="17"/>
  <c r="K341" i="17"/>
  <c r="K333" i="17"/>
  <c r="K325" i="17"/>
  <c r="K317" i="17"/>
  <c r="K309" i="17"/>
  <c r="K301" i="17"/>
  <c r="K293" i="17"/>
  <c r="K285" i="17"/>
  <c r="K277" i="17"/>
  <c r="K269" i="17"/>
  <c r="K261" i="17"/>
  <c r="K253" i="17"/>
  <c r="K245" i="17"/>
  <c r="K237" i="17"/>
  <c r="K229" i="17"/>
  <c r="K221" i="17"/>
  <c r="K213" i="17"/>
  <c r="K205" i="17"/>
  <c r="K197" i="17"/>
  <c r="K189" i="17"/>
  <c r="K181" i="17"/>
  <c r="K173" i="17"/>
  <c r="K165" i="17"/>
  <c r="K157" i="17"/>
  <c r="K149" i="17"/>
  <c r="K141" i="17"/>
  <c r="K133" i="17"/>
  <c r="K125" i="17"/>
  <c r="K117" i="17"/>
  <c r="K109" i="17"/>
  <c r="K101" i="17"/>
  <c r="K93" i="17"/>
  <c r="K85" i="17"/>
  <c r="K77" i="17"/>
  <c r="K69" i="17"/>
  <c r="K61" i="17"/>
  <c r="K53" i="17"/>
  <c r="K45" i="17"/>
  <c r="K37" i="17"/>
  <c r="K29" i="17"/>
  <c r="K21" i="17"/>
  <c r="K13" i="17"/>
  <c r="K5" i="17"/>
  <c r="K563" i="17"/>
  <c r="K551" i="17"/>
  <c r="K540" i="17"/>
  <c r="K532" i="17"/>
  <c r="K524" i="17"/>
  <c r="K516" i="17"/>
  <c r="K508" i="17"/>
  <c r="K500" i="17"/>
  <c r="K492" i="17"/>
  <c r="K484" i="17"/>
  <c r="K476" i="17"/>
  <c r="K468" i="17"/>
  <c r="K460" i="17"/>
  <c r="K452" i="17"/>
  <c r="K444" i="17"/>
  <c r="K436" i="17"/>
  <c r="K428" i="17"/>
  <c r="K420" i="17"/>
  <c r="K412" i="17"/>
  <c r="K404" i="17"/>
  <c r="K396" i="17"/>
  <c r="K388" i="17"/>
  <c r="K380" i="17"/>
  <c r="K372" i="17"/>
  <c r="K364" i="17"/>
  <c r="K356" i="17"/>
  <c r="K348" i="17"/>
  <c r="K340" i="17"/>
  <c r="K332" i="17"/>
  <c r="K324" i="17"/>
  <c r="K316" i="17"/>
  <c r="K308" i="17"/>
  <c r="K300" i="17"/>
  <c r="K292" i="17"/>
  <c r="K284" i="17"/>
  <c r="K276" i="17"/>
  <c r="K268" i="17"/>
  <c r="K260" i="17"/>
  <c r="K252" i="17"/>
  <c r="K244" i="17"/>
  <c r="K236" i="17"/>
  <c r="K228" i="17"/>
  <c r="K220" i="17"/>
  <c r="K212" i="17"/>
  <c r="K204" i="17"/>
  <c r="K196" i="17"/>
  <c r="K188" i="17"/>
  <c r="K180" i="17"/>
  <c r="K172" i="17"/>
  <c r="K164" i="17"/>
  <c r="K156" i="17"/>
  <c r="K148" i="17"/>
  <c r="K140" i="17"/>
  <c r="K132" i="17"/>
  <c r="K124" i="17"/>
  <c r="K116" i="17"/>
  <c r="K108" i="17"/>
  <c r="K100" i="17"/>
  <c r="K92" i="17"/>
  <c r="K84" i="17"/>
  <c r="K76" i="17"/>
  <c r="K68" i="17"/>
  <c r="K60" i="17"/>
  <c r="K52" i="17"/>
  <c r="K44" i="17"/>
  <c r="K36" i="17"/>
  <c r="K28" i="17"/>
  <c r="K20" i="17"/>
  <c r="K12" i="17"/>
  <c r="K561" i="17"/>
  <c r="K549" i="17"/>
  <c r="K539" i="17"/>
  <c r="K531" i="17"/>
  <c r="K523" i="17"/>
  <c r="K515" i="17"/>
  <c r="K507" i="17"/>
  <c r="K499" i="17"/>
  <c r="K491" i="17"/>
  <c r="K483" i="17"/>
  <c r="K475" i="17"/>
  <c r="K467" i="17"/>
  <c r="K459" i="17"/>
  <c r="K451" i="17"/>
  <c r="K443" i="17"/>
  <c r="K435" i="17"/>
  <c r="K427" i="17"/>
  <c r="K419" i="17"/>
  <c r="K411" i="17"/>
  <c r="K403" i="17"/>
  <c r="K395" i="17"/>
  <c r="K387" i="17"/>
  <c r="K379" i="17"/>
  <c r="K371" i="17"/>
  <c r="K363" i="17"/>
  <c r="K355" i="17"/>
  <c r="K347" i="17"/>
  <c r="K339" i="17"/>
  <c r="K331" i="17"/>
  <c r="K323" i="17"/>
  <c r="K315" i="17"/>
  <c r="K307" i="17"/>
  <c r="K299" i="17"/>
  <c r="K291" i="17"/>
  <c r="K283" i="17"/>
  <c r="K275" i="17"/>
  <c r="K267" i="17"/>
  <c r="K259" i="17"/>
  <c r="K251" i="17"/>
  <c r="K243" i="17"/>
  <c r="K235" i="17"/>
  <c r="K227" i="17"/>
  <c r="K219" i="17"/>
  <c r="K211" i="17"/>
  <c r="K203" i="17"/>
  <c r="K195" i="17"/>
  <c r="K187" i="17"/>
  <c r="K179" i="17"/>
  <c r="K171" i="17"/>
  <c r="K163" i="17"/>
  <c r="K155" i="17"/>
  <c r="K147" i="17"/>
  <c r="K139" i="17"/>
  <c r="K131" i="17"/>
  <c r="K123" i="17"/>
  <c r="K115" i="17"/>
  <c r="K107" i="17"/>
  <c r="K99" i="17"/>
  <c r="K91" i="17"/>
  <c r="K83" i="17"/>
  <c r="K75" i="17"/>
  <c r="K67" i="17"/>
  <c r="K59" i="17"/>
  <c r="K51" i="17"/>
  <c r="K559" i="17"/>
  <c r="K545" i="17"/>
  <c r="K537" i="17"/>
  <c r="K529" i="17"/>
  <c r="K521" i="17"/>
  <c r="K513" i="17"/>
  <c r="K505" i="17"/>
  <c r="K497" i="17"/>
  <c r="K489" i="17"/>
  <c r="K481" i="17"/>
  <c r="K473" i="17"/>
  <c r="K465" i="17"/>
  <c r="K457" i="17"/>
  <c r="K449" i="17"/>
  <c r="K441" i="17"/>
  <c r="K433" i="17"/>
  <c r="K425" i="17"/>
  <c r="K417" i="17"/>
  <c r="K409" i="17"/>
  <c r="K401" i="17"/>
  <c r="K393" i="17"/>
  <c r="K385" i="17"/>
  <c r="K377" i="17"/>
  <c r="K369" i="17"/>
  <c r="K361" i="17"/>
  <c r="K353" i="17"/>
  <c r="K345" i="17"/>
  <c r="K337" i="17"/>
  <c r="K329" i="17"/>
  <c r="K321" i="17"/>
  <c r="K313" i="17"/>
  <c r="K305" i="17"/>
  <c r="K297" i="17"/>
  <c r="K289" i="17"/>
  <c r="K281" i="17"/>
  <c r="K273" i="17"/>
  <c r="K265" i="17"/>
  <c r="K257" i="17"/>
  <c r="K249" i="17"/>
  <c r="K241" i="17"/>
  <c r="K233" i="17"/>
  <c r="K225" i="17"/>
  <c r="K217" i="17"/>
  <c r="K209" i="17"/>
  <c r="K201" i="17"/>
  <c r="K193" i="17"/>
  <c r="K185" i="17"/>
  <c r="K177" i="17"/>
  <c r="K169" i="17"/>
  <c r="K161" i="17"/>
  <c r="K153" i="17"/>
  <c r="K145" i="17"/>
  <c r="K137" i="17"/>
  <c r="K129" i="17"/>
  <c r="K121" i="17"/>
  <c r="K113" i="17"/>
  <c r="K105" i="17"/>
  <c r="K97" i="17"/>
  <c r="K89" i="17"/>
  <c r="K81" i="17"/>
  <c r="K73" i="17"/>
  <c r="K65" i="17"/>
  <c r="K57" i="17"/>
  <c r="K49" i="17"/>
  <c r="K41" i="17"/>
  <c r="K33" i="17"/>
  <c r="K25" i="17"/>
  <c r="K17" i="17"/>
  <c r="K9" i="17"/>
  <c r="K522" i="17"/>
  <c r="K458" i="17"/>
  <c r="K394" i="17"/>
  <c r="K330" i="17"/>
  <c r="K266" i="17"/>
  <c r="K202" i="17"/>
  <c r="K138" i="17"/>
  <c r="K79" i="17"/>
  <c r="K58" i="17"/>
  <c r="K42" i="17"/>
  <c r="K30" i="17"/>
  <c r="K16" i="17"/>
  <c r="K514" i="17"/>
  <c r="K450" i="17"/>
  <c r="K386" i="17"/>
  <c r="K322" i="17"/>
  <c r="K258" i="17"/>
  <c r="K194" i="17"/>
  <c r="K130" i="17"/>
  <c r="K78" i="17"/>
  <c r="K55" i="17"/>
  <c r="K40" i="17"/>
  <c r="K27" i="17"/>
  <c r="K15" i="17"/>
  <c r="K506" i="17"/>
  <c r="K442" i="17"/>
  <c r="K378" i="17"/>
  <c r="K314" i="17"/>
  <c r="K250" i="17"/>
  <c r="K186" i="17"/>
  <c r="K122" i="17"/>
  <c r="K74" i="17"/>
  <c r="K54" i="17"/>
  <c r="K39" i="17"/>
  <c r="K26" i="17"/>
  <c r="K14" i="17"/>
  <c r="K498" i="17"/>
  <c r="K434" i="17"/>
  <c r="K370" i="17"/>
  <c r="K306" i="17"/>
  <c r="K242" i="17"/>
  <c r="K178" i="17"/>
  <c r="K114" i="17"/>
  <c r="K71" i="17"/>
  <c r="K50" i="17"/>
  <c r="K38" i="17"/>
  <c r="K24" i="17"/>
  <c r="K11" i="17"/>
  <c r="K560" i="17"/>
  <c r="K490" i="17"/>
  <c r="K426" i="17"/>
  <c r="K362" i="17"/>
  <c r="K298" i="17"/>
  <c r="K234" i="17"/>
  <c r="K170" i="17"/>
  <c r="K106" i="17"/>
  <c r="K70" i="17"/>
  <c r="K48" i="17"/>
  <c r="K35" i="17"/>
  <c r="K23" i="17"/>
  <c r="K10" i="17"/>
  <c r="K547" i="17"/>
  <c r="K482" i="17"/>
  <c r="K418" i="17"/>
  <c r="K354" i="17"/>
  <c r="K290" i="17"/>
  <c r="K226" i="17"/>
  <c r="K162" i="17"/>
  <c r="K98" i="17"/>
  <c r="K66" i="17"/>
  <c r="K47" i="17"/>
  <c r="K34" i="17"/>
  <c r="K22" i="17"/>
  <c r="K8" i="17"/>
  <c r="K538" i="17"/>
  <c r="K474" i="17"/>
  <c r="K410" i="17"/>
  <c r="K346" i="17"/>
  <c r="K282" i="17"/>
  <c r="K218" i="17"/>
  <c r="K154" i="17"/>
  <c r="K90" i="17"/>
  <c r="K63" i="17"/>
  <c r="K46" i="17"/>
  <c r="K32" i="17"/>
  <c r="K19" i="17"/>
  <c r="K7" i="17"/>
  <c r="K82" i="17"/>
  <c r="K530" i="17"/>
  <c r="K62" i="17"/>
  <c r="K466" i="17"/>
  <c r="K43" i="17"/>
  <c r="K402" i="17"/>
  <c r="K31" i="17"/>
  <c r="K338" i="17"/>
  <c r="K18" i="17"/>
  <c r="K274" i="17"/>
  <c r="K210" i="17"/>
  <c r="K146" i="17"/>
  <c r="K6" i="17"/>
  <c r="N56" i="16"/>
  <c r="M56" i="16"/>
  <c r="N64" i="16"/>
  <c r="M64" i="16"/>
  <c r="N72" i="16"/>
  <c r="M72" i="16"/>
  <c r="N80" i="16"/>
  <c r="M80" i="16"/>
  <c r="N88" i="16"/>
  <c r="M88" i="16"/>
  <c r="N96" i="16"/>
  <c r="M96" i="16"/>
  <c r="N104" i="16"/>
  <c r="M104" i="16"/>
  <c r="O112" i="16"/>
  <c r="N112" i="16"/>
  <c r="M112" i="16"/>
  <c r="O120" i="16"/>
  <c r="M120" i="16"/>
  <c r="O128" i="16"/>
  <c r="N128" i="16"/>
  <c r="M128" i="16"/>
  <c r="O136" i="16"/>
  <c r="N136" i="16"/>
  <c r="M136" i="16"/>
  <c r="O144" i="16"/>
  <c r="N144" i="16"/>
  <c r="M144" i="16"/>
  <c r="O152" i="16"/>
  <c r="N152" i="16"/>
  <c r="M152" i="16"/>
  <c r="O160" i="16"/>
  <c r="N160" i="16"/>
  <c r="M160" i="16"/>
  <c r="O168" i="16"/>
  <c r="N168" i="16"/>
  <c r="M168" i="16"/>
  <c r="N176" i="16"/>
  <c r="O176" i="16"/>
  <c r="M176" i="16"/>
  <c r="N184" i="16"/>
  <c r="O184" i="16"/>
  <c r="M184" i="16"/>
  <c r="N192" i="16"/>
  <c r="O192" i="16"/>
  <c r="M192" i="16"/>
  <c r="N200" i="16"/>
  <c r="O200" i="16"/>
  <c r="M200" i="16"/>
  <c r="N208" i="16"/>
  <c r="O208" i="16"/>
  <c r="M208" i="16"/>
  <c r="N216" i="16"/>
  <c r="M216" i="16"/>
  <c r="N224" i="16"/>
  <c r="O224" i="16"/>
  <c r="M224" i="16"/>
  <c r="N232" i="16"/>
  <c r="O232" i="16"/>
  <c r="M232" i="16"/>
  <c r="N240" i="16"/>
  <c r="O240" i="16"/>
  <c r="N248" i="16"/>
  <c r="M248" i="16"/>
  <c r="O248" i="16"/>
  <c r="N256" i="16"/>
  <c r="O256" i="16"/>
  <c r="M256" i="16"/>
  <c r="M10" i="16"/>
  <c r="M13" i="16"/>
  <c r="M17" i="16"/>
  <c r="O22" i="16"/>
  <c r="M28" i="16"/>
  <c r="M33" i="16"/>
  <c r="O38" i="16"/>
  <c r="M44" i="16"/>
  <c r="M49" i="16"/>
  <c r="O54" i="16"/>
  <c r="M62" i="16"/>
  <c r="O68" i="16"/>
  <c r="M76" i="16"/>
  <c r="N83" i="16"/>
  <c r="M90" i="16"/>
  <c r="N97" i="16"/>
  <c r="O104" i="16"/>
  <c r="O111" i="16"/>
  <c r="N120" i="16"/>
  <c r="M129" i="16"/>
  <c r="O143" i="16"/>
  <c r="M169" i="16"/>
  <c r="M203" i="16"/>
  <c r="O246" i="16"/>
  <c r="N159" i="16"/>
  <c r="M159" i="16"/>
  <c r="N223" i="16"/>
  <c r="O223" i="16"/>
  <c r="M223" i="16"/>
  <c r="O21" i="16"/>
  <c r="N21" i="16"/>
  <c r="O29" i="16"/>
  <c r="N29" i="16"/>
  <c r="O37" i="16"/>
  <c r="N37" i="16"/>
  <c r="O45" i="16"/>
  <c r="N45" i="16"/>
  <c r="O53" i="16"/>
  <c r="N53" i="16"/>
  <c r="O61" i="16"/>
  <c r="N61" i="16"/>
  <c r="M61" i="16"/>
  <c r="O69" i="16"/>
  <c r="N69" i="16"/>
  <c r="M69" i="16"/>
  <c r="O77" i="16"/>
  <c r="N77" i="16"/>
  <c r="M77" i="16"/>
  <c r="O85" i="16"/>
  <c r="N85" i="16"/>
  <c r="M85" i="16"/>
  <c r="O93" i="16"/>
  <c r="N93" i="16"/>
  <c r="M93" i="16"/>
  <c r="O101" i="16"/>
  <c r="N101" i="16"/>
  <c r="M101" i="16"/>
  <c r="O109" i="16"/>
  <c r="N109" i="16"/>
  <c r="M109" i="16"/>
  <c r="N117" i="16"/>
  <c r="O117" i="16"/>
  <c r="N125" i="16"/>
  <c r="O125" i="16"/>
  <c r="M125" i="16"/>
  <c r="N133" i="16"/>
  <c r="O133" i="16"/>
  <c r="N141" i="16"/>
  <c r="O141" i="16"/>
  <c r="M141" i="16"/>
  <c r="N149" i="16"/>
  <c r="O149" i="16"/>
  <c r="M149" i="16"/>
  <c r="N157" i="16"/>
  <c r="O157" i="16"/>
  <c r="M157" i="16"/>
  <c r="N165" i="16"/>
  <c r="O165" i="16"/>
  <c r="M165" i="16"/>
  <c r="N173" i="16"/>
  <c r="M173" i="16"/>
  <c r="N181" i="16"/>
  <c r="O181" i="16"/>
  <c r="M181" i="16"/>
  <c r="N189" i="16"/>
  <c r="O189" i="16"/>
  <c r="M189" i="16"/>
  <c r="N197" i="16"/>
  <c r="O197" i="16"/>
  <c r="M197" i="16"/>
  <c r="N205" i="16"/>
  <c r="O205" i="16"/>
  <c r="M205" i="16"/>
  <c r="N213" i="16"/>
  <c r="O213" i="16"/>
  <c r="M213" i="16"/>
  <c r="N221" i="16"/>
  <c r="O221" i="16"/>
  <c r="M221" i="16"/>
  <c r="N229" i="16"/>
  <c r="M229" i="16"/>
  <c r="O229" i="16"/>
  <c r="N237" i="16"/>
  <c r="O237" i="16"/>
  <c r="M237" i="16"/>
  <c r="N245" i="16"/>
  <c r="M245" i="16"/>
  <c r="O245" i="16"/>
  <c r="O253" i="16"/>
  <c r="M253" i="16"/>
  <c r="N253" i="16"/>
  <c r="M7" i="16"/>
  <c r="O10" i="16"/>
  <c r="O13" i="16"/>
  <c r="M18" i="16"/>
  <c r="M23" i="16"/>
  <c r="O28" i="16"/>
  <c r="M34" i="16"/>
  <c r="M39" i="16"/>
  <c r="O44" i="16"/>
  <c r="M50" i="16"/>
  <c r="N55" i="16"/>
  <c r="O62" i="16"/>
  <c r="M70" i="16"/>
  <c r="O76" i="16"/>
  <c r="M84" i="16"/>
  <c r="N91" i="16"/>
  <c r="M98" i="16"/>
  <c r="N105" i="16"/>
  <c r="M113" i="16"/>
  <c r="M121" i="16"/>
  <c r="M130" i="16"/>
  <c r="O146" i="16"/>
  <c r="O173" i="16"/>
  <c r="M255" i="16"/>
  <c r="L45" i="17"/>
  <c r="L41" i="17"/>
  <c r="L37" i="17"/>
  <c r="L30" i="17"/>
  <c r="L46" i="17"/>
  <c r="L42" i="17"/>
  <c r="L38" i="17"/>
  <c r="L48" i="17"/>
  <c r="L44" i="17"/>
  <c r="L36" i="17"/>
  <c r="L34" i="17"/>
  <c r="L31" i="17"/>
  <c r="L21" i="17"/>
  <c r="L11" i="17"/>
  <c r="L17" i="17"/>
  <c r="L39" i="17"/>
  <c r="L28" i="17"/>
  <c r="L24" i="17"/>
  <c r="L10" i="17"/>
  <c r="L47" i="17"/>
  <c r="L43" i="17"/>
  <c r="L32" i="17"/>
  <c r="L29" i="17"/>
  <c r="L20" i="17"/>
  <c r="L9" i="17"/>
  <c r="L35" i="17"/>
  <c r="L25" i="17"/>
  <c r="L22" i="17"/>
  <c r="L18" i="17"/>
  <c r="L8" i="17"/>
  <c r="L7" i="17"/>
  <c r="L33" i="17"/>
  <c r="L26" i="17"/>
  <c r="Q16" i="17"/>
  <c r="L60" i="17" s="1"/>
  <c r="L13" i="17"/>
  <c r="L16" i="17"/>
  <c r="L14" i="17"/>
  <c r="L12" i="17"/>
  <c r="L6" i="17"/>
  <c r="L27" i="17"/>
  <c r="L23" i="17"/>
  <c r="L40" i="17"/>
  <c r="L19" i="17"/>
  <c r="L15" i="17"/>
  <c r="L5" i="17"/>
  <c r="G652" i="17"/>
  <c r="G615" i="17"/>
  <c r="G653" i="17"/>
  <c r="G616" i="17"/>
  <c r="G654" i="17"/>
  <c r="G609" i="17"/>
  <c r="G655" i="17"/>
  <c r="G610" i="17"/>
  <c r="G656" i="17"/>
  <c r="G611" i="17"/>
  <c r="G649" i="17"/>
  <c r="G612" i="17"/>
  <c r="G650" i="17"/>
  <c r="G613" i="17"/>
  <c r="G614" i="17"/>
  <c r="G651" i="17"/>
  <c r="L88" i="17"/>
  <c r="L92" i="17"/>
  <c r="B585" i="17"/>
  <c r="B586" i="17" s="1"/>
  <c r="B587" i="17" s="1"/>
  <c r="B588" i="17" s="1"/>
  <c r="B589" i="17" s="1"/>
  <c r="B590" i="17" s="1"/>
  <c r="B591" i="17" s="1"/>
  <c r="B592" i="17" s="1"/>
  <c r="B593" i="17" s="1"/>
  <c r="B594" i="17" s="1"/>
  <c r="B595" i="17" s="1"/>
  <c r="B596" i="17" s="1"/>
  <c r="B597" i="17" s="1"/>
  <c r="B598" i="17" s="1"/>
  <c r="B599" i="17" s="1"/>
  <c r="B600" i="17" s="1"/>
  <c r="B601" i="17"/>
  <c r="B602" i="17" s="1"/>
  <c r="B603" i="17" s="1"/>
  <c r="B604" i="17" s="1"/>
  <c r="B605" i="17" s="1"/>
  <c r="B606" i="17" s="1"/>
  <c r="B607" i="17" s="1"/>
  <c r="B608" i="17" s="1"/>
  <c r="B609" i="17" s="1"/>
  <c r="B610" i="17" s="1"/>
  <c r="B611" i="17" s="1"/>
  <c r="B612" i="17" s="1"/>
  <c r="B613" i="17" s="1"/>
  <c r="B614" i="17" s="1"/>
  <c r="B615" i="17" s="1"/>
  <c r="B616" i="17" s="1"/>
  <c r="B617" i="17" s="1"/>
  <c r="B618" i="17" s="1"/>
  <c r="B619" i="17" s="1"/>
  <c r="B620" i="17" s="1"/>
  <c r="B621" i="17" s="1"/>
  <c r="B622" i="17" s="1"/>
  <c r="B623" i="17" s="1"/>
  <c r="B624" i="17" s="1"/>
  <c r="B625" i="17"/>
  <c r="B626" i="17" s="1"/>
  <c r="B627" i="17" s="1"/>
  <c r="B628" i="17" s="1"/>
  <c r="B629" i="17" s="1"/>
  <c r="B630" i="17" s="1"/>
  <c r="B631" i="17" s="1"/>
  <c r="B632" i="17" s="1"/>
  <c r="B633" i="17" s="1"/>
  <c r="B634" i="17" s="1"/>
  <c r="B635" i="17" s="1"/>
  <c r="B636" i="17" s="1"/>
  <c r="B637" i="17" s="1"/>
  <c r="B638" i="17" s="1"/>
  <c r="B639" i="17" s="1"/>
  <c r="B640" i="17" s="1"/>
  <c r="B555" i="17"/>
  <c r="B556" i="17" s="1"/>
  <c r="B557" i="17" s="1"/>
  <c r="B558" i="17" s="1"/>
  <c r="B559" i="17" s="1"/>
  <c r="B560" i="17" s="1"/>
  <c r="B561" i="17" s="1"/>
  <c r="B562" i="17" s="1"/>
  <c r="B563" i="17" s="1"/>
  <c r="B564" i="17" s="1"/>
  <c r="B565" i="17" s="1"/>
  <c r="B566" i="17" s="1"/>
  <c r="B567" i="17" s="1"/>
  <c r="B568" i="17" s="1"/>
  <c r="B569" i="17" s="1"/>
  <c r="B570" i="17" s="1"/>
  <c r="B571" i="17" s="1"/>
  <c r="B572" i="17" s="1"/>
  <c r="B573" i="17" s="1"/>
  <c r="B574" i="17" s="1"/>
  <c r="B575" i="17" s="1"/>
  <c r="B576" i="17" s="1"/>
  <c r="B577" i="17" s="1"/>
  <c r="B578" i="17" s="1"/>
  <c r="B579" i="17" s="1"/>
  <c r="B580" i="17" s="1"/>
  <c r="B581" i="17" s="1"/>
  <c r="B582" i="17" s="1"/>
  <c r="B583" i="17" s="1"/>
  <c r="B584" i="17" s="1"/>
  <c r="B641" i="17"/>
  <c r="B642" i="17" s="1"/>
  <c r="B643" i="17" s="1"/>
  <c r="B644" i="17" s="1"/>
  <c r="B645" i="17" s="1"/>
  <c r="B646" i="17" s="1"/>
  <c r="B647" i="17" s="1"/>
  <c r="B648" i="17" s="1"/>
  <c r="B649" i="17" s="1"/>
  <c r="B650" i="17" s="1"/>
  <c r="B651" i="17" s="1"/>
  <c r="B652" i="17" s="1"/>
  <c r="B653" i="17" s="1"/>
  <c r="B654" i="17" s="1"/>
  <c r="B655" i="17" s="1"/>
  <c r="B656" i="17" s="1"/>
  <c r="B489" i="17"/>
  <c r="B490" i="17" s="1"/>
  <c r="B491" i="17" s="1"/>
  <c r="B492" i="17" s="1"/>
  <c r="B493" i="17" s="1"/>
  <c r="B494" i="17" s="1"/>
  <c r="B495" i="17" s="1"/>
  <c r="B496" i="17" s="1"/>
  <c r="B497" i="17" s="1"/>
  <c r="B498" i="17" s="1"/>
  <c r="B499" i="17" s="1"/>
  <c r="B500" i="17" s="1"/>
  <c r="B501" i="17" s="1"/>
  <c r="B502" i="17" s="1"/>
  <c r="B503" i="17" s="1"/>
  <c r="B504" i="17" s="1"/>
  <c r="B505" i="17" s="1"/>
  <c r="B506" i="17" s="1"/>
  <c r="B507" i="17" s="1"/>
  <c r="B508" i="17" s="1"/>
  <c r="B509" i="17" s="1"/>
  <c r="B510" i="17" s="1"/>
  <c r="B423" i="17"/>
  <c r="B424" i="17" s="1"/>
  <c r="B425" i="17" s="1"/>
  <c r="B426" i="17" s="1"/>
  <c r="B427" i="17" s="1"/>
  <c r="B428" i="17" s="1"/>
  <c r="B429" i="17" s="1"/>
  <c r="B430" i="17" s="1"/>
  <c r="B431" i="17" s="1"/>
  <c r="B432" i="17" s="1"/>
  <c r="B433" i="17" s="1"/>
  <c r="B434" i="17" s="1"/>
  <c r="B435" i="17" s="1"/>
  <c r="B436" i="17" s="1"/>
  <c r="B437" i="17" s="1"/>
  <c r="B438" i="17" s="1"/>
  <c r="B439" i="17" s="1"/>
  <c r="B440" i="17" s="1"/>
  <c r="B441" i="17" s="1"/>
  <c r="B442" i="17" s="1"/>
  <c r="B443" i="17" s="1"/>
  <c r="B444" i="17" s="1"/>
  <c r="B467" i="17"/>
  <c r="B468" i="17" s="1"/>
  <c r="B469" i="17" s="1"/>
  <c r="B470" i="17" s="1"/>
  <c r="B471" i="17" s="1"/>
  <c r="B472" i="17" s="1"/>
  <c r="B473" i="17" s="1"/>
  <c r="B474" i="17" s="1"/>
  <c r="B475" i="17" s="1"/>
  <c r="B476" i="17" s="1"/>
  <c r="B477" i="17" s="1"/>
  <c r="B478" i="17" s="1"/>
  <c r="B479" i="17" s="1"/>
  <c r="B480" i="17" s="1"/>
  <c r="B481" i="17" s="1"/>
  <c r="B482" i="17" s="1"/>
  <c r="B483" i="17" s="1"/>
  <c r="B484" i="17" s="1"/>
  <c r="B485" i="17" s="1"/>
  <c r="B486" i="17" s="1"/>
  <c r="B487" i="17" s="1"/>
  <c r="B488" i="17" s="1"/>
  <c r="B511" i="17"/>
  <c r="B512" i="17" s="1"/>
  <c r="B513" i="17" s="1"/>
  <c r="B514" i="17" s="1"/>
  <c r="B515" i="17" s="1"/>
  <c r="B516" i="17" s="1"/>
  <c r="B517" i="17" s="1"/>
  <c r="B518" i="17" s="1"/>
  <c r="B519" i="17" s="1"/>
  <c r="B520" i="17" s="1"/>
  <c r="B521" i="17" s="1"/>
  <c r="B522" i="17" s="1"/>
  <c r="B523" i="17" s="1"/>
  <c r="B524" i="17" s="1"/>
  <c r="B525" i="17" s="1"/>
  <c r="B526" i="17" s="1"/>
  <c r="B527" i="17" s="1"/>
  <c r="B528" i="17" s="1"/>
  <c r="B529" i="17" s="1"/>
  <c r="B530" i="17" s="1"/>
  <c r="B531" i="17" s="1"/>
  <c r="B532" i="17" s="1"/>
  <c r="B533" i="17"/>
  <c r="B534" i="17" s="1"/>
  <c r="B535" i="17" s="1"/>
  <c r="B536" i="17" s="1"/>
  <c r="B537" i="17" s="1"/>
  <c r="B538" i="17" s="1"/>
  <c r="B539" i="17" s="1"/>
  <c r="B540" i="17" s="1"/>
  <c r="B541" i="17" s="1"/>
  <c r="B542" i="17" s="1"/>
  <c r="B543" i="17" s="1"/>
  <c r="B544" i="17" s="1"/>
  <c r="B545" i="17" s="1"/>
  <c r="B546" i="17" s="1"/>
  <c r="B547" i="17" s="1"/>
  <c r="B548" i="17" s="1"/>
  <c r="B549" i="17" s="1"/>
  <c r="B550" i="17" s="1"/>
  <c r="B551" i="17" s="1"/>
  <c r="B552" i="17" s="1"/>
  <c r="B553" i="17" s="1"/>
  <c r="B554" i="17" s="1"/>
  <c r="B445" i="17"/>
  <c r="B446" i="17" s="1"/>
  <c r="B447" i="17" s="1"/>
  <c r="B448" i="17" s="1"/>
  <c r="B449" i="17" s="1"/>
  <c r="B450" i="17" s="1"/>
  <c r="B451" i="17" s="1"/>
  <c r="B452" i="17" s="1"/>
  <c r="B453" i="17" s="1"/>
  <c r="B454" i="17" s="1"/>
  <c r="B455" i="17" s="1"/>
  <c r="B456" i="17" s="1"/>
  <c r="B457" i="17" s="1"/>
  <c r="B458" i="17" s="1"/>
  <c r="B459" i="17" s="1"/>
  <c r="B460" i="17" s="1"/>
  <c r="B461" i="17" s="1"/>
  <c r="B462" i="17" s="1"/>
  <c r="B463" i="17" s="1"/>
  <c r="B464" i="17" s="1"/>
  <c r="B465" i="17" s="1"/>
  <c r="B466" i="17" s="1"/>
  <c r="B401" i="17"/>
  <c r="B402" i="17" s="1"/>
  <c r="B403" i="17" s="1"/>
  <c r="B404" i="17" s="1"/>
  <c r="B405" i="17" s="1"/>
  <c r="B406" i="17" s="1"/>
  <c r="B407" i="17" s="1"/>
  <c r="B408" i="17" s="1"/>
  <c r="B409" i="17" s="1"/>
  <c r="B410" i="17" s="1"/>
  <c r="B411" i="17" s="1"/>
  <c r="B412" i="17" s="1"/>
  <c r="B413" i="17" s="1"/>
  <c r="B414" i="17" s="1"/>
  <c r="B415" i="17" s="1"/>
  <c r="B416" i="17" s="1"/>
  <c r="B417" i="17" s="1"/>
  <c r="B418" i="17" s="1"/>
  <c r="B419" i="17" s="1"/>
  <c r="B420" i="17" s="1"/>
  <c r="B421" i="17" s="1"/>
  <c r="B422" i="17" s="1"/>
  <c r="B357" i="17"/>
  <c r="B358" i="17" s="1"/>
  <c r="B359" i="17" s="1"/>
  <c r="B360" i="17" s="1"/>
  <c r="B361" i="17" s="1"/>
  <c r="B362" i="17" s="1"/>
  <c r="B363" i="17" s="1"/>
  <c r="B364" i="17" s="1"/>
  <c r="B365" i="17" s="1"/>
  <c r="B366" i="17" s="1"/>
  <c r="B367" i="17" s="1"/>
  <c r="B368" i="17" s="1"/>
  <c r="B369" i="17" s="1"/>
  <c r="B370" i="17" s="1"/>
  <c r="B371" i="17" s="1"/>
  <c r="B372" i="17" s="1"/>
  <c r="B373" i="17" s="1"/>
  <c r="B374" i="17" s="1"/>
  <c r="B375" i="17" s="1"/>
  <c r="B376" i="17" s="1"/>
  <c r="B377" i="17" s="1"/>
  <c r="B378" i="17" s="1"/>
  <c r="B379" i="17"/>
  <c r="B380" i="17" s="1"/>
  <c r="B381" i="17" s="1"/>
  <c r="B382" i="17" s="1"/>
  <c r="B383" i="17" s="1"/>
  <c r="B384" i="17" s="1"/>
  <c r="B385" i="17" s="1"/>
  <c r="B386" i="17" s="1"/>
  <c r="B387" i="17" s="1"/>
  <c r="B388" i="17" s="1"/>
  <c r="B389" i="17" s="1"/>
  <c r="B390" i="17" s="1"/>
  <c r="B391" i="17" s="1"/>
  <c r="B392" i="17" s="1"/>
  <c r="B393" i="17" s="1"/>
  <c r="B394" i="17" s="1"/>
  <c r="B395" i="17" s="1"/>
  <c r="B396" i="17" s="1"/>
  <c r="B397" i="17" s="1"/>
  <c r="B398" i="17" s="1"/>
  <c r="B399" i="17" s="1"/>
  <c r="B400" i="17" s="1"/>
  <c r="B335" i="17"/>
  <c r="B336" i="17" s="1"/>
  <c r="B337" i="17" s="1"/>
  <c r="B338" i="17" s="1"/>
  <c r="B339" i="17" s="1"/>
  <c r="B340" i="17" s="1"/>
  <c r="B341" i="17" s="1"/>
  <c r="B342" i="17" s="1"/>
  <c r="B343" i="17" s="1"/>
  <c r="B344" i="17" s="1"/>
  <c r="B345" i="17" s="1"/>
  <c r="B346" i="17" s="1"/>
  <c r="B347" i="17" s="1"/>
  <c r="B348" i="17" s="1"/>
  <c r="B349" i="17" s="1"/>
  <c r="B350" i="17" s="1"/>
  <c r="B351" i="17" s="1"/>
  <c r="B352" i="17" s="1"/>
  <c r="B353" i="17" s="1"/>
  <c r="B354" i="17" s="1"/>
  <c r="B355" i="17" s="1"/>
  <c r="B356" i="17" s="1"/>
  <c r="B313" i="17"/>
  <c r="B314" i="17" s="1"/>
  <c r="B315" i="17" s="1"/>
  <c r="B316" i="17" s="1"/>
  <c r="B317" i="17" s="1"/>
  <c r="B318" i="17" s="1"/>
  <c r="B319" i="17" s="1"/>
  <c r="B320" i="17" s="1"/>
  <c r="B321" i="17" s="1"/>
  <c r="B322" i="17" s="1"/>
  <c r="B323" i="17" s="1"/>
  <c r="B324" i="17" s="1"/>
  <c r="B325" i="17" s="1"/>
  <c r="B326" i="17" s="1"/>
  <c r="B327" i="17" s="1"/>
  <c r="B328" i="17" s="1"/>
  <c r="B329" i="17" s="1"/>
  <c r="B330" i="17" s="1"/>
  <c r="B331" i="17" s="1"/>
  <c r="B332" i="17" s="1"/>
  <c r="B333" i="17" s="1"/>
  <c r="B334" i="17" s="1"/>
  <c r="B269" i="17"/>
  <c r="B270" i="17" s="1"/>
  <c r="B271" i="17" s="1"/>
  <c r="B272" i="17" s="1"/>
  <c r="B273" i="17" s="1"/>
  <c r="B274" i="17" s="1"/>
  <c r="B275" i="17" s="1"/>
  <c r="B276" i="17" s="1"/>
  <c r="B277" i="17" s="1"/>
  <c r="B278" i="17" s="1"/>
  <c r="B279" i="17" s="1"/>
  <c r="B280" i="17" s="1"/>
  <c r="B281" i="17" s="1"/>
  <c r="B282" i="17" s="1"/>
  <c r="B283" i="17" s="1"/>
  <c r="B284" i="17" s="1"/>
  <c r="B285" i="17" s="1"/>
  <c r="B286" i="17" s="1"/>
  <c r="B287" i="17" s="1"/>
  <c r="B288" i="17" s="1"/>
  <c r="B289" i="17" s="1"/>
  <c r="B290" i="17" s="1"/>
  <c r="B159" i="17"/>
  <c r="B160" i="17" s="1"/>
  <c r="B161" i="17" s="1"/>
  <c r="B162" i="17" s="1"/>
  <c r="B163" i="17" s="1"/>
  <c r="B164" i="17" s="1"/>
  <c r="B165" i="17" s="1"/>
  <c r="B166" i="17" s="1"/>
  <c r="B167" i="17" s="1"/>
  <c r="B168" i="17" s="1"/>
  <c r="B169" i="17" s="1"/>
  <c r="B170" i="17" s="1"/>
  <c r="B171" i="17" s="1"/>
  <c r="B172" i="17" s="1"/>
  <c r="B173" i="17" s="1"/>
  <c r="B174" i="17" s="1"/>
  <c r="B175" i="17" s="1"/>
  <c r="B176" i="17" s="1"/>
  <c r="B177" i="17" s="1"/>
  <c r="B178" i="17" s="1"/>
  <c r="B179" i="17" s="1"/>
  <c r="B180" i="17" s="1"/>
  <c r="B137" i="17"/>
  <c r="B138" i="17" s="1"/>
  <c r="B139" i="17" s="1"/>
  <c r="B140" i="17" s="1"/>
  <c r="B141" i="17" s="1"/>
  <c r="B142" i="17" s="1"/>
  <c r="B143" i="17" s="1"/>
  <c r="B144" i="17" s="1"/>
  <c r="B145" i="17" s="1"/>
  <c r="B146" i="17" s="1"/>
  <c r="B147" i="17" s="1"/>
  <c r="B148" i="17" s="1"/>
  <c r="B149" i="17" s="1"/>
  <c r="B150" i="17" s="1"/>
  <c r="B151" i="17" s="1"/>
  <c r="B152" i="17" s="1"/>
  <c r="B153" i="17" s="1"/>
  <c r="B154" i="17" s="1"/>
  <c r="B155" i="17" s="1"/>
  <c r="B156" i="17" s="1"/>
  <c r="B157" i="17" s="1"/>
  <c r="B158" i="17" s="1"/>
  <c r="B291" i="17"/>
  <c r="B292" i="17" s="1"/>
  <c r="B293" i="17" s="1"/>
  <c r="B294" i="17" s="1"/>
  <c r="B295" i="17" s="1"/>
  <c r="B296" i="17" s="1"/>
  <c r="B297" i="17" s="1"/>
  <c r="B298" i="17" s="1"/>
  <c r="B299" i="17" s="1"/>
  <c r="B300" i="17" s="1"/>
  <c r="B301" i="17" s="1"/>
  <c r="B302" i="17" s="1"/>
  <c r="B303" i="17" s="1"/>
  <c r="B304" i="17" s="1"/>
  <c r="B305" i="17" s="1"/>
  <c r="B306" i="17" s="1"/>
  <c r="B307" i="17" s="1"/>
  <c r="B308" i="17" s="1"/>
  <c r="B309" i="17" s="1"/>
  <c r="B310" i="17" s="1"/>
  <c r="B311" i="17" s="1"/>
  <c r="B312" i="17" s="1"/>
  <c r="B115" i="17"/>
  <c r="B116" i="17" s="1"/>
  <c r="B117" i="17" s="1"/>
  <c r="B118" i="17" s="1"/>
  <c r="B119" i="17" s="1"/>
  <c r="B120" i="17" s="1"/>
  <c r="B121" i="17" s="1"/>
  <c r="B122" i="17" s="1"/>
  <c r="B123" i="17" s="1"/>
  <c r="B124" i="17" s="1"/>
  <c r="B125" i="17" s="1"/>
  <c r="B126" i="17" s="1"/>
  <c r="B127" i="17" s="1"/>
  <c r="B128" i="17" s="1"/>
  <c r="B129" i="17" s="1"/>
  <c r="B130" i="17" s="1"/>
  <c r="B131" i="17" s="1"/>
  <c r="B132" i="17" s="1"/>
  <c r="B133" i="17" s="1"/>
  <c r="B134" i="17" s="1"/>
  <c r="B135" i="17" s="1"/>
  <c r="B136" i="17" s="1"/>
  <c r="B247" i="17"/>
  <c r="B248" i="17" s="1"/>
  <c r="B249" i="17" s="1"/>
  <c r="B250" i="17" s="1"/>
  <c r="B251" i="17" s="1"/>
  <c r="B252" i="17" s="1"/>
  <c r="B253" i="17" s="1"/>
  <c r="B254" i="17" s="1"/>
  <c r="B255" i="17" s="1"/>
  <c r="B256" i="17" s="1"/>
  <c r="B257" i="17" s="1"/>
  <c r="B258" i="17" s="1"/>
  <c r="B259" i="17" s="1"/>
  <c r="B260" i="17" s="1"/>
  <c r="B261" i="17" s="1"/>
  <c r="B262" i="17" s="1"/>
  <c r="B263" i="17" s="1"/>
  <c r="B264" i="17" s="1"/>
  <c r="B265" i="17" s="1"/>
  <c r="B266" i="17" s="1"/>
  <c r="B267" i="17" s="1"/>
  <c r="B268" i="17" s="1"/>
  <c r="B225" i="17"/>
  <c r="B226" i="17" s="1"/>
  <c r="B227" i="17" s="1"/>
  <c r="B228" i="17" s="1"/>
  <c r="B229" i="17" s="1"/>
  <c r="B230" i="17" s="1"/>
  <c r="B231" i="17" s="1"/>
  <c r="B232" i="17" s="1"/>
  <c r="B233" i="17" s="1"/>
  <c r="B234" i="17" s="1"/>
  <c r="B235" i="17" s="1"/>
  <c r="B236" i="17" s="1"/>
  <c r="B237" i="17" s="1"/>
  <c r="B238" i="17" s="1"/>
  <c r="B239" i="17" s="1"/>
  <c r="B240" i="17" s="1"/>
  <c r="B241" i="17" s="1"/>
  <c r="B242" i="17" s="1"/>
  <c r="B243" i="17" s="1"/>
  <c r="B244" i="17" s="1"/>
  <c r="B245" i="17" s="1"/>
  <c r="B246" i="17" s="1"/>
  <c r="B203" i="17"/>
  <c r="B204" i="17" s="1"/>
  <c r="B205" i="17" s="1"/>
  <c r="B206" i="17" s="1"/>
  <c r="B207" i="17" s="1"/>
  <c r="B208" i="17" s="1"/>
  <c r="B209" i="17" s="1"/>
  <c r="B210" i="17" s="1"/>
  <c r="B211" i="17" s="1"/>
  <c r="B212" i="17" s="1"/>
  <c r="B213" i="17" s="1"/>
  <c r="B214" i="17" s="1"/>
  <c r="B215" i="17" s="1"/>
  <c r="B216" i="17" s="1"/>
  <c r="B217" i="17" s="1"/>
  <c r="B218" i="17" s="1"/>
  <c r="B219" i="17" s="1"/>
  <c r="B220" i="17" s="1"/>
  <c r="B221" i="17" s="1"/>
  <c r="B222" i="17" s="1"/>
  <c r="B223" i="17" s="1"/>
  <c r="B224" i="17" s="1"/>
  <c r="B93" i="17"/>
  <c r="B94" i="17" s="1"/>
  <c r="B95" i="17" s="1"/>
  <c r="B96" i="17" s="1"/>
  <c r="B97" i="17" s="1"/>
  <c r="B98" i="17" s="1"/>
  <c r="B99" i="17" s="1"/>
  <c r="B100" i="17" s="1"/>
  <c r="B101" i="17" s="1"/>
  <c r="B102" i="17" s="1"/>
  <c r="B103" i="17" s="1"/>
  <c r="B104" i="17" s="1"/>
  <c r="B105" i="17" s="1"/>
  <c r="B106" i="17" s="1"/>
  <c r="B107" i="17" s="1"/>
  <c r="B108" i="17" s="1"/>
  <c r="B109" i="17" s="1"/>
  <c r="B110" i="17" s="1"/>
  <c r="B111" i="17" s="1"/>
  <c r="B112" i="17" s="1"/>
  <c r="B113" i="17" s="1"/>
  <c r="B114" i="17" s="1"/>
  <c r="B181" i="17"/>
  <c r="B182" i="17" s="1"/>
  <c r="B183" i="17" s="1"/>
  <c r="B184" i="17" s="1"/>
  <c r="B185" i="17" s="1"/>
  <c r="B186" i="17" s="1"/>
  <c r="B187" i="17" s="1"/>
  <c r="B188" i="17" s="1"/>
  <c r="B189" i="17" s="1"/>
  <c r="B190" i="17" s="1"/>
  <c r="B191" i="17" s="1"/>
  <c r="B192" i="17" s="1"/>
  <c r="B193" i="17" s="1"/>
  <c r="B194" i="17" s="1"/>
  <c r="B195" i="17" s="1"/>
  <c r="B196" i="17" s="1"/>
  <c r="B197" i="17" s="1"/>
  <c r="B198" i="17" s="1"/>
  <c r="B199" i="17" s="1"/>
  <c r="B200" i="17" s="1"/>
  <c r="B201" i="17" s="1"/>
  <c r="B202" i="17" s="1"/>
  <c r="B71" i="17"/>
  <c r="B72" i="17" s="1"/>
  <c r="B73" i="17" s="1"/>
  <c r="B74" i="17" s="1"/>
  <c r="B75" i="17" s="1"/>
  <c r="B76" i="17" s="1"/>
  <c r="B77" i="17" s="1"/>
  <c r="B78" i="17" s="1"/>
  <c r="B79" i="17" s="1"/>
  <c r="B80" i="17" s="1"/>
  <c r="B81" i="17" s="1"/>
  <c r="B82" i="17" s="1"/>
  <c r="B83" i="17" s="1"/>
  <c r="B84" i="17" s="1"/>
  <c r="B85" i="17" s="1"/>
  <c r="B86" i="17" s="1"/>
  <c r="B87" i="17" s="1"/>
  <c r="B88" i="17" s="1"/>
  <c r="B89" i="17" s="1"/>
  <c r="B90" i="17" s="1"/>
  <c r="B91" i="17" s="1"/>
  <c r="B92" i="17" s="1"/>
  <c r="AD15" i="17"/>
  <c r="L49" i="17"/>
  <c r="L51" i="17"/>
  <c r="L56" i="17"/>
  <c r="L58" i="17"/>
  <c r="B27" i="17"/>
  <c r="B28" i="17" s="1"/>
  <c r="B29" i="17" s="1"/>
  <c r="B30" i="17" s="1"/>
  <c r="B31" i="17" s="1"/>
  <c r="B32" i="17" s="1"/>
  <c r="B33" i="17" s="1"/>
  <c r="B34" i="17" s="1"/>
  <c r="B35" i="17" s="1"/>
  <c r="B36" i="17" s="1"/>
  <c r="B37" i="17" s="1"/>
  <c r="B38" i="17" s="1"/>
  <c r="B39" i="17" s="1"/>
  <c r="B40" i="17" s="1"/>
  <c r="B41" i="17" s="1"/>
  <c r="B42" i="17" s="1"/>
  <c r="B43" i="17" s="1"/>
  <c r="B44" i="17" s="1"/>
  <c r="B45" i="17" s="1"/>
  <c r="B46" i="17" s="1"/>
  <c r="B47" i="17" s="1"/>
  <c r="B48" i="17" s="1"/>
  <c r="L68" i="17"/>
  <c r="L74" i="17"/>
  <c r="L80" i="17"/>
  <c r="AF15" i="17"/>
  <c r="L66" i="17"/>
  <c r="L72" i="17"/>
  <c r="L87" i="17"/>
  <c r="G624" i="17"/>
  <c r="G620" i="17"/>
  <c r="G580" i="17"/>
  <c r="G583" i="17"/>
  <c r="G621" i="17"/>
  <c r="G617" i="17"/>
  <c r="G578" i="17"/>
  <c r="G581" i="17"/>
  <c r="G622" i="17"/>
  <c r="G618" i="17"/>
  <c r="G584" i="17"/>
  <c r="G579" i="17"/>
  <c r="G623" i="17"/>
  <c r="G619" i="17"/>
  <c r="G582" i="17"/>
  <c r="G577" i="17"/>
  <c r="L59" i="17"/>
  <c r="L83" i="17"/>
  <c r="G638" i="17"/>
  <c r="G593" i="17"/>
  <c r="G639" i="17"/>
  <c r="G594" i="17"/>
  <c r="G640" i="17"/>
  <c r="G595" i="17"/>
  <c r="G633" i="17"/>
  <c r="G596" i="17"/>
  <c r="G634" i="17"/>
  <c r="G597" i="17"/>
  <c r="G635" i="17"/>
  <c r="G598" i="17"/>
  <c r="G636" i="17"/>
  <c r="G599" i="17"/>
  <c r="G637" i="17"/>
  <c r="G600" i="17"/>
  <c r="L52" i="17"/>
  <c r="L57" i="17"/>
  <c r="L75" i="17"/>
  <c r="L50" i="17"/>
  <c r="L67" i="17"/>
  <c r="L81" i="17"/>
  <c r="L65" i="17"/>
  <c r="L73" i="17"/>
  <c r="L86" i="17"/>
  <c r="K603" i="17"/>
  <c r="K608" i="17"/>
  <c r="K617" i="17"/>
  <c r="K606" i="17"/>
  <c r="K604" i="17"/>
  <c r="K605" i="17"/>
  <c r="K607" i="17"/>
  <c r="K594" i="17"/>
  <c r="P23" i="15"/>
  <c r="P22" i="15"/>
  <c r="P21" i="15"/>
  <c r="P20" i="15"/>
  <c r="P19" i="15"/>
  <c r="P18" i="15"/>
  <c r="P17" i="15"/>
  <c r="P16" i="15"/>
  <c r="P15" i="15"/>
  <c r="P14" i="15"/>
  <c r="P13" i="15"/>
  <c r="P12" i="15"/>
  <c r="P11" i="15"/>
  <c r="P10" i="15"/>
  <c r="P9" i="15"/>
  <c r="P8" i="15"/>
  <c r="AF34" i="15"/>
  <c r="AG33" i="15"/>
  <c r="AG32" i="15"/>
  <c r="AG31" i="15"/>
  <c r="AG30" i="15"/>
  <c r="I30" i="15"/>
  <c r="AG29" i="15"/>
  <c r="I29" i="15"/>
  <c r="AG28" i="15"/>
  <c r="I28" i="15"/>
  <c r="AG27" i="15"/>
  <c r="I27" i="15"/>
  <c r="AG26" i="15"/>
  <c r="L26" i="15"/>
  <c r="I26" i="15"/>
  <c r="AG25" i="15"/>
  <c r="I25" i="15"/>
  <c r="AE24" i="15"/>
  <c r="AE25" i="15" s="1"/>
  <c r="AH25" i="15" s="1"/>
  <c r="X24" i="15"/>
  <c r="L24" i="15"/>
  <c r="I24" i="15"/>
  <c r="I19" i="15"/>
  <c r="AG18" i="15"/>
  <c r="I17" i="15"/>
  <c r="I16" i="15"/>
  <c r="I32" i="15" s="1"/>
  <c r="I15" i="15"/>
  <c r="I31" i="15" s="1"/>
  <c r="I14" i="15"/>
  <c r="I18" i="15" s="1"/>
  <c r="AE12" i="15"/>
  <c r="AE13" i="15" s="1"/>
  <c r="AU11" i="15"/>
  <c r="AU12" i="15" s="1"/>
  <c r="AU13" i="15" s="1"/>
  <c r="AU14" i="15" s="1"/>
  <c r="AU15" i="15" s="1"/>
  <c r="AU16" i="15" s="1"/>
  <c r="AU17" i="15" s="1"/>
  <c r="AU18" i="15" s="1"/>
  <c r="AU19" i="15" s="1"/>
  <c r="AU20" i="15" s="1"/>
  <c r="AU21" i="15" s="1"/>
  <c r="AU22" i="15" s="1"/>
  <c r="AU23" i="15" s="1"/>
  <c r="L11" i="15"/>
  <c r="AU10" i="15"/>
  <c r="X10" i="15"/>
  <c r="H10" i="15" s="1"/>
  <c r="L10" i="15"/>
  <c r="J10" i="15"/>
  <c r="J11" i="15" s="1"/>
  <c r="J27" i="15" s="1"/>
  <c r="AE9" i="15"/>
  <c r="AE10" i="15" s="1"/>
  <c r="AE11" i="15" s="1"/>
  <c r="AH11" i="15" s="1"/>
  <c r="AA9" i="15"/>
  <c r="F24" i="15" s="1"/>
  <c r="F25" i="15" s="1"/>
  <c r="F26" i="15" s="1"/>
  <c r="F27" i="15" s="1"/>
  <c r="F28" i="15" s="1"/>
  <c r="F29" i="15" s="1"/>
  <c r="F30" i="15" s="1"/>
  <c r="F31" i="15" s="1"/>
  <c r="F32" i="15" s="1"/>
  <c r="F33" i="15" s="1"/>
  <c r="F34" i="15" s="1"/>
  <c r="F35" i="15" s="1"/>
  <c r="F36" i="15" s="1"/>
  <c r="F37" i="15" s="1"/>
  <c r="F38" i="15" s="1"/>
  <c r="F39" i="15" s="1"/>
  <c r="S9" i="15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R9" i="15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L9" i="15"/>
  <c r="L25" i="15" s="1"/>
  <c r="J9" i="15"/>
  <c r="J25" i="15" s="1"/>
  <c r="AU8" i="15"/>
  <c r="AU9" i="15" s="1"/>
  <c r="AT8" i="15"/>
  <c r="AP8" i="15" s="1"/>
  <c r="AQ8" i="15"/>
  <c r="AH8" i="15"/>
  <c r="AI8" i="15" s="1"/>
  <c r="E8" i="15" s="1"/>
  <c r="AG8" i="15"/>
  <c r="AG24" i="15" s="1"/>
  <c r="AE8" i="15"/>
  <c r="AA8" i="15"/>
  <c r="X8" i="15"/>
  <c r="X9" i="15" s="1"/>
  <c r="H9" i="15" s="1"/>
  <c r="Q8" i="15"/>
  <c r="L8" i="15"/>
  <c r="J8" i="15"/>
  <c r="J24" i="15" s="1"/>
  <c r="F8" i="15"/>
  <c r="F9" i="15" s="1"/>
  <c r="F10" i="15" s="1"/>
  <c r="F11" i="15" s="1"/>
  <c r="F12" i="15" s="1"/>
  <c r="F13" i="15" s="1"/>
  <c r="F14" i="15" s="1"/>
  <c r="F15" i="15" s="1"/>
  <c r="F16" i="15" s="1"/>
  <c r="F17" i="15" s="1"/>
  <c r="F18" i="15" s="1"/>
  <c r="F19" i="15" s="1"/>
  <c r="F20" i="15" s="1"/>
  <c r="F21" i="15" s="1"/>
  <c r="F22" i="15" s="1"/>
  <c r="F23" i="15" s="1"/>
  <c r="D8" i="15"/>
  <c r="AP4" i="15"/>
  <c r="F17" i="5"/>
  <c r="G17" i="5"/>
  <c r="H17" i="5"/>
  <c r="I17" i="5"/>
  <c r="J17" i="5"/>
  <c r="K17" i="5"/>
  <c r="L17" i="5"/>
  <c r="M17" i="5"/>
  <c r="N17" i="5"/>
  <c r="O17" i="5"/>
  <c r="F18" i="5"/>
  <c r="G18" i="5"/>
  <c r="H18" i="5"/>
  <c r="I18" i="5"/>
  <c r="J18" i="5"/>
  <c r="K18" i="5"/>
  <c r="L18" i="5"/>
  <c r="M18" i="5"/>
  <c r="N18" i="5"/>
  <c r="O18" i="5"/>
  <c r="F19" i="5"/>
  <c r="G19" i="5"/>
  <c r="H19" i="5"/>
  <c r="I19" i="5"/>
  <c r="J19" i="5"/>
  <c r="K19" i="5"/>
  <c r="L19" i="5"/>
  <c r="M19" i="5"/>
  <c r="N19" i="5"/>
  <c r="O19" i="5"/>
  <c r="F20" i="5"/>
  <c r="G20" i="5"/>
  <c r="H20" i="5"/>
  <c r="I20" i="5"/>
  <c r="J20" i="5"/>
  <c r="K20" i="5"/>
  <c r="L20" i="5"/>
  <c r="M20" i="5"/>
  <c r="N20" i="5"/>
  <c r="O20" i="5"/>
  <c r="F21" i="5"/>
  <c r="G21" i="5"/>
  <c r="H21" i="5"/>
  <c r="I21" i="5"/>
  <c r="J21" i="5"/>
  <c r="K21" i="5"/>
  <c r="L21" i="5"/>
  <c r="M21" i="5"/>
  <c r="N21" i="5"/>
  <c r="O21" i="5"/>
  <c r="F22" i="5"/>
  <c r="G22" i="5"/>
  <c r="H22" i="5"/>
  <c r="I22" i="5"/>
  <c r="J22" i="5"/>
  <c r="K22" i="5"/>
  <c r="L22" i="5"/>
  <c r="M22" i="5"/>
  <c r="N22" i="5"/>
  <c r="O22" i="5"/>
  <c r="F23" i="5"/>
  <c r="G23" i="5"/>
  <c r="H23" i="5"/>
  <c r="I23" i="5"/>
  <c r="J23" i="5"/>
  <c r="K23" i="5"/>
  <c r="L23" i="5"/>
  <c r="M23" i="5"/>
  <c r="N23" i="5"/>
  <c r="O23" i="5"/>
  <c r="F24" i="5"/>
  <c r="G24" i="5"/>
  <c r="H24" i="5"/>
  <c r="I24" i="5"/>
  <c r="J24" i="5"/>
  <c r="K24" i="5"/>
  <c r="L24" i="5"/>
  <c r="M24" i="5"/>
  <c r="N24" i="5"/>
  <c r="O24" i="5"/>
  <c r="E18" i="5"/>
  <c r="E19" i="5"/>
  <c r="E20" i="5"/>
  <c r="E21" i="5"/>
  <c r="E22" i="5"/>
  <c r="E23" i="5"/>
  <c r="E24" i="5"/>
  <c r="E17" i="5"/>
  <c r="F17" i="7"/>
  <c r="G17" i="7"/>
  <c r="H17" i="7"/>
  <c r="I17" i="7"/>
  <c r="J17" i="7"/>
  <c r="K17" i="7"/>
  <c r="L17" i="7"/>
  <c r="M17" i="7"/>
  <c r="N17" i="7"/>
  <c r="O17" i="7"/>
  <c r="F18" i="7"/>
  <c r="G18" i="7"/>
  <c r="H18" i="7"/>
  <c r="I18" i="7"/>
  <c r="J18" i="7"/>
  <c r="K18" i="7"/>
  <c r="L18" i="7"/>
  <c r="M18" i="7"/>
  <c r="N18" i="7"/>
  <c r="O18" i="7"/>
  <c r="F19" i="7"/>
  <c r="G19" i="7"/>
  <c r="H19" i="7"/>
  <c r="I19" i="7"/>
  <c r="J19" i="7"/>
  <c r="K19" i="7"/>
  <c r="L19" i="7"/>
  <c r="M19" i="7"/>
  <c r="N19" i="7"/>
  <c r="O19" i="7"/>
  <c r="F20" i="7"/>
  <c r="G20" i="7"/>
  <c r="H20" i="7"/>
  <c r="I20" i="7"/>
  <c r="J20" i="7"/>
  <c r="K20" i="7"/>
  <c r="L20" i="7"/>
  <c r="M20" i="7"/>
  <c r="N20" i="7"/>
  <c r="O20" i="7"/>
  <c r="F21" i="7"/>
  <c r="G21" i="7"/>
  <c r="H21" i="7"/>
  <c r="I21" i="7"/>
  <c r="J21" i="7"/>
  <c r="K21" i="7"/>
  <c r="L21" i="7"/>
  <c r="M21" i="7"/>
  <c r="N21" i="7"/>
  <c r="O21" i="7"/>
  <c r="F22" i="7"/>
  <c r="G22" i="7"/>
  <c r="H22" i="7"/>
  <c r="I22" i="7"/>
  <c r="J22" i="7"/>
  <c r="K22" i="7"/>
  <c r="L22" i="7"/>
  <c r="M22" i="7"/>
  <c r="N22" i="7"/>
  <c r="O22" i="7"/>
  <c r="F23" i="7"/>
  <c r="G23" i="7"/>
  <c r="H23" i="7"/>
  <c r="I23" i="7"/>
  <c r="J23" i="7"/>
  <c r="K23" i="7"/>
  <c r="L23" i="7"/>
  <c r="M23" i="7"/>
  <c r="N23" i="7"/>
  <c r="O23" i="7"/>
  <c r="F24" i="7"/>
  <c r="G24" i="7"/>
  <c r="H24" i="7"/>
  <c r="I24" i="7"/>
  <c r="J24" i="7"/>
  <c r="K24" i="7"/>
  <c r="L24" i="7"/>
  <c r="M24" i="7"/>
  <c r="N24" i="7"/>
  <c r="O24" i="7"/>
  <c r="E18" i="7"/>
  <c r="E19" i="7"/>
  <c r="E20" i="7"/>
  <c r="E21" i="7"/>
  <c r="E22" i="7"/>
  <c r="E23" i="7"/>
  <c r="E24" i="7"/>
  <c r="E17" i="7"/>
  <c r="E15" i="7"/>
  <c r="F17" i="4"/>
  <c r="G17" i="4"/>
  <c r="H17" i="4"/>
  <c r="I17" i="4"/>
  <c r="J17" i="4"/>
  <c r="K17" i="4"/>
  <c r="L17" i="4"/>
  <c r="M17" i="4"/>
  <c r="N17" i="4"/>
  <c r="O17" i="4"/>
  <c r="F18" i="4"/>
  <c r="G18" i="4"/>
  <c r="H18" i="4"/>
  <c r="I18" i="4"/>
  <c r="J18" i="4"/>
  <c r="K18" i="4"/>
  <c r="L18" i="4"/>
  <c r="M18" i="4"/>
  <c r="N18" i="4"/>
  <c r="O18" i="4"/>
  <c r="F19" i="4"/>
  <c r="G19" i="4"/>
  <c r="H19" i="4"/>
  <c r="I19" i="4"/>
  <c r="J19" i="4"/>
  <c r="K19" i="4"/>
  <c r="L19" i="4"/>
  <c r="M19" i="4"/>
  <c r="N19" i="4"/>
  <c r="O19" i="4"/>
  <c r="F20" i="4"/>
  <c r="G20" i="4"/>
  <c r="H20" i="4"/>
  <c r="I20" i="4"/>
  <c r="J20" i="4"/>
  <c r="K20" i="4"/>
  <c r="L20" i="4"/>
  <c r="M20" i="4"/>
  <c r="N20" i="4"/>
  <c r="O20" i="4"/>
  <c r="F21" i="4"/>
  <c r="G21" i="4"/>
  <c r="H21" i="4"/>
  <c r="I21" i="4"/>
  <c r="J21" i="4"/>
  <c r="K21" i="4"/>
  <c r="L21" i="4"/>
  <c r="M21" i="4"/>
  <c r="N21" i="4"/>
  <c r="O21" i="4"/>
  <c r="F22" i="4"/>
  <c r="G22" i="4"/>
  <c r="H22" i="4"/>
  <c r="I22" i="4"/>
  <c r="J22" i="4"/>
  <c r="K22" i="4"/>
  <c r="L22" i="4"/>
  <c r="M22" i="4"/>
  <c r="N22" i="4"/>
  <c r="O22" i="4"/>
  <c r="F23" i="4"/>
  <c r="G23" i="4"/>
  <c r="H23" i="4"/>
  <c r="I23" i="4"/>
  <c r="J23" i="4"/>
  <c r="K23" i="4"/>
  <c r="L23" i="4"/>
  <c r="M23" i="4"/>
  <c r="N23" i="4"/>
  <c r="O23" i="4"/>
  <c r="F24" i="4"/>
  <c r="G24" i="4"/>
  <c r="H24" i="4"/>
  <c r="I24" i="4"/>
  <c r="J24" i="4"/>
  <c r="K24" i="4"/>
  <c r="L24" i="4"/>
  <c r="M24" i="4"/>
  <c r="N24" i="4"/>
  <c r="O24" i="4"/>
  <c r="E18" i="4"/>
  <c r="E19" i="4"/>
  <c r="E20" i="4"/>
  <c r="E21" i="4"/>
  <c r="E22" i="4"/>
  <c r="E23" i="4"/>
  <c r="E24" i="4"/>
  <c r="E17" i="4"/>
  <c r="K602" i="17" l="1"/>
  <c r="K612" i="17"/>
  <c r="K616" i="17"/>
  <c r="K614" i="17"/>
  <c r="K611" i="17"/>
  <c r="K615" i="17"/>
  <c r="K625" i="17"/>
  <c r="K613" i="17"/>
  <c r="L91" i="17"/>
  <c r="L79" i="17"/>
  <c r="L71" i="17"/>
  <c r="L64" i="17"/>
  <c r="L82" i="17"/>
  <c r="L76" i="17"/>
  <c r="L69" i="17"/>
  <c r="L90" i="17"/>
  <c r="L85" i="17"/>
  <c r="L78" i="17"/>
  <c r="L63" i="17"/>
  <c r="L55" i="17"/>
  <c r="Q17" i="17"/>
  <c r="L89" i="17"/>
  <c r="L70" i="17"/>
  <c r="L53" i="17"/>
  <c r="L62" i="17"/>
  <c r="L84" i="17"/>
  <c r="L54" i="17"/>
  <c r="L77" i="17"/>
  <c r="L61" i="17"/>
  <c r="I34" i="15"/>
  <c r="I22" i="15"/>
  <c r="AH13" i="15"/>
  <c r="AE14" i="15"/>
  <c r="D25" i="15"/>
  <c r="AH10" i="15"/>
  <c r="AH12" i="15"/>
  <c r="AG34" i="15"/>
  <c r="AG19" i="15"/>
  <c r="I35" i="15"/>
  <c r="AE26" i="15"/>
  <c r="AP6" i="15"/>
  <c r="X25" i="15"/>
  <c r="H24" i="15"/>
  <c r="G24" i="15" s="1"/>
  <c r="AH9" i="15"/>
  <c r="X11" i="15"/>
  <c r="J12" i="15"/>
  <c r="AH24" i="15"/>
  <c r="I23" i="15"/>
  <c r="L27" i="15"/>
  <c r="L12" i="15"/>
  <c r="I21" i="15"/>
  <c r="I33" i="15"/>
  <c r="H8" i="15"/>
  <c r="G8" i="15" s="1"/>
  <c r="AQ9" i="15"/>
  <c r="I20" i="15"/>
  <c r="D11" i="15"/>
  <c r="Q9" i="15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AT9" i="15"/>
  <c r="J26" i="15"/>
  <c r="B259" i="9"/>
  <c r="D259" i="9"/>
  <c r="E259" i="9"/>
  <c r="K259" i="9"/>
  <c r="L259" i="9"/>
  <c r="B260" i="9"/>
  <c r="D260" i="9"/>
  <c r="E260" i="9"/>
  <c r="L260" i="9" s="1"/>
  <c r="K260" i="9"/>
  <c r="L135" i="17" l="1"/>
  <c r="L127" i="17"/>
  <c r="L119" i="17"/>
  <c r="L120" i="17"/>
  <c r="L113" i="17"/>
  <c r="L105" i="17"/>
  <c r="L97" i="17"/>
  <c r="L107" i="17"/>
  <c r="L104" i="17"/>
  <c r="L130" i="17"/>
  <c r="L114" i="17"/>
  <c r="L96" i="17"/>
  <c r="L129" i="17"/>
  <c r="L117" i="17"/>
  <c r="L106" i="17"/>
  <c r="L125" i="17"/>
  <c r="L122" i="17"/>
  <c r="L112" i="17"/>
  <c r="L98" i="17"/>
  <c r="L94" i="17"/>
  <c r="Q18" i="17"/>
  <c r="Q19" i="17" s="1"/>
  <c r="L103" i="17"/>
  <c r="L102" i="17"/>
  <c r="L136" i="17"/>
  <c r="L109" i="17"/>
  <c r="L110" i="17"/>
  <c r="L134" i="17"/>
  <c r="L121" i="17"/>
  <c r="L128" i="17"/>
  <c r="L126" i="17"/>
  <c r="L116" i="17"/>
  <c r="L123" i="17"/>
  <c r="L95" i="17"/>
  <c r="L133" i="17"/>
  <c r="L99" i="17"/>
  <c r="L111" i="17"/>
  <c r="L93" i="17"/>
  <c r="L108" i="17"/>
  <c r="L124" i="17"/>
  <c r="L115" i="17"/>
  <c r="L132" i="17"/>
  <c r="L100" i="17"/>
  <c r="L131" i="17"/>
  <c r="L118" i="17"/>
  <c r="L101" i="17"/>
  <c r="K622" i="17"/>
  <c r="K621" i="17"/>
  <c r="K633" i="17"/>
  <c r="K624" i="17"/>
  <c r="K623" i="17"/>
  <c r="K620" i="17"/>
  <c r="K619" i="17"/>
  <c r="K610" i="17"/>
  <c r="AP9" i="15"/>
  <c r="G9" i="15" s="1"/>
  <c r="AT10" i="15"/>
  <c r="I37" i="15"/>
  <c r="D9" i="15"/>
  <c r="AI9" i="15"/>
  <c r="E9" i="15" s="1"/>
  <c r="AE15" i="15"/>
  <c r="AH14" i="15"/>
  <c r="X26" i="15"/>
  <c r="H25" i="15"/>
  <c r="D10" i="15"/>
  <c r="D13" i="15"/>
  <c r="I36" i="15"/>
  <c r="I39" i="15"/>
  <c r="I38" i="15"/>
  <c r="AH26" i="15"/>
  <c r="AE27" i="15"/>
  <c r="AQ10" i="15"/>
  <c r="G25" i="15"/>
  <c r="AI24" i="15"/>
  <c r="D24" i="15"/>
  <c r="L13" i="15"/>
  <c r="L28" i="15"/>
  <c r="J28" i="15"/>
  <c r="J13" i="15"/>
  <c r="D12" i="15"/>
  <c r="H11" i="15"/>
  <c r="X12" i="15"/>
  <c r="AG35" i="15"/>
  <c r="AG20" i="15"/>
  <c r="F6" i="14"/>
  <c r="G6" i="14"/>
  <c r="H6" i="14"/>
  <c r="I6" i="14"/>
  <c r="J6" i="14"/>
  <c r="K6" i="14"/>
  <c r="L6" i="14"/>
  <c r="M6" i="14"/>
  <c r="N6" i="14"/>
  <c r="O6" i="14"/>
  <c r="P6" i="14"/>
  <c r="Q6" i="14"/>
  <c r="R6" i="14"/>
  <c r="S6" i="14"/>
  <c r="T6" i="14"/>
  <c r="F7" i="14"/>
  <c r="G7" i="14"/>
  <c r="H7" i="14"/>
  <c r="I7" i="14"/>
  <c r="J7" i="14"/>
  <c r="K7" i="14"/>
  <c r="L7" i="14"/>
  <c r="M7" i="14"/>
  <c r="N7" i="14"/>
  <c r="O7" i="14"/>
  <c r="P7" i="14"/>
  <c r="Q7" i="14"/>
  <c r="R7" i="14"/>
  <c r="S7" i="14"/>
  <c r="T7" i="14"/>
  <c r="F8" i="14"/>
  <c r="G8" i="14"/>
  <c r="H8" i="14"/>
  <c r="I8" i="14"/>
  <c r="J8" i="14"/>
  <c r="K8" i="14"/>
  <c r="L8" i="14"/>
  <c r="M8" i="14"/>
  <c r="N8" i="14"/>
  <c r="O8" i="14"/>
  <c r="P8" i="14"/>
  <c r="Q8" i="14"/>
  <c r="R8" i="14"/>
  <c r="S8" i="14"/>
  <c r="T8" i="14"/>
  <c r="F9" i="14"/>
  <c r="G9" i="14"/>
  <c r="H9" i="14"/>
  <c r="I9" i="14"/>
  <c r="J9" i="14"/>
  <c r="K9" i="14"/>
  <c r="L9" i="14"/>
  <c r="M9" i="14"/>
  <c r="N9" i="14"/>
  <c r="O9" i="14"/>
  <c r="P9" i="14"/>
  <c r="Q9" i="14"/>
  <c r="R9" i="14"/>
  <c r="S9" i="14"/>
  <c r="T9" i="14"/>
  <c r="F10" i="14"/>
  <c r="G10" i="14"/>
  <c r="H10" i="14"/>
  <c r="I10" i="14"/>
  <c r="J10" i="14"/>
  <c r="K10" i="14"/>
  <c r="L10" i="14"/>
  <c r="M10" i="14"/>
  <c r="N10" i="14"/>
  <c r="O10" i="14"/>
  <c r="P10" i="14"/>
  <c r="Q10" i="14"/>
  <c r="R10" i="14"/>
  <c r="S10" i="14"/>
  <c r="T10" i="14"/>
  <c r="F11" i="14"/>
  <c r="G11" i="14"/>
  <c r="H11" i="14"/>
  <c r="I11" i="14"/>
  <c r="J11" i="14"/>
  <c r="K11" i="14"/>
  <c r="L11" i="14"/>
  <c r="M11" i="14"/>
  <c r="N11" i="14"/>
  <c r="O11" i="14"/>
  <c r="P11" i="14"/>
  <c r="Q11" i="14"/>
  <c r="R11" i="14"/>
  <c r="S11" i="14"/>
  <c r="T11" i="14"/>
  <c r="F12" i="14"/>
  <c r="G12" i="14"/>
  <c r="H12" i="14"/>
  <c r="I12" i="14"/>
  <c r="J12" i="14"/>
  <c r="K12" i="14"/>
  <c r="L12" i="14"/>
  <c r="M12" i="14"/>
  <c r="N12" i="14"/>
  <c r="O12" i="14"/>
  <c r="P12" i="14"/>
  <c r="Q12" i="14"/>
  <c r="R12" i="14"/>
  <c r="S12" i="14"/>
  <c r="T12" i="14"/>
  <c r="F13" i="14"/>
  <c r="G13" i="14"/>
  <c r="H13" i="14"/>
  <c r="I13" i="14"/>
  <c r="J13" i="14"/>
  <c r="K13" i="14"/>
  <c r="L13" i="14"/>
  <c r="M13" i="14"/>
  <c r="N13" i="14"/>
  <c r="O13" i="14"/>
  <c r="P13" i="14"/>
  <c r="Q13" i="14"/>
  <c r="R13" i="14"/>
  <c r="S13" i="14"/>
  <c r="T13" i="14"/>
  <c r="E7" i="14"/>
  <c r="E8" i="14"/>
  <c r="E9" i="14"/>
  <c r="E10" i="14"/>
  <c r="E11" i="14"/>
  <c r="E12" i="14"/>
  <c r="E13" i="14"/>
  <c r="E6" i="14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C6" i="1"/>
  <c r="C7" i="1"/>
  <c r="C8" i="1"/>
  <c r="C9" i="1"/>
  <c r="C10" i="1"/>
  <c r="C11" i="1"/>
  <c r="C12" i="1"/>
  <c r="C5" i="1"/>
  <c r="K631" i="17" l="1"/>
  <c r="K630" i="17"/>
  <c r="K632" i="17"/>
  <c r="L421" i="17"/>
  <c r="L417" i="17"/>
  <c r="L413" i="17"/>
  <c r="L409" i="17"/>
  <c r="L405" i="17"/>
  <c r="L401" i="17"/>
  <c r="L441" i="17"/>
  <c r="L437" i="17"/>
  <c r="L433" i="17"/>
  <c r="L429" i="17"/>
  <c r="L425" i="17"/>
  <c r="L422" i="17"/>
  <c r="L418" i="17"/>
  <c r="L414" i="17"/>
  <c r="L410" i="17"/>
  <c r="L406" i="17"/>
  <c r="L402" i="17"/>
  <c r="L442" i="17"/>
  <c r="L438" i="17"/>
  <c r="L434" i="17"/>
  <c r="L430" i="17"/>
  <c r="L426" i="17"/>
  <c r="L443" i="17"/>
  <c r="L439" i="17"/>
  <c r="L435" i="17"/>
  <c r="L431" i="17"/>
  <c r="L427" i="17"/>
  <c r="L423" i="17"/>
  <c r="L420" i="17"/>
  <c r="L416" i="17"/>
  <c r="L412" i="17"/>
  <c r="L408" i="17"/>
  <c r="L404" i="17"/>
  <c r="L436" i="17"/>
  <c r="L428" i="17"/>
  <c r="L419" i="17"/>
  <c r="L440" i="17"/>
  <c r="L407" i="17"/>
  <c r="L444" i="17"/>
  <c r="L432" i="17"/>
  <c r="L411" i="17"/>
  <c r="L424" i="17"/>
  <c r="L415" i="17"/>
  <c r="L403" i="17"/>
  <c r="Q20" i="17"/>
  <c r="K618" i="17"/>
  <c r="K627" i="17"/>
  <c r="K641" i="17"/>
  <c r="K628" i="17"/>
  <c r="K629" i="17"/>
  <c r="AE28" i="15"/>
  <c r="AH27" i="15"/>
  <c r="L29" i="15"/>
  <c r="L14" i="15"/>
  <c r="AI26" i="15"/>
  <c r="E26" i="15" s="1"/>
  <c r="D26" i="15"/>
  <c r="D14" i="15"/>
  <c r="AE16" i="15"/>
  <c r="AH15" i="15"/>
  <c r="AI10" i="15"/>
  <c r="E24" i="15"/>
  <c r="AI25" i="15"/>
  <c r="E25" i="15" s="1"/>
  <c r="AG36" i="15"/>
  <c r="AG21" i="15"/>
  <c r="J29" i="15"/>
  <c r="J14" i="15"/>
  <c r="AQ11" i="15"/>
  <c r="H26" i="15"/>
  <c r="G26" i="15" s="1"/>
  <c r="X27" i="15"/>
  <c r="X13" i="15"/>
  <c r="H12" i="15"/>
  <c r="AP10" i="15"/>
  <c r="G10" i="15" s="1"/>
  <c r="AT11" i="15"/>
  <c r="B2" i="9"/>
  <c r="C17" i="1"/>
  <c r="T17" i="14"/>
  <c r="F17" i="14"/>
  <c r="G17" i="14"/>
  <c r="H17" i="14"/>
  <c r="I17" i="14"/>
  <c r="J17" i="14"/>
  <c r="K17" i="14"/>
  <c r="L17" i="14"/>
  <c r="M17" i="14"/>
  <c r="N17" i="14"/>
  <c r="O17" i="14"/>
  <c r="P17" i="14"/>
  <c r="Q17" i="14"/>
  <c r="R17" i="14"/>
  <c r="S17" i="14"/>
  <c r="F18" i="14"/>
  <c r="G18" i="14"/>
  <c r="H18" i="14"/>
  <c r="I18" i="14"/>
  <c r="J18" i="14"/>
  <c r="K18" i="14"/>
  <c r="L18" i="14"/>
  <c r="M18" i="14"/>
  <c r="N18" i="14"/>
  <c r="O18" i="14"/>
  <c r="P18" i="14"/>
  <c r="Q18" i="14"/>
  <c r="R18" i="14"/>
  <c r="S18" i="14"/>
  <c r="T18" i="14"/>
  <c r="F19" i="14"/>
  <c r="G19" i="14"/>
  <c r="H19" i="14"/>
  <c r="I19" i="14"/>
  <c r="J19" i="14"/>
  <c r="K19" i="14"/>
  <c r="L19" i="14"/>
  <c r="M19" i="14"/>
  <c r="N19" i="14"/>
  <c r="O19" i="14"/>
  <c r="P19" i="14"/>
  <c r="Q19" i="14"/>
  <c r="R19" i="14"/>
  <c r="S19" i="14"/>
  <c r="T19" i="14"/>
  <c r="F20" i="14"/>
  <c r="G20" i="14"/>
  <c r="H20" i="14"/>
  <c r="I20" i="14"/>
  <c r="J20" i="14"/>
  <c r="K20" i="14"/>
  <c r="L20" i="14"/>
  <c r="M20" i="14"/>
  <c r="N20" i="14"/>
  <c r="O20" i="14"/>
  <c r="P20" i="14"/>
  <c r="Q20" i="14"/>
  <c r="R20" i="14"/>
  <c r="S20" i="14"/>
  <c r="T20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E18" i="14"/>
  <c r="E19" i="14"/>
  <c r="E20" i="14"/>
  <c r="E21" i="14"/>
  <c r="E22" i="14"/>
  <c r="E23" i="14"/>
  <c r="E24" i="14"/>
  <c r="E17" i="14"/>
  <c r="F1468" i="14"/>
  <c r="F1467" i="14"/>
  <c r="F1466" i="14"/>
  <c r="F1465" i="14"/>
  <c r="F1464" i="14"/>
  <c r="F1463" i="14"/>
  <c r="F1462" i="14"/>
  <c r="F1461" i="14"/>
  <c r="F1460" i="14"/>
  <c r="F1459" i="14"/>
  <c r="F1458" i="14"/>
  <c r="F1457" i="14"/>
  <c r="F1456" i="14"/>
  <c r="F1455" i="14"/>
  <c r="F1454" i="14"/>
  <c r="F1453" i="14"/>
  <c r="F1452" i="14"/>
  <c r="F1451" i="14"/>
  <c r="F1450" i="14"/>
  <c r="F1449" i="14"/>
  <c r="F1448" i="14"/>
  <c r="F1447" i="14"/>
  <c r="F1446" i="14"/>
  <c r="F1445" i="14"/>
  <c r="F1444" i="14"/>
  <c r="F1443" i="14"/>
  <c r="F1442" i="14"/>
  <c r="F1441" i="14"/>
  <c r="F1440" i="14"/>
  <c r="F1439" i="14"/>
  <c r="F1438" i="14"/>
  <c r="F1437" i="14"/>
  <c r="F1436" i="14"/>
  <c r="F1435" i="14"/>
  <c r="F1434" i="14"/>
  <c r="F1433" i="14"/>
  <c r="F1432" i="14"/>
  <c r="F1431" i="14"/>
  <c r="F1430" i="14"/>
  <c r="F1429" i="14"/>
  <c r="F1428" i="14"/>
  <c r="F1427" i="14"/>
  <c r="F1426" i="14"/>
  <c r="F1425" i="14"/>
  <c r="F1424" i="14"/>
  <c r="F1423" i="14"/>
  <c r="F1422" i="14"/>
  <c r="F1421" i="14"/>
  <c r="F1420" i="14"/>
  <c r="F1419" i="14"/>
  <c r="F1418" i="14"/>
  <c r="F1417" i="14"/>
  <c r="F1416" i="14"/>
  <c r="F1415" i="14"/>
  <c r="F1414" i="14"/>
  <c r="F1413" i="14"/>
  <c r="F1412" i="14"/>
  <c r="F1411" i="14"/>
  <c r="F1410" i="14"/>
  <c r="F1409" i="14"/>
  <c r="F1408" i="14"/>
  <c r="F1407" i="14"/>
  <c r="F1406" i="14"/>
  <c r="F1405" i="14"/>
  <c r="F1404" i="14"/>
  <c r="F1403" i="14"/>
  <c r="F1402" i="14"/>
  <c r="F1401" i="14"/>
  <c r="F1400" i="14"/>
  <c r="F1399" i="14"/>
  <c r="F1398" i="14"/>
  <c r="F1397" i="14"/>
  <c r="F1396" i="14"/>
  <c r="F1395" i="14"/>
  <c r="F1394" i="14"/>
  <c r="F1393" i="14"/>
  <c r="F1392" i="14"/>
  <c r="F1391" i="14"/>
  <c r="F1390" i="14"/>
  <c r="F1389" i="14"/>
  <c r="F1388" i="14"/>
  <c r="F1387" i="14"/>
  <c r="F1386" i="14"/>
  <c r="F1385" i="14"/>
  <c r="F1384" i="14"/>
  <c r="F1383" i="14"/>
  <c r="F1382" i="14"/>
  <c r="F1381" i="14"/>
  <c r="F1380" i="14"/>
  <c r="F1379" i="14"/>
  <c r="F1378" i="14"/>
  <c r="F1377" i="14"/>
  <c r="F1376" i="14"/>
  <c r="F1375" i="14"/>
  <c r="F1374" i="14"/>
  <c r="F1373" i="14"/>
  <c r="F1372" i="14"/>
  <c r="F1371" i="14"/>
  <c r="F1370" i="14"/>
  <c r="F1369" i="14"/>
  <c r="F1368" i="14"/>
  <c r="F1367" i="14"/>
  <c r="F1366" i="14"/>
  <c r="F1365" i="14"/>
  <c r="F1364" i="14"/>
  <c r="F1363" i="14"/>
  <c r="F1362" i="14"/>
  <c r="F1361" i="14"/>
  <c r="F1360" i="14"/>
  <c r="F1359" i="14"/>
  <c r="F1358" i="14"/>
  <c r="F1357" i="14"/>
  <c r="F1356" i="14"/>
  <c r="F1355" i="14"/>
  <c r="F1354" i="14"/>
  <c r="F1353" i="14"/>
  <c r="F1352" i="14"/>
  <c r="F1351" i="14"/>
  <c r="F1350" i="14"/>
  <c r="F1349" i="14"/>
  <c r="F1348" i="14"/>
  <c r="F1347" i="14"/>
  <c r="F1346" i="14"/>
  <c r="F1345" i="14"/>
  <c r="F1344" i="14"/>
  <c r="F1343" i="14"/>
  <c r="F1342" i="14"/>
  <c r="F1341" i="14"/>
  <c r="F1340" i="14"/>
  <c r="F1339" i="14"/>
  <c r="F1338" i="14"/>
  <c r="F1337" i="14"/>
  <c r="F1336" i="14"/>
  <c r="F1335" i="14"/>
  <c r="F1334" i="14"/>
  <c r="F1333" i="14"/>
  <c r="F1332" i="14"/>
  <c r="F1331" i="14"/>
  <c r="F1330" i="14"/>
  <c r="F1329" i="14"/>
  <c r="F1328" i="14"/>
  <c r="F1327" i="14"/>
  <c r="F1326" i="14"/>
  <c r="F1325" i="14"/>
  <c r="F1324" i="14"/>
  <c r="F1323" i="14"/>
  <c r="F1322" i="14"/>
  <c r="F1321" i="14"/>
  <c r="F1320" i="14"/>
  <c r="F1319" i="14"/>
  <c r="F1318" i="14"/>
  <c r="F1317" i="14"/>
  <c r="F1316" i="14"/>
  <c r="F1315" i="14"/>
  <c r="F1314" i="14"/>
  <c r="F1313" i="14"/>
  <c r="F1312" i="14"/>
  <c r="F1311" i="14"/>
  <c r="F1310" i="14"/>
  <c r="F1309" i="14"/>
  <c r="F1308" i="14"/>
  <c r="F1307" i="14"/>
  <c r="F1306" i="14"/>
  <c r="F1305" i="14"/>
  <c r="F1304" i="14"/>
  <c r="F1303" i="14"/>
  <c r="F1302" i="14"/>
  <c r="F1301" i="14"/>
  <c r="F1300" i="14"/>
  <c r="F1299" i="14"/>
  <c r="F1298" i="14"/>
  <c r="F1297" i="14"/>
  <c r="F1296" i="14"/>
  <c r="F1295" i="14"/>
  <c r="F1294" i="14"/>
  <c r="F1293" i="14"/>
  <c r="F1292" i="14"/>
  <c r="F1291" i="14"/>
  <c r="F1290" i="14"/>
  <c r="F1289" i="14"/>
  <c r="F1288" i="14"/>
  <c r="F1287" i="14"/>
  <c r="F1286" i="14"/>
  <c r="F1285" i="14"/>
  <c r="F1284" i="14"/>
  <c r="F1283" i="14"/>
  <c r="F1282" i="14"/>
  <c r="F1281" i="14"/>
  <c r="F1280" i="14"/>
  <c r="F1279" i="14"/>
  <c r="F1278" i="14"/>
  <c r="F1277" i="14"/>
  <c r="F1276" i="14"/>
  <c r="F1275" i="14"/>
  <c r="F1274" i="14"/>
  <c r="F1273" i="14"/>
  <c r="F1272" i="14"/>
  <c r="F1271" i="14"/>
  <c r="F1270" i="14"/>
  <c r="F1269" i="14"/>
  <c r="F1268" i="14"/>
  <c r="F1267" i="14"/>
  <c r="F1266" i="14"/>
  <c r="F1265" i="14"/>
  <c r="F1264" i="14"/>
  <c r="F1263" i="14"/>
  <c r="F1262" i="14"/>
  <c r="F1261" i="14"/>
  <c r="F1260" i="14"/>
  <c r="F1259" i="14"/>
  <c r="F1258" i="14"/>
  <c r="F1257" i="14"/>
  <c r="F1256" i="14"/>
  <c r="F1255" i="14"/>
  <c r="F1254" i="14"/>
  <c r="F1253" i="14"/>
  <c r="F1252" i="14"/>
  <c r="F1251" i="14"/>
  <c r="F1250" i="14"/>
  <c r="F1249" i="14"/>
  <c r="F1248" i="14"/>
  <c r="F1247" i="14"/>
  <c r="F1246" i="14"/>
  <c r="F1245" i="14"/>
  <c r="F1244" i="14"/>
  <c r="F1243" i="14"/>
  <c r="F1242" i="14"/>
  <c r="F1241" i="14"/>
  <c r="F1240" i="14"/>
  <c r="F1239" i="14"/>
  <c r="F1238" i="14"/>
  <c r="F1237" i="14"/>
  <c r="F1236" i="14"/>
  <c r="F1235" i="14"/>
  <c r="F1234" i="14"/>
  <c r="F1233" i="14"/>
  <c r="F1232" i="14"/>
  <c r="F1231" i="14"/>
  <c r="F1230" i="14"/>
  <c r="F1229" i="14"/>
  <c r="F1228" i="14"/>
  <c r="F1227" i="14"/>
  <c r="F1226" i="14"/>
  <c r="F1225" i="14"/>
  <c r="F1224" i="14"/>
  <c r="F1223" i="14"/>
  <c r="F1222" i="14"/>
  <c r="F1221" i="14"/>
  <c r="F1220" i="14"/>
  <c r="F1219" i="14"/>
  <c r="F1218" i="14"/>
  <c r="F1217" i="14"/>
  <c r="F1216" i="14"/>
  <c r="F1215" i="14"/>
  <c r="F1214" i="14"/>
  <c r="F1213" i="14"/>
  <c r="F1212" i="14"/>
  <c r="F1211" i="14"/>
  <c r="F1210" i="14"/>
  <c r="F1209" i="14"/>
  <c r="F1208" i="14"/>
  <c r="F1207" i="14"/>
  <c r="F1206" i="14"/>
  <c r="F1205" i="14"/>
  <c r="F1204" i="14"/>
  <c r="F1203" i="14"/>
  <c r="F1202" i="14"/>
  <c r="F1201" i="14"/>
  <c r="F1200" i="14"/>
  <c r="F1199" i="14"/>
  <c r="F1198" i="14"/>
  <c r="F1197" i="14"/>
  <c r="F1196" i="14"/>
  <c r="F1195" i="14"/>
  <c r="F1194" i="14"/>
  <c r="F1193" i="14"/>
  <c r="F1192" i="14"/>
  <c r="F1191" i="14"/>
  <c r="F1190" i="14"/>
  <c r="F1189" i="14"/>
  <c r="F1188" i="14"/>
  <c r="F1187" i="14"/>
  <c r="F1186" i="14"/>
  <c r="F1185" i="14"/>
  <c r="F1184" i="14"/>
  <c r="F1183" i="14"/>
  <c r="F1182" i="14"/>
  <c r="F1181" i="14"/>
  <c r="F1180" i="14"/>
  <c r="F1179" i="14"/>
  <c r="F1178" i="14"/>
  <c r="F1177" i="14"/>
  <c r="F1176" i="14"/>
  <c r="F1175" i="14"/>
  <c r="F1174" i="14"/>
  <c r="F1173" i="14"/>
  <c r="F1172" i="14"/>
  <c r="F1171" i="14"/>
  <c r="F1170" i="14"/>
  <c r="F1169" i="14"/>
  <c r="F1168" i="14"/>
  <c r="F1167" i="14"/>
  <c r="F1166" i="14"/>
  <c r="F1165" i="14"/>
  <c r="F1164" i="14"/>
  <c r="F1163" i="14"/>
  <c r="F1162" i="14"/>
  <c r="F1161" i="14"/>
  <c r="F1160" i="14"/>
  <c r="F1159" i="14"/>
  <c r="F1158" i="14"/>
  <c r="F1157" i="14"/>
  <c r="F1156" i="14"/>
  <c r="F1155" i="14"/>
  <c r="F1154" i="14"/>
  <c r="F1153" i="14"/>
  <c r="F1152" i="14"/>
  <c r="F1151" i="14"/>
  <c r="F1150" i="14"/>
  <c r="F1149" i="14"/>
  <c r="F1148" i="14"/>
  <c r="F1147" i="14"/>
  <c r="F1146" i="14"/>
  <c r="F1145" i="14"/>
  <c r="F1144" i="14"/>
  <c r="F1143" i="14"/>
  <c r="F1142" i="14"/>
  <c r="F1141" i="14"/>
  <c r="F1140" i="14"/>
  <c r="F1139" i="14"/>
  <c r="F1138" i="14"/>
  <c r="F1137" i="14"/>
  <c r="F1136" i="14"/>
  <c r="F1135" i="14"/>
  <c r="F1134" i="14"/>
  <c r="F1133" i="14"/>
  <c r="F1132" i="14"/>
  <c r="F1131" i="14"/>
  <c r="F1130" i="14"/>
  <c r="F1129" i="14"/>
  <c r="F1128" i="14"/>
  <c r="F1127" i="14"/>
  <c r="F1126" i="14"/>
  <c r="F1125" i="14"/>
  <c r="F1124" i="14"/>
  <c r="F1123" i="14"/>
  <c r="F1122" i="14"/>
  <c r="F1121" i="14"/>
  <c r="F1120" i="14"/>
  <c r="F1119" i="14"/>
  <c r="F1118" i="14"/>
  <c r="F1117" i="14"/>
  <c r="F1116" i="14"/>
  <c r="F1115" i="14"/>
  <c r="F1114" i="14"/>
  <c r="F1113" i="14"/>
  <c r="F1112" i="14"/>
  <c r="F1111" i="14"/>
  <c r="F1110" i="14"/>
  <c r="F1109" i="14"/>
  <c r="F1108" i="14"/>
  <c r="F1107" i="14"/>
  <c r="F1106" i="14"/>
  <c r="F1105" i="14"/>
  <c r="F1104" i="14"/>
  <c r="F1103" i="14"/>
  <c r="F1102" i="14"/>
  <c r="F1101" i="14"/>
  <c r="F1100" i="14"/>
  <c r="F1099" i="14"/>
  <c r="F1098" i="14"/>
  <c r="F1097" i="14"/>
  <c r="F1096" i="14"/>
  <c r="F1095" i="14"/>
  <c r="F1094" i="14"/>
  <c r="F1093" i="14"/>
  <c r="F1092" i="14"/>
  <c r="F1091" i="14"/>
  <c r="F1090" i="14"/>
  <c r="F1089" i="14"/>
  <c r="F1088" i="14"/>
  <c r="F1087" i="14"/>
  <c r="F1086" i="14"/>
  <c r="F1085" i="14"/>
  <c r="F1084" i="14"/>
  <c r="F1083" i="14"/>
  <c r="F1082" i="14"/>
  <c r="F1081" i="14"/>
  <c r="F1080" i="14"/>
  <c r="F1079" i="14"/>
  <c r="F1078" i="14"/>
  <c r="F1077" i="14"/>
  <c r="F1076" i="14"/>
  <c r="F1075" i="14"/>
  <c r="F1074" i="14"/>
  <c r="F1073" i="14"/>
  <c r="F1072" i="14"/>
  <c r="F1071" i="14"/>
  <c r="F1070" i="14"/>
  <c r="F1069" i="14"/>
  <c r="F1068" i="14"/>
  <c r="F1067" i="14"/>
  <c r="F1066" i="14"/>
  <c r="F1065" i="14"/>
  <c r="F1064" i="14"/>
  <c r="F1063" i="14"/>
  <c r="F1062" i="14"/>
  <c r="F1061" i="14"/>
  <c r="F1060" i="14"/>
  <c r="F1059" i="14"/>
  <c r="F1058" i="14"/>
  <c r="F1057" i="14"/>
  <c r="F1056" i="14"/>
  <c r="F1055" i="14"/>
  <c r="F1054" i="14"/>
  <c r="F1053" i="14"/>
  <c r="F1052" i="14"/>
  <c r="F1051" i="14"/>
  <c r="F1050" i="14"/>
  <c r="F1049" i="14"/>
  <c r="F1048" i="14"/>
  <c r="F1047" i="14"/>
  <c r="F1046" i="14"/>
  <c r="F1045" i="14"/>
  <c r="F1044" i="14"/>
  <c r="F1043" i="14"/>
  <c r="F1042" i="14"/>
  <c r="F1041" i="14"/>
  <c r="F1040" i="14"/>
  <c r="F1039" i="14"/>
  <c r="F1038" i="14"/>
  <c r="F1037" i="14"/>
  <c r="F1036" i="14"/>
  <c r="F1035" i="14"/>
  <c r="F1034" i="14"/>
  <c r="F1033" i="14"/>
  <c r="F1032" i="14"/>
  <c r="F1031" i="14"/>
  <c r="F1030" i="14"/>
  <c r="F1029" i="14"/>
  <c r="F1028" i="14"/>
  <c r="F1027" i="14"/>
  <c r="F1026" i="14"/>
  <c r="F1025" i="14"/>
  <c r="F1024" i="14"/>
  <c r="F1023" i="14"/>
  <c r="F1022" i="14"/>
  <c r="F1021" i="14"/>
  <c r="F1020" i="14"/>
  <c r="F1019" i="14"/>
  <c r="F1018" i="14"/>
  <c r="F1017" i="14"/>
  <c r="F1016" i="14"/>
  <c r="F1015" i="14"/>
  <c r="F1014" i="14"/>
  <c r="F1013" i="14"/>
  <c r="F1012" i="14"/>
  <c r="F1011" i="14"/>
  <c r="F1010" i="14"/>
  <c r="F1009" i="14"/>
  <c r="F1008" i="14"/>
  <c r="F1007" i="14"/>
  <c r="F1006" i="14"/>
  <c r="F1005" i="14"/>
  <c r="F1004" i="14"/>
  <c r="F1003" i="14"/>
  <c r="F1002" i="14"/>
  <c r="F1001" i="14"/>
  <c r="F1000" i="14"/>
  <c r="F999" i="14"/>
  <c r="F998" i="14"/>
  <c r="F997" i="14"/>
  <c r="F996" i="14"/>
  <c r="F995" i="14"/>
  <c r="F994" i="14"/>
  <c r="F993" i="14"/>
  <c r="F992" i="14"/>
  <c r="F991" i="14"/>
  <c r="F990" i="14"/>
  <c r="F989" i="14"/>
  <c r="F988" i="14"/>
  <c r="F987" i="14"/>
  <c r="F986" i="14"/>
  <c r="F985" i="14"/>
  <c r="F984" i="14"/>
  <c r="F983" i="14"/>
  <c r="F982" i="14"/>
  <c r="F981" i="14"/>
  <c r="F980" i="14"/>
  <c r="F979" i="14"/>
  <c r="F978" i="14"/>
  <c r="F977" i="14"/>
  <c r="F976" i="14"/>
  <c r="F975" i="14"/>
  <c r="F974" i="14"/>
  <c r="F973" i="14"/>
  <c r="F972" i="14"/>
  <c r="F971" i="14"/>
  <c r="F970" i="14"/>
  <c r="F969" i="14"/>
  <c r="F968" i="14"/>
  <c r="F967" i="14"/>
  <c r="F966" i="14"/>
  <c r="F965" i="14"/>
  <c r="F964" i="14"/>
  <c r="F963" i="14"/>
  <c r="F962" i="14"/>
  <c r="F961" i="14"/>
  <c r="F960" i="14"/>
  <c r="F959" i="14"/>
  <c r="F958" i="14"/>
  <c r="F957" i="14"/>
  <c r="F956" i="14"/>
  <c r="F955" i="14"/>
  <c r="F954" i="14"/>
  <c r="F953" i="14"/>
  <c r="F952" i="14"/>
  <c r="F951" i="14"/>
  <c r="F950" i="14"/>
  <c r="F949" i="14"/>
  <c r="F948" i="14"/>
  <c r="F947" i="14"/>
  <c r="F946" i="14"/>
  <c r="F945" i="14"/>
  <c r="F944" i="14"/>
  <c r="F943" i="14"/>
  <c r="F942" i="14"/>
  <c r="F941" i="14"/>
  <c r="F940" i="14"/>
  <c r="F939" i="14"/>
  <c r="F938" i="14"/>
  <c r="F937" i="14"/>
  <c r="F936" i="14"/>
  <c r="F935" i="14"/>
  <c r="F934" i="14"/>
  <c r="F933" i="14"/>
  <c r="F932" i="14"/>
  <c r="F931" i="14"/>
  <c r="F930" i="14"/>
  <c r="F929" i="14"/>
  <c r="F928" i="14"/>
  <c r="F927" i="14"/>
  <c r="F926" i="14"/>
  <c r="F925" i="14"/>
  <c r="F924" i="14"/>
  <c r="F923" i="14"/>
  <c r="F922" i="14"/>
  <c r="F921" i="14"/>
  <c r="F920" i="14"/>
  <c r="F919" i="14"/>
  <c r="F918" i="14"/>
  <c r="F917" i="14"/>
  <c r="F916" i="14"/>
  <c r="F915" i="14"/>
  <c r="F914" i="14"/>
  <c r="F913" i="14"/>
  <c r="F912" i="14"/>
  <c r="F911" i="14"/>
  <c r="F910" i="14"/>
  <c r="F909" i="14"/>
  <c r="F908" i="14"/>
  <c r="F907" i="14"/>
  <c r="F906" i="14"/>
  <c r="F905" i="14"/>
  <c r="F904" i="14"/>
  <c r="F903" i="14"/>
  <c r="F902" i="14"/>
  <c r="F901" i="14"/>
  <c r="F900" i="14"/>
  <c r="F899" i="14"/>
  <c r="F898" i="14"/>
  <c r="F897" i="14"/>
  <c r="F896" i="14"/>
  <c r="F895" i="14"/>
  <c r="F894" i="14"/>
  <c r="F893" i="14"/>
  <c r="F892" i="14"/>
  <c r="F891" i="14"/>
  <c r="F890" i="14"/>
  <c r="F889" i="14"/>
  <c r="F888" i="14"/>
  <c r="F887" i="14"/>
  <c r="F886" i="14"/>
  <c r="F885" i="14"/>
  <c r="F884" i="14"/>
  <c r="F883" i="14"/>
  <c r="F882" i="14"/>
  <c r="F881" i="14"/>
  <c r="F880" i="14"/>
  <c r="F879" i="14"/>
  <c r="F878" i="14"/>
  <c r="F877" i="14"/>
  <c r="F876" i="14"/>
  <c r="F875" i="14"/>
  <c r="F874" i="14"/>
  <c r="F873" i="14"/>
  <c r="F872" i="14"/>
  <c r="F871" i="14"/>
  <c r="F870" i="14"/>
  <c r="F869" i="14"/>
  <c r="F868" i="14"/>
  <c r="F867" i="14"/>
  <c r="F866" i="14"/>
  <c r="F865" i="14"/>
  <c r="F864" i="14"/>
  <c r="F863" i="14"/>
  <c r="F862" i="14"/>
  <c r="F861" i="14"/>
  <c r="F860" i="14"/>
  <c r="F859" i="14"/>
  <c r="F858" i="14"/>
  <c r="F857" i="14"/>
  <c r="F856" i="14"/>
  <c r="F855" i="14"/>
  <c r="F854" i="14"/>
  <c r="F853" i="14"/>
  <c r="F852" i="14"/>
  <c r="F851" i="14"/>
  <c r="F850" i="14"/>
  <c r="F849" i="14"/>
  <c r="F848" i="14"/>
  <c r="F847" i="14"/>
  <c r="F846" i="14"/>
  <c r="F845" i="14"/>
  <c r="F844" i="14"/>
  <c r="F843" i="14"/>
  <c r="F842" i="14"/>
  <c r="F841" i="14"/>
  <c r="F840" i="14"/>
  <c r="F839" i="14"/>
  <c r="F838" i="14"/>
  <c r="F837" i="14"/>
  <c r="F836" i="14"/>
  <c r="F835" i="14"/>
  <c r="F834" i="14"/>
  <c r="F833" i="14"/>
  <c r="F832" i="14"/>
  <c r="F831" i="14"/>
  <c r="F830" i="14"/>
  <c r="F829" i="14"/>
  <c r="F828" i="14"/>
  <c r="F827" i="14"/>
  <c r="F826" i="14"/>
  <c r="F825" i="14"/>
  <c r="F824" i="14"/>
  <c r="F823" i="14"/>
  <c r="F822" i="14"/>
  <c r="F821" i="14"/>
  <c r="F820" i="14"/>
  <c r="F819" i="14"/>
  <c r="F818" i="14"/>
  <c r="F817" i="14"/>
  <c r="F816" i="14"/>
  <c r="F815" i="14"/>
  <c r="F814" i="14"/>
  <c r="F813" i="14"/>
  <c r="F812" i="14"/>
  <c r="F811" i="14"/>
  <c r="F810" i="14"/>
  <c r="F809" i="14"/>
  <c r="F808" i="14"/>
  <c r="F807" i="14"/>
  <c r="F806" i="14"/>
  <c r="F805" i="14"/>
  <c r="F804" i="14"/>
  <c r="F803" i="14"/>
  <c r="F802" i="14"/>
  <c r="F801" i="14"/>
  <c r="F800" i="14"/>
  <c r="F799" i="14"/>
  <c r="F798" i="14"/>
  <c r="F797" i="14"/>
  <c r="F796" i="14"/>
  <c r="F795" i="14"/>
  <c r="F794" i="14"/>
  <c r="F793" i="14"/>
  <c r="F792" i="14"/>
  <c r="F791" i="14"/>
  <c r="F790" i="14"/>
  <c r="F789" i="14"/>
  <c r="F788" i="14"/>
  <c r="F787" i="14"/>
  <c r="F786" i="14"/>
  <c r="F785" i="14"/>
  <c r="F784" i="14"/>
  <c r="F783" i="14"/>
  <c r="F782" i="14"/>
  <c r="F781" i="14"/>
  <c r="F780" i="14"/>
  <c r="F779" i="14"/>
  <c r="F778" i="14"/>
  <c r="F777" i="14"/>
  <c r="F776" i="14"/>
  <c r="F775" i="14"/>
  <c r="F774" i="14"/>
  <c r="F773" i="14"/>
  <c r="F772" i="14"/>
  <c r="F771" i="14"/>
  <c r="F770" i="14"/>
  <c r="F769" i="14"/>
  <c r="F768" i="14"/>
  <c r="F767" i="14"/>
  <c r="F766" i="14"/>
  <c r="F765" i="14"/>
  <c r="F764" i="14"/>
  <c r="F763" i="14"/>
  <c r="F762" i="14"/>
  <c r="F761" i="14"/>
  <c r="F760" i="14"/>
  <c r="F759" i="14"/>
  <c r="F758" i="14"/>
  <c r="F757" i="14"/>
  <c r="F756" i="14"/>
  <c r="F755" i="14"/>
  <c r="F754" i="14"/>
  <c r="F753" i="14"/>
  <c r="F752" i="14"/>
  <c r="F751" i="14"/>
  <c r="F750" i="14"/>
  <c r="F749" i="14"/>
  <c r="F748" i="14"/>
  <c r="F747" i="14"/>
  <c r="F746" i="14"/>
  <c r="F745" i="14"/>
  <c r="F744" i="14"/>
  <c r="F743" i="14"/>
  <c r="F742" i="14"/>
  <c r="F741" i="14"/>
  <c r="F740" i="14"/>
  <c r="F739" i="14"/>
  <c r="F738" i="14"/>
  <c r="F737" i="14"/>
  <c r="F736" i="14"/>
  <c r="F735" i="14"/>
  <c r="F734" i="14"/>
  <c r="F733" i="14"/>
  <c r="F732" i="14"/>
  <c r="F731" i="14"/>
  <c r="F730" i="14"/>
  <c r="F729" i="14"/>
  <c r="F728" i="14"/>
  <c r="F727" i="14"/>
  <c r="F726" i="14"/>
  <c r="F725" i="14"/>
  <c r="F724" i="14"/>
  <c r="F723" i="14"/>
  <c r="F722" i="14"/>
  <c r="F721" i="14"/>
  <c r="F720" i="14"/>
  <c r="F719" i="14"/>
  <c r="F718" i="14"/>
  <c r="F717" i="14"/>
  <c r="F716" i="14"/>
  <c r="F715" i="14"/>
  <c r="F714" i="14"/>
  <c r="F713" i="14"/>
  <c r="F712" i="14"/>
  <c r="F711" i="14"/>
  <c r="F710" i="14"/>
  <c r="F709" i="14"/>
  <c r="F708" i="14"/>
  <c r="F707" i="14"/>
  <c r="F706" i="14"/>
  <c r="F705" i="14"/>
  <c r="F704" i="14"/>
  <c r="F703" i="14"/>
  <c r="F702" i="14"/>
  <c r="F701" i="14"/>
  <c r="F700" i="14"/>
  <c r="F699" i="14"/>
  <c r="F698" i="14"/>
  <c r="F697" i="14"/>
  <c r="F696" i="14"/>
  <c r="F695" i="14"/>
  <c r="F694" i="14"/>
  <c r="F693" i="14"/>
  <c r="F692" i="14"/>
  <c r="F691" i="14"/>
  <c r="F690" i="14"/>
  <c r="F689" i="14"/>
  <c r="F688" i="14"/>
  <c r="F687" i="14"/>
  <c r="F686" i="14"/>
  <c r="F685" i="14"/>
  <c r="F684" i="14"/>
  <c r="F683" i="14"/>
  <c r="F682" i="14"/>
  <c r="F681" i="14"/>
  <c r="F680" i="14"/>
  <c r="F679" i="14"/>
  <c r="F678" i="14"/>
  <c r="F677" i="14"/>
  <c r="F676" i="14"/>
  <c r="F675" i="14"/>
  <c r="F674" i="14"/>
  <c r="F673" i="14"/>
  <c r="F672" i="14"/>
  <c r="F671" i="14"/>
  <c r="F670" i="14"/>
  <c r="F669" i="14"/>
  <c r="F668" i="14"/>
  <c r="F667" i="14"/>
  <c r="F666" i="14"/>
  <c r="F665" i="14"/>
  <c r="F664" i="14"/>
  <c r="F663" i="14"/>
  <c r="F662" i="14"/>
  <c r="F661" i="14"/>
  <c r="F660" i="14"/>
  <c r="F659" i="14"/>
  <c r="F658" i="14"/>
  <c r="F657" i="14"/>
  <c r="F656" i="14"/>
  <c r="F655" i="14"/>
  <c r="F654" i="14"/>
  <c r="F653" i="14"/>
  <c r="F652" i="14"/>
  <c r="F651" i="14"/>
  <c r="F650" i="14"/>
  <c r="F649" i="14"/>
  <c r="F648" i="14"/>
  <c r="F647" i="14"/>
  <c r="F646" i="14"/>
  <c r="F645" i="14"/>
  <c r="F644" i="14"/>
  <c r="F643" i="14"/>
  <c r="F642" i="14"/>
  <c r="F641" i="14"/>
  <c r="F640" i="14"/>
  <c r="F639" i="14"/>
  <c r="F638" i="14"/>
  <c r="F637" i="14"/>
  <c r="F636" i="14"/>
  <c r="F635" i="14"/>
  <c r="F634" i="14"/>
  <c r="F633" i="14"/>
  <c r="F632" i="14"/>
  <c r="F631" i="14"/>
  <c r="F630" i="14"/>
  <c r="F629" i="14"/>
  <c r="F628" i="14"/>
  <c r="F627" i="14"/>
  <c r="F626" i="14"/>
  <c r="F625" i="14"/>
  <c r="F624" i="14"/>
  <c r="F623" i="14"/>
  <c r="F622" i="14"/>
  <c r="F621" i="14"/>
  <c r="F620" i="14"/>
  <c r="F619" i="14"/>
  <c r="F618" i="14"/>
  <c r="F617" i="14"/>
  <c r="F616" i="14"/>
  <c r="F615" i="14"/>
  <c r="F614" i="14"/>
  <c r="F613" i="14"/>
  <c r="F612" i="14"/>
  <c r="F611" i="14"/>
  <c r="F610" i="14"/>
  <c r="F609" i="14"/>
  <c r="F608" i="14"/>
  <c r="F607" i="14"/>
  <c r="F606" i="14"/>
  <c r="F605" i="14"/>
  <c r="F604" i="14"/>
  <c r="F603" i="14"/>
  <c r="F602" i="14"/>
  <c r="F601" i="14"/>
  <c r="F600" i="14"/>
  <c r="F599" i="14"/>
  <c r="F598" i="14"/>
  <c r="F597" i="14"/>
  <c r="F596" i="14"/>
  <c r="F595" i="14"/>
  <c r="F594" i="14"/>
  <c r="F593" i="14"/>
  <c r="F592" i="14"/>
  <c r="F591" i="14"/>
  <c r="F590" i="14"/>
  <c r="F589" i="14"/>
  <c r="F588" i="14"/>
  <c r="F587" i="14"/>
  <c r="F586" i="14"/>
  <c r="F585" i="14"/>
  <c r="F584" i="14"/>
  <c r="F583" i="14"/>
  <c r="F582" i="14"/>
  <c r="F581" i="14"/>
  <c r="F580" i="14"/>
  <c r="F579" i="14"/>
  <c r="F578" i="14"/>
  <c r="F577" i="14"/>
  <c r="F576" i="14"/>
  <c r="F575" i="14"/>
  <c r="F574" i="14"/>
  <c r="F573" i="14"/>
  <c r="F572" i="14"/>
  <c r="F571" i="14"/>
  <c r="F570" i="14"/>
  <c r="F569" i="14"/>
  <c r="F568" i="14"/>
  <c r="F567" i="14"/>
  <c r="F566" i="14"/>
  <c r="F565" i="14"/>
  <c r="F564" i="14"/>
  <c r="F563" i="14"/>
  <c r="F562" i="14"/>
  <c r="F561" i="14"/>
  <c r="F560" i="14"/>
  <c r="F559" i="14"/>
  <c r="F558" i="14"/>
  <c r="F557" i="14"/>
  <c r="F556" i="14"/>
  <c r="F555" i="14"/>
  <c r="F554" i="14"/>
  <c r="F553" i="14"/>
  <c r="F552" i="14"/>
  <c r="F551" i="14"/>
  <c r="F550" i="14"/>
  <c r="F549" i="14"/>
  <c r="F548" i="14"/>
  <c r="F547" i="14"/>
  <c r="F546" i="14"/>
  <c r="F545" i="14"/>
  <c r="F544" i="14"/>
  <c r="F543" i="14"/>
  <c r="F542" i="14"/>
  <c r="F541" i="14"/>
  <c r="F540" i="14"/>
  <c r="F539" i="14"/>
  <c r="F538" i="14"/>
  <c r="F537" i="14"/>
  <c r="F536" i="14"/>
  <c r="F535" i="14"/>
  <c r="F534" i="14"/>
  <c r="F533" i="14"/>
  <c r="F532" i="14"/>
  <c r="F531" i="14"/>
  <c r="F530" i="14"/>
  <c r="F529" i="14"/>
  <c r="F528" i="14"/>
  <c r="F527" i="14"/>
  <c r="F526" i="14"/>
  <c r="F525" i="14"/>
  <c r="F524" i="14"/>
  <c r="F523" i="14"/>
  <c r="F522" i="14"/>
  <c r="F521" i="14"/>
  <c r="F520" i="14"/>
  <c r="F519" i="14"/>
  <c r="F518" i="14"/>
  <c r="F517" i="14"/>
  <c r="F516" i="14"/>
  <c r="F515" i="14"/>
  <c r="F514" i="14"/>
  <c r="F513" i="14"/>
  <c r="F512" i="14"/>
  <c r="F511" i="14"/>
  <c r="F510" i="14"/>
  <c r="F509" i="14"/>
  <c r="F508" i="14"/>
  <c r="F507" i="14"/>
  <c r="F506" i="14"/>
  <c r="F505" i="14"/>
  <c r="F504" i="14"/>
  <c r="F503" i="14"/>
  <c r="F502" i="14"/>
  <c r="F501" i="14"/>
  <c r="F500" i="14"/>
  <c r="F499" i="14"/>
  <c r="F498" i="14"/>
  <c r="F497" i="14"/>
  <c r="F496" i="14"/>
  <c r="F495" i="14"/>
  <c r="F494" i="14"/>
  <c r="F493" i="14"/>
  <c r="F492" i="14"/>
  <c r="F491" i="14"/>
  <c r="F490" i="14"/>
  <c r="F489" i="14"/>
  <c r="F488" i="14"/>
  <c r="F487" i="14"/>
  <c r="F486" i="14"/>
  <c r="F485" i="14"/>
  <c r="F484" i="14"/>
  <c r="F483" i="14"/>
  <c r="F482" i="14"/>
  <c r="F481" i="14"/>
  <c r="F480" i="14"/>
  <c r="F479" i="14"/>
  <c r="F478" i="14"/>
  <c r="F477" i="14"/>
  <c r="F476" i="14"/>
  <c r="F475" i="14"/>
  <c r="F474" i="14"/>
  <c r="F473" i="14"/>
  <c r="F472" i="14"/>
  <c r="F471" i="14"/>
  <c r="F470" i="14"/>
  <c r="F469" i="14"/>
  <c r="F468" i="14"/>
  <c r="F467" i="14"/>
  <c r="F466" i="14"/>
  <c r="F465" i="14"/>
  <c r="F464" i="14"/>
  <c r="F463" i="14"/>
  <c r="F462" i="14"/>
  <c r="F461" i="14"/>
  <c r="F460" i="14"/>
  <c r="F459" i="14"/>
  <c r="F458" i="14"/>
  <c r="F457" i="14"/>
  <c r="F456" i="14"/>
  <c r="F455" i="14"/>
  <c r="F454" i="14"/>
  <c r="F453" i="14"/>
  <c r="F452" i="14"/>
  <c r="F451" i="14"/>
  <c r="F450" i="14"/>
  <c r="F449" i="14"/>
  <c r="F448" i="14"/>
  <c r="F447" i="14"/>
  <c r="F446" i="14"/>
  <c r="F445" i="14"/>
  <c r="F444" i="14"/>
  <c r="F443" i="14"/>
  <c r="F442" i="14"/>
  <c r="F441" i="14"/>
  <c r="F440" i="14"/>
  <c r="F439" i="14"/>
  <c r="F438" i="14"/>
  <c r="F437" i="14"/>
  <c r="F436" i="14"/>
  <c r="F435" i="14"/>
  <c r="F434" i="14"/>
  <c r="F433" i="14"/>
  <c r="F432" i="14"/>
  <c r="F431" i="14"/>
  <c r="F430" i="14"/>
  <c r="F429" i="14"/>
  <c r="F428" i="14"/>
  <c r="F427" i="14"/>
  <c r="F426" i="14"/>
  <c r="F425" i="14"/>
  <c r="F424" i="14"/>
  <c r="F423" i="14"/>
  <c r="F422" i="14"/>
  <c r="F421" i="14"/>
  <c r="F420" i="14"/>
  <c r="F419" i="14"/>
  <c r="F418" i="14"/>
  <c r="F417" i="14"/>
  <c r="F416" i="14"/>
  <c r="F415" i="14"/>
  <c r="F414" i="14"/>
  <c r="F413" i="14"/>
  <c r="F412" i="14"/>
  <c r="F411" i="14"/>
  <c r="F410" i="14"/>
  <c r="F409" i="14"/>
  <c r="F408" i="14"/>
  <c r="F407" i="14"/>
  <c r="F406" i="14"/>
  <c r="F405" i="14"/>
  <c r="F404" i="14"/>
  <c r="F403" i="14"/>
  <c r="F402" i="14"/>
  <c r="F401" i="14"/>
  <c r="F400" i="14"/>
  <c r="F399" i="14"/>
  <c r="F398" i="14"/>
  <c r="F397" i="14"/>
  <c r="F396" i="14"/>
  <c r="F395" i="14"/>
  <c r="F394" i="14"/>
  <c r="F393" i="14"/>
  <c r="F392" i="14"/>
  <c r="F391" i="14"/>
  <c r="F390" i="14"/>
  <c r="F389" i="14"/>
  <c r="F388" i="14"/>
  <c r="F387" i="14"/>
  <c r="F386" i="14"/>
  <c r="F385" i="14"/>
  <c r="F384" i="14"/>
  <c r="F383" i="14"/>
  <c r="F382" i="14"/>
  <c r="F381" i="14"/>
  <c r="F380" i="14"/>
  <c r="F379" i="14"/>
  <c r="F378" i="14"/>
  <c r="F377" i="14"/>
  <c r="F376" i="14"/>
  <c r="F375" i="14"/>
  <c r="F374" i="14"/>
  <c r="F373" i="14"/>
  <c r="F372" i="14"/>
  <c r="F371" i="14"/>
  <c r="F370" i="14"/>
  <c r="F369" i="14"/>
  <c r="F368" i="14"/>
  <c r="F367" i="14"/>
  <c r="F366" i="14"/>
  <c r="F365" i="14"/>
  <c r="F364" i="14"/>
  <c r="F363" i="14"/>
  <c r="F362" i="14"/>
  <c r="F361" i="14"/>
  <c r="F360" i="14"/>
  <c r="F359" i="14"/>
  <c r="F358" i="14"/>
  <c r="F357" i="14"/>
  <c r="F356" i="14"/>
  <c r="F355" i="14"/>
  <c r="F354" i="14"/>
  <c r="F353" i="14"/>
  <c r="F352" i="14"/>
  <c r="F351" i="14"/>
  <c r="F350" i="14"/>
  <c r="F349" i="14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F290" i="14"/>
  <c r="F289" i="14"/>
  <c r="F288" i="14"/>
  <c r="F287" i="14"/>
  <c r="F286" i="14"/>
  <c r="F285" i="14"/>
  <c r="F284" i="14"/>
  <c r="F283" i="14"/>
  <c r="F282" i="14"/>
  <c r="F281" i="14"/>
  <c r="F280" i="14"/>
  <c r="F279" i="14"/>
  <c r="F278" i="14"/>
  <c r="F277" i="14"/>
  <c r="F276" i="14"/>
  <c r="F275" i="14"/>
  <c r="F274" i="14"/>
  <c r="F273" i="14"/>
  <c r="F272" i="14"/>
  <c r="F271" i="14"/>
  <c r="F270" i="14"/>
  <c r="F269" i="14"/>
  <c r="F268" i="14"/>
  <c r="F267" i="14"/>
  <c r="F266" i="14"/>
  <c r="F265" i="14"/>
  <c r="F264" i="14"/>
  <c r="F263" i="14"/>
  <c r="F262" i="14"/>
  <c r="F261" i="14"/>
  <c r="F260" i="14"/>
  <c r="F259" i="14"/>
  <c r="F258" i="14"/>
  <c r="F257" i="14"/>
  <c r="F256" i="14"/>
  <c r="F255" i="14"/>
  <c r="F254" i="14"/>
  <c r="F253" i="14"/>
  <c r="F252" i="14"/>
  <c r="F251" i="14"/>
  <c r="F250" i="14"/>
  <c r="F249" i="14"/>
  <c r="F248" i="14"/>
  <c r="F247" i="14"/>
  <c r="F246" i="14"/>
  <c r="F245" i="14"/>
  <c r="F244" i="14"/>
  <c r="F243" i="14"/>
  <c r="F242" i="14"/>
  <c r="F241" i="14"/>
  <c r="F240" i="14"/>
  <c r="F239" i="14"/>
  <c r="F238" i="14"/>
  <c r="F237" i="14"/>
  <c r="F236" i="14"/>
  <c r="F235" i="14"/>
  <c r="F234" i="14"/>
  <c r="F233" i="14"/>
  <c r="F232" i="14"/>
  <c r="F231" i="14"/>
  <c r="F230" i="14"/>
  <c r="F229" i="14"/>
  <c r="F228" i="14"/>
  <c r="F227" i="14"/>
  <c r="F226" i="14"/>
  <c r="F225" i="14"/>
  <c r="F224" i="14"/>
  <c r="F223" i="14"/>
  <c r="F222" i="14"/>
  <c r="F221" i="14"/>
  <c r="F220" i="14"/>
  <c r="F219" i="14"/>
  <c r="F218" i="14"/>
  <c r="F217" i="14"/>
  <c r="F216" i="14"/>
  <c r="F215" i="14"/>
  <c r="F214" i="14"/>
  <c r="F213" i="14"/>
  <c r="F212" i="14"/>
  <c r="F211" i="14"/>
  <c r="F210" i="14"/>
  <c r="F209" i="14"/>
  <c r="F208" i="14"/>
  <c r="F207" i="14"/>
  <c r="F206" i="14"/>
  <c r="F205" i="14"/>
  <c r="F204" i="14"/>
  <c r="F203" i="14"/>
  <c r="F202" i="14"/>
  <c r="F201" i="14"/>
  <c r="F200" i="14"/>
  <c r="F199" i="14"/>
  <c r="F198" i="14"/>
  <c r="F197" i="14"/>
  <c r="F196" i="14"/>
  <c r="F195" i="14"/>
  <c r="F194" i="14"/>
  <c r="F193" i="14"/>
  <c r="F192" i="14"/>
  <c r="F191" i="14"/>
  <c r="F190" i="14"/>
  <c r="F189" i="14"/>
  <c r="F188" i="14"/>
  <c r="F187" i="14"/>
  <c r="F186" i="14"/>
  <c r="F185" i="14"/>
  <c r="F184" i="14"/>
  <c r="F183" i="14"/>
  <c r="F182" i="14"/>
  <c r="F181" i="14"/>
  <c r="F180" i="14"/>
  <c r="F179" i="14"/>
  <c r="F178" i="14"/>
  <c r="F177" i="14"/>
  <c r="F176" i="14"/>
  <c r="F175" i="14"/>
  <c r="F174" i="14"/>
  <c r="F173" i="14"/>
  <c r="F172" i="14"/>
  <c r="F171" i="14"/>
  <c r="F170" i="14"/>
  <c r="F169" i="14"/>
  <c r="F168" i="14"/>
  <c r="F167" i="14"/>
  <c r="F166" i="14"/>
  <c r="F165" i="14"/>
  <c r="F164" i="14"/>
  <c r="F163" i="14"/>
  <c r="F162" i="14"/>
  <c r="F161" i="14"/>
  <c r="F160" i="14"/>
  <c r="F159" i="14"/>
  <c r="F158" i="14"/>
  <c r="F157" i="14"/>
  <c r="F156" i="14"/>
  <c r="F155" i="14"/>
  <c r="F154" i="14"/>
  <c r="F153" i="14"/>
  <c r="F152" i="14"/>
  <c r="F151" i="14"/>
  <c r="F150" i="14"/>
  <c r="F149" i="14"/>
  <c r="F148" i="14"/>
  <c r="F147" i="14"/>
  <c r="F146" i="14"/>
  <c r="F145" i="14"/>
  <c r="F144" i="14"/>
  <c r="F143" i="14"/>
  <c r="F142" i="14"/>
  <c r="F141" i="14"/>
  <c r="F140" i="14"/>
  <c r="F139" i="14"/>
  <c r="F138" i="14"/>
  <c r="F137" i="14"/>
  <c r="F136" i="14"/>
  <c r="F135" i="14"/>
  <c r="F134" i="14"/>
  <c r="F133" i="14"/>
  <c r="F132" i="14"/>
  <c r="F131" i="14"/>
  <c r="F130" i="14"/>
  <c r="F129" i="14"/>
  <c r="F128" i="14"/>
  <c r="F127" i="14"/>
  <c r="F126" i="14"/>
  <c r="F125" i="14"/>
  <c r="F124" i="14"/>
  <c r="F123" i="14"/>
  <c r="F122" i="14"/>
  <c r="F121" i="14"/>
  <c r="F120" i="14"/>
  <c r="F119" i="14"/>
  <c r="F118" i="14"/>
  <c r="F117" i="14"/>
  <c r="F116" i="14"/>
  <c r="F115" i="14"/>
  <c r="F114" i="14"/>
  <c r="F113" i="14"/>
  <c r="F112" i="14"/>
  <c r="F111" i="14"/>
  <c r="F110" i="14"/>
  <c r="F109" i="14"/>
  <c r="F108" i="14"/>
  <c r="F107" i="14"/>
  <c r="F106" i="14"/>
  <c r="F105" i="14"/>
  <c r="F104" i="14"/>
  <c r="F103" i="14"/>
  <c r="F102" i="14"/>
  <c r="F101" i="14"/>
  <c r="F100" i="14"/>
  <c r="F99" i="14"/>
  <c r="F98" i="14"/>
  <c r="F97" i="14"/>
  <c r="F96" i="14"/>
  <c r="F95" i="14"/>
  <c r="F94" i="14"/>
  <c r="F93" i="14"/>
  <c r="F92" i="14"/>
  <c r="F91" i="14"/>
  <c r="F90" i="14"/>
  <c r="F89" i="14"/>
  <c r="F88" i="14"/>
  <c r="F87" i="14"/>
  <c r="F86" i="14"/>
  <c r="F85" i="14"/>
  <c r="F84" i="14"/>
  <c r="F83" i="14"/>
  <c r="F82" i="14"/>
  <c r="F81" i="14"/>
  <c r="F80" i="14"/>
  <c r="F79" i="14"/>
  <c r="F78" i="14"/>
  <c r="F77" i="14"/>
  <c r="F76" i="14"/>
  <c r="F75" i="14"/>
  <c r="F74" i="14"/>
  <c r="F73" i="14"/>
  <c r="F72" i="14"/>
  <c r="F71" i="14"/>
  <c r="F70" i="14"/>
  <c r="F69" i="14"/>
  <c r="F68" i="14"/>
  <c r="F67" i="14"/>
  <c r="F66" i="14"/>
  <c r="F65" i="14"/>
  <c r="F64" i="14"/>
  <c r="F63" i="14"/>
  <c r="F62" i="14"/>
  <c r="F61" i="14"/>
  <c r="F60" i="14"/>
  <c r="F59" i="14"/>
  <c r="F58" i="14"/>
  <c r="F57" i="14"/>
  <c r="F56" i="14"/>
  <c r="F55" i="14"/>
  <c r="F54" i="14"/>
  <c r="F53" i="14"/>
  <c r="F52" i="14"/>
  <c r="F51" i="14"/>
  <c r="F50" i="14"/>
  <c r="F49" i="14"/>
  <c r="F48" i="14"/>
  <c r="F47" i="14"/>
  <c r="F46" i="14"/>
  <c r="F45" i="14"/>
  <c r="F44" i="14"/>
  <c r="F43" i="14"/>
  <c r="F42" i="14"/>
  <c r="F41" i="14"/>
  <c r="F40" i="14"/>
  <c r="F39" i="14"/>
  <c r="C35" i="14"/>
  <c r="C34" i="14"/>
  <c r="C33" i="14"/>
  <c r="C32" i="14"/>
  <c r="C31" i="14"/>
  <c r="C30" i="14"/>
  <c r="C29" i="14"/>
  <c r="C28" i="14"/>
  <c r="K649" i="17" l="1"/>
  <c r="K635" i="17"/>
  <c r="K640" i="17"/>
  <c r="K637" i="17"/>
  <c r="K626" i="17"/>
  <c r="K638" i="17"/>
  <c r="L464" i="17"/>
  <c r="L460" i="17"/>
  <c r="L456" i="17"/>
  <c r="L452" i="17"/>
  <c r="L448" i="17"/>
  <c r="L488" i="17"/>
  <c r="L484" i="17"/>
  <c r="L480" i="17"/>
  <c r="L476" i="17"/>
  <c r="L472" i="17"/>
  <c r="L468" i="17"/>
  <c r="L465" i="17"/>
  <c r="L461" i="17"/>
  <c r="L457" i="17"/>
  <c r="L453" i="17"/>
  <c r="L449" i="17"/>
  <c r="L445" i="17"/>
  <c r="L485" i="17"/>
  <c r="L481" i="17"/>
  <c r="L477" i="17"/>
  <c r="L473" i="17"/>
  <c r="L469" i="17"/>
  <c r="L486" i="17"/>
  <c r="L482" i="17"/>
  <c r="L478" i="17"/>
  <c r="L474" i="17"/>
  <c r="L470" i="17"/>
  <c r="L463" i="17"/>
  <c r="L459" i="17"/>
  <c r="L455" i="17"/>
  <c r="L451" i="17"/>
  <c r="L447" i="17"/>
  <c r="L462" i="17"/>
  <c r="L450" i="17"/>
  <c r="L479" i="17"/>
  <c r="L471" i="17"/>
  <c r="L466" i="17"/>
  <c r="L483" i="17"/>
  <c r="L475" i="17"/>
  <c r="L458" i="17"/>
  <c r="L446" i="17"/>
  <c r="L467" i="17"/>
  <c r="L487" i="17"/>
  <c r="L454" i="17"/>
  <c r="Q21" i="17"/>
  <c r="Q22" i="17" s="1"/>
  <c r="Q23" i="17" s="1"/>
  <c r="K636" i="17"/>
  <c r="K639" i="17"/>
  <c r="X28" i="15"/>
  <c r="H27" i="15"/>
  <c r="G27" i="15" s="1"/>
  <c r="AG37" i="15"/>
  <c r="AG22" i="15"/>
  <c r="D15" i="15"/>
  <c r="L30" i="15"/>
  <c r="L15" i="15"/>
  <c r="AQ12" i="15"/>
  <c r="E10" i="15"/>
  <c r="AI11" i="15"/>
  <c r="AT12" i="15"/>
  <c r="AP11" i="15"/>
  <c r="G11" i="15" s="1"/>
  <c r="J30" i="15"/>
  <c r="J15" i="15"/>
  <c r="AH16" i="15"/>
  <c r="AE17" i="15"/>
  <c r="X14" i="15"/>
  <c r="H13" i="15"/>
  <c r="AI27" i="15"/>
  <c r="E27" i="15" s="1"/>
  <c r="D27" i="15"/>
  <c r="AE29" i="15"/>
  <c r="AH28" i="15"/>
  <c r="N35" i="14"/>
  <c r="L35" i="14"/>
  <c r="F35" i="14"/>
  <c r="E35" i="14"/>
  <c r="K645" i="17" l="1"/>
  <c r="K648" i="17"/>
  <c r="K646" i="17"/>
  <c r="K643" i="17"/>
  <c r="K647" i="17"/>
  <c r="K644" i="17"/>
  <c r="L173" i="17"/>
  <c r="L165" i="17"/>
  <c r="L158" i="17"/>
  <c r="L150" i="17"/>
  <c r="L142" i="17"/>
  <c r="L176" i="17"/>
  <c r="L168" i="17"/>
  <c r="L160" i="17"/>
  <c r="L178" i="17"/>
  <c r="L137" i="17"/>
  <c r="L148" i="17"/>
  <c r="L145" i="17"/>
  <c r="L163" i="17"/>
  <c r="L171" i="17"/>
  <c r="L153" i="17"/>
  <c r="L144" i="17"/>
  <c r="L156" i="17"/>
  <c r="L140" i="17"/>
  <c r="L179" i="17"/>
  <c r="Q24" i="17"/>
  <c r="L162" i="17"/>
  <c r="L152" i="17"/>
  <c r="L164" i="17"/>
  <c r="L177" i="17"/>
  <c r="L139" i="17"/>
  <c r="L154" i="17"/>
  <c r="L166" i="17"/>
  <c r="L159" i="17"/>
  <c r="L174" i="17"/>
  <c r="L157" i="17"/>
  <c r="L146" i="17"/>
  <c r="L170" i="17"/>
  <c r="L149" i="17"/>
  <c r="L155" i="17"/>
  <c r="L172" i="17"/>
  <c r="L151" i="17"/>
  <c r="L169" i="17"/>
  <c r="L141" i="17"/>
  <c r="L161" i="17"/>
  <c r="L138" i="17"/>
  <c r="L175" i="17"/>
  <c r="L167" i="17"/>
  <c r="L143" i="17"/>
  <c r="L180" i="17"/>
  <c r="L147" i="17"/>
  <c r="K634" i="17"/>
  <c r="J16" i="15"/>
  <c r="J31" i="15"/>
  <c r="L31" i="15"/>
  <c r="L16" i="15"/>
  <c r="AE30" i="15"/>
  <c r="AH29" i="15"/>
  <c r="E11" i="15"/>
  <c r="AI12" i="15"/>
  <c r="AG38" i="15"/>
  <c r="AG23" i="15"/>
  <c r="AG39" i="15" s="1"/>
  <c r="D28" i="15"/>
  <c r="AI28" i="15"/>
  <c r="E28" i="15" s="1"/>
  <c r="H14" i="15"/>
  <c r="X15" i="15"/>
  <c r="AT13" i="15"/>
  <c r="AP12" i="15"/>
  <c r="G12" i="15" s="1"/>
  <c r="AE18" i="15"/>
  <c r="AH17" i="15"/>
  <c r="AQ13" i="15"/>
  <c r="D16" i="15"/>
  <c r="X29" i="15"/>
  <c r="H28" i="15"/>
  <c r="G28" i="15" s="1"/>
  <c r="H20" i="9" a="1"/>
  <c r="H20" i="9" s="1"/>
  <c r="AM20" i="16" s="1"/>
  <c r="H148" i="9" a="1"/>
  <c r="H148" i="9" s="1"/>
  <c r="AM148" i="16" s="1"/>
  <c r="H68" i="9" a="1"/>
  <c r="H68" i="9" s="1"/>
  <c r="AM68" i="16" s="1"/>
  <c r="H196" i="9" a="1"/>
  <c r="H196" i="9" s="1"/>
  <c r="AM196" i="16" s="1"/>
  <c r="H84" i="9" a="1"/>
  <c r="H84" i="9" s="1"/>
  <c r="AM84" i="16" s="1"/>
  <c r="H12" i="9" a="1"/>
  <c r="H12" i="9" s="1"/>
  <c r="AM12" i="16" s="1"/>
  <c r="H140" i="9" a="1"/>
  <c r="H140" i="9" s="1"/>
  <c r="AM140" i="16" s="1"/>
  <c r="F32" i="14"/>
  <c r="G30" i="14"/>
  <c r="H28" i="14"/>
  <c r="N33" i="14"/>
  <c r="I33" i="14"/>
  <c r="S31" i="14"/>
  <c r="P33" i="14"/>
  <c r="L32" i="14"/>
  <c r="O28" i="14"/>
  <c r="P30" i="14"/>
  <c r="P28" i="14"/>
  <c r="S30" i="14"/>
  <c r="S29" i="14"/>
  <c r="Q29" i="14"/>
  <c r="O35" i="14"/>
  <c r="M35" i="14"/>
  <c r="J35" i="14"/>
  <c r="H35" i="14"/>
  <c r="E28" i="14"/>
  <c r="F34" i="14"/>
  <c r="G31" i="14"/>
  <c r="E33" i="14"/>
  <c r="E30" i="14"/>
  <c r="F28" i="14"/>
  <c r="T34" i="14"/>
  <c r="H259" i="9" s="1" a="1"/>
  <c r="H259" i="9" s="1"/>
  <c r="AM253" i="16" s="1"/>
  <c r="R34" i="14"/>
  <c r="J33" i="14"/>
  <c r="T31" i="14"/>
  <c r="S32" i="14"/>
  <c r="Q32" i="14"/>
  <c r="M31" i="14"/>
  <c r="L33" i="14"/>
  <c r="L28" i="14"/>
  <c r="J29" i="14"/>
  <c r="S34" i="14"/>
  <c r="Q34" i="14"/>
  <c r="O29" i="14"/>
  <c r="M28" i="14"/>
  <c r="K28" i="14"/>
  <c r="Q30" i="14"/>
  <c r="O30" i="14"/>
  <c r="P29" i="14"/>
  <c r="J28" i="14"/>
  <c r="K35" i="14"/>
  <c r="T35" i="14"/>
  <c r="H30" i="14"/>
  <c r="E31" i="14"/>
  <c r="E32" i="14"/>
  <c r="H33" i="14"/>
  <c r="F33" i="14"/>
  <c r="E29" i="14"/>
  <c r="G32" i="14"/>
  <c r="H29" i="14"/>
  <c r="F29" i="14"/>
  <c r="K33" i="14"/>
  <c r="T32" i="14"/>
  <c r="R32" i="14"/>
  <c r="S33" i="14"/>
  <c r="Q33" i="14"/>
  <c r="O32" i="14"/>
  <c r="M32" i="14"/>
  <c r="P34" i="14"/>
  <c r="N34" i="14"/>
  <c r="R31" i="14"/>
  <c r="P31" i="14"/>
  <c r="K34" i="14"/>
  <c r="M29" i="14"/>
  <c r="I30" i="14"/>
  <c r="S28" i="14"/>
  <c r="Q28" i="14"/>
  <c r="O34" i="14"/>
  <c r="M34" i="14"/>
  <c r="N29" i="14"/>
  <c r="L29" i="14"/>
  <c r="K31" i="14"/>
  <c r="I31" i="14"/>
  <c r="M30" i="14"/>
  <c r="K29" i="14"/>
  <c r="I29" i="14"/>
  <c r="S35" i="14"/>
  <c r="Q35" i="14"/>
  <c r="G33" i="14"/>
  <c r="F30" i="14"/>
  <c r="I34" i="14"/>
  <c r="G34" i="14"/>
  <c r="F31" i="14"/>
  <c r="E34" i="14"/>
  <c r="J32" i="14"/>
  <c r="H32" i="14"/>
  <c r="G29" i="14"/>
  <c r="J34" i="14"/>
  <c r="H34" i="14"/>
  <c r="H31" i="14"/>
  <c r="I28" i="14"/>
  <c r="G28" i="14"/>
  <c r="L34" i="14"/>
  <c r="Q31" i="14"/>
  <c r="O31" i="14"/>
  <c r="T33" i="14"/>
  <c r="R33" i="14"/>
  <c r="N32" i="14"/>
  <c r="J31" i="14"/>
  <c r="O33" i="14"/>
  <c r="M33" i="14"/>
  <c r="K32" i="14"/>
  <c r="I32" i="14"/>
  <c r="P32" i="14"/>
  <c r="N31" i="14"/>
  <c r="L31" i="14"/>
  <c r="N30" i="14"/>
  <c r="L30" i="14"/>
  <c r="T30" i="14"/>
  <c r="R30" i="14"/>
  <c r="T29" i="14"/>
  <c r="R29" i="14"/>
  <c r="N28" i="14"/>
  <c r="K30" i="14"/>
  <c r="J30" i="14"/>
  <c r="T28" i="14"/>
  <c r="R28" i="14"/>
  <c r="R35" i="14"/>
  <c r="P35" i="14"/>
  <c r="I35" i="14"/>
  <c r="G35" i="14"/>
  <c r="H148" i="16" l="1"/>
  <c r="AB148" i="16" s="1"/>
  <c r="AC148" i="16" s="1"/>
  <c r="AD148" i="16" s="1"/>
  <c r="H140" i="16"/>
  <c r="AB140" i="16" s="1"/>
  <c r="AC140" i="16" s="1"/>
  <c r="AD140" i="16" s="1"/>
  <c r="H20" i="16"/>
  <c r="AB20" i="16" s="1"/>
  <c r="AC20" i="16" s="1"/>
  <c r="AD20" i="16" s="1"/>
  <c r="H12" i="16"/>
  <c r="AB12" i="16" s="1"/>
  <c r="AC12" i="16" s="1"/>
  <c r="AD12" i="16" s="1"/>
  <c r="K653" i="17"/>
  <c r="K651" i="17"/>
  <c r="L219" i="17"/>
  <c r="L211" i="17"/>
  <c r="L203" i="17"/>
  <c r="L196" i="17"/>
  <c r="L188" i="17"/>
  <c r="L222" i="17"/>
  <c r="L214" i="17"/>
  <c r="L206" i="17"/>
  <c r="L199" i="17"/>
  <c r="L191" i="17"/>
  <c r="L183" i="17"/>
  <c r="L224" i="17"/>
  <c r="L216" i="17"/>
  <c r="L208" i="17"/>
  <c r="L201" i="17"/>
  <c r="L193" i="17"/>
  <c r="L185" i="17"/>
  <c r="L209" i="17"/>
  <c r="L217" i="17"/>
  <c r="L186" i="17"/>
  <c r="L194" i="17"/>
  <c r="L202" i="17"/>
  <c r="Q25" i="17"/>
  <c r="L204" i="17"/>
  <c r="L212" i="17"/>
  <c r="L192" i="17"/>
  <c r="L215" i="17"/>
  <c r="L205" i="17"/>
  <c r="L218" i="17"/>
  <c r="L198" i="17"/>
  <c r="L221" i="17"/>
  <c r="L181" i="17"/>
  <c r="L220" i="17"/>
  <c r="L223" i="17"/>
  <c r="L207" i="17"/>
  <c r="L195" i="17"/>
  <c r="L213" i="17"/>
  <c r="L197" i="17"/>
  <c r="L200" i="17"/>
  <c r="L182" i="17"/>
  <c r="L184" i="17"/>
  <c r="L187" i="17"/>
  <c r="L210" i="17"/>
  <c r="L190" i="17"/>
  <c r="L189" i="17"/>
  <c r="K652" i="17"/>
  <c r="K656" i="17"/>
  <c r="K642" i="17"/>
  <c r="K655" i="17"/>
  <c r="K654" i="17"/>
  <c r="X16" i="15"/>
  <c r="H15" i="15"/>
  <c r="AI29" i="15"/>
  <c r="E29" i="15" s="1"/>
  <c r="D29" i="15"/>
  <c r="L32" i="15"/>
  <c r="L17" i="15"/>
  <c r="X30" i="15"/>
  <c r="H29" i="15"/>
  <c r="G29" i="15" s="1"/>
  <c r="AP13" i="15"/>
  <c r="G13" i="15" s="1"/>
  <c r="AT14" i="15"/>
  <c r="AQ14" i="15"/>
  <c r="AE31" i="15"/>
  <c r="AH30" i="15"/>
  <c r="D17" i="15"/>
  <c r="E12" i="15"/>
  <c r="AI13" i="15"/>
  <c r="AE19" i="15"/>
  <c r="AH18" i="15"/>
  <c r="J32" i="15"/>
  <c r="J17" i="15"/>
  <c r="H132" i="9" a="1"/>
  <c r="H132" i="9" s="1"/>
  <c r="AM132" i="16" s="1"/>
  <c r="H260" i="9" a="1"/>
  <c r="H260" i="9" s="1"/>
  <c r="AM260" i="16" s="1"/>
  <c r="H28" i="9" a="1"/>
  <c r="H28" i="9" s="1"/>
  <c r="AM28" i="16" s="1"/>
  <c r="H156" i="9" a="1"/>
  <c r="H156" i="9" s="1"/>
  <c r="AM156" i="16" s="1"/>
  <c r="H196" i="16" s="1"/>
  <c r="AB196" i="16" s="1"/>
  <c r="AC196" i="16" s="1"/>
  <c r="AD196" i="16" s="1"/>
  <c r="H109" i="9" a="1"/>
  <c r="H109" i="9" s="1"/>
  <c r="AM115" i="16" s="1"/>
  <c r="H77" i="9" a="1"/>
  <c r="H77" i="9" s="1"/>
  <c r="AM83" i="16" s="1"/>
  <c r="H127" i="9" a="1"/>
  <c r="H127" i="9" s="1"/>
  <c r="AM129" i="16" s="1"/>
  <c r="H80" i="9" a="1"/>
  <c r="H80" i="9" s="1"/>
  <c r="AM80" i="16" s="1"/>
  <c r="H202" i="9" a="1"/>
  <c r="H202" i="9" s="1"/>
  <c r="AM198" i="16" s="1"/>
  <c r="H74" i="9" a="1"/>
  <c r="H74" i="9" s="1"/>
  <c r="AM70" i="16" s="1"/>
  <c r="H114" i="9" a="1"/>
  <c r="H114" i="9" s="1"/>
  <c r="AM110" i="16" s="1"/>
  <c r="H67" i="9" a="1"/>
  <c r="H67" i="9" s="1"/>
  <c r="AM61" i="16" s="1"/>
  <c r="H195" i="9" a="1"/>
  <c r="H195" i="9" s="1"/>
  <c r="AM189" i="16" s="1"/>
  <c r="H35" i="9" a="1"/>
  <c r="H35" i="9" s="1"/>
  <c r="AM29" i="16" s="1"/>
  <c r="H163" i="9" a="1"/>
  <c r="H163" i="9" s="1"/>
  <c r="AM157" i="16" s="1"/>
  <c r="H49" i="9" a="1"/>
  <c r="H49" i="9" s="1"/>
  <c r="AM47" i="16" s="1"/>
  <c r="H177" i="9" a="1"/>
  <c r="H177" i="9" s="1"/>
  <c r="AM175" i="16" s="1"/>
  <c r="H43" i="9" a="1"/>
  <c r="H43" i="9" s="1"/>
  <c r="AM37" i="16" s="1"/>
  <c r="H171" i="9" a="1"/>
  <c r="H171" i="9" s="1"/>
  <c r="AM165" i="16" s="1"/>
  <c r="H124" i="9" a="1"/>
  <c r="H124" i="9" s="1"/>
  <c r="AM124" i="16" s="1"/>
  <c r="H40" i="9" a="1"/>
  <c r="H40" i="9" s="1"/>
  <c r="AM40" i="16" s="1"/>
  <c r="H168" i="9" a="1"/>
  <c r="H168" i="9" s="1"/>
  <c r="AM168" i="16" s="1"/>
  <c r="H75" i="9" a="1"/>
  <c r="H75" i="9" s="1"/>
  <c r="AM69" i="16" s="1"/>
  <c r="H203" i="9" a="1"/>
  <c r="H203" i="9" s="1"/>
  <c r="AM197" i="16" s="1"/>
  <c r="H39" i="9" a="1"/>
  <c r="H39" i="9" s="1"/>
  <c r="AM41" i="16" s="1"/>
  <c r="H167" i="9" a="1"/>
  <c r="H167" i="9" s="1"/>
  <c r="AM169" i="16" s="1"/>
  <c r="H112" i="9" a="1"/>
  <c r="H112" i="9" s="1"/>
  <c r="AM112" i="16" s="1"/>
  <c r="H89" i="9" a="1"/>
  <c r="H89" i="9" s="1"/>
  <c r="AM87" i="16" s="1"/>
  <c r="H129" i="9" a="1"/>
  <c r="H129" i="9" s="1"/>
  <c r="AM127" i="16" s="1"/>
  <c r="H25" i="9" a="1"/>
  <c r="H25" i="9" s="1"/>
  <c r="AM23" i="16" s="1"/>
  <c r="H153" i="9" a="1"/>
  <c r="H153" i="9" s="1"/>
  <c r="AM151" i="16" s="1"/>
  <c r="H60" i="9" a="1"/>
  <c r="H60" i="9" s="1"/>
  <c r="AM60" i="16" s="1"/>
  <c r="H188" i="9" a="1"/>
  <c r="H188" i="9" s="1"/>
  <c r="AM188" i="16" s="1"/>
  <c r="H103" i="9" a="1"/>
  <c r="H103" i="9" s="1"/>
  <c r="AM105" i="16" s="1"/>
  <c r="H107" i="9" a="1"/>
  <c r="H107" i="9" s="1"/>
  <c r="AM101" i="16" s="1"/>
  <c r="H194" i="9" a="1"/>
  <c r="H194" i="9" s="1"/>
  <c r="AM190" i="16" s="1"/>
  <c r="H66" i="9" a="1"/>
  <c r="H66" i="9" s="1"/>
  <c r="AM62" i="16" s="1"/>
  <c r="H128" i="9" a="1"/>
  <c r="H128" i="9" s="1"/>
  <c r="AM128" i="16" s="1"/>
  <c r="H13" i="9" a="1"/>
  <c r="H13" i="9" s="1"/>
  <c r="AM19" i="16" s="1"/>
  <c r="H141" i="9" a="1"/>
  <c r="H141" i="9" s="1"/>
  <c r="AM147" i="16" s="1"/>
  <c r="H19" i="9" a="1"/>
  <c r="H19" i="9" s="1"/>
  <c r="AM13" i="16" s="1"/>
  <c r="H147" i="9" a="1"/>
  <c r="H147" i="9" s="1"/>
  <c r="AM141" i="16" s="1"/>
  <c r="H76" i="9" a="1"/>
  <c r="H76" i="9" s="1"/>
  <c r="AM76" i="16" s="1"/>
  <c r="H204" i="9" a="1"/>
  <c r="H204" i="9" s="1"/>
  <c r="AM204" i="16" s="1"/>
  <c r="H119" i="9" a="1"/>
  <c r="H119" i="9" s="1"/>
  <c r="AM121" i="16" s="1"/>
  <c r="H193" i="9" a="1"/>
  <c r="H193" i="9" s="1"/>
  <c r="AM191" i="16" s="1"/>
  <c r="H65" i="9" a="1"/>
  <c r="H65" i="9" s="1"/>
  <c r="AM63" i="16" s="1"/>
  <c r="H82" i="9" a="1"/>
  <c r="H82" i="9" s="1"/>
  <c r="AM78" i="16" s="1"/>
  <c r="H44" i="9" a="1"/>
  <c r="H44" i="9" s="1"/>
  <c r="AM44" i="16" s="1"/>
  <c r="H172" i="9" a="1"/>
  <c r="H172" i="9" s="1"/>
  <c r="AM172" i="16" s="1"/>
  <c r="H125" i="9" a="1"/>
  <c r="H125" i="9" s="1"/>
  <c r="AM131" i="16" s="1"/>
  <c r="H110" i="9" a="1"/>
  <c r="H110" i="9" s="1"/>
  <c r="AM114" i="16" s="1"/>
  <c r="H63" i="9" a="1"/>
  <c r="H63" i="9" s="1"/>
  <c r="AM65" i="16" s="1"/>
  <c r="H191" i="9" a="1"/>
  <c r="H191" i="9" s="1"/>
  <c r="AM193" i="16" s="1"/>
  <c r="H97" i="9" a="1"/>
  <c r="H97" i="9" s="1"/>
  <c r="AM95" i="16" s="1"/>
  <c r="H90" i="9" a="1"/>
  <c r="H90" i="9" s="1"/>
  <c r="AM86" i="16" s="1"/>
  <c r="H130" i="9" a="1"/>
  <c r="H130" i="9" s="1"/>
  <c r="AM126" i="16" s="1"/>
  <c r="H21" i="9" a="1"/>
  <c r="H21" i="9" s="1"/>
  <c r="AM27" i="16" s="1"/>
  <c r="H149" i="9" a="1"/>
  <c r="H149" i="9" s="1"/>
  <c r="AM155" i="16" s="1"/>
  <c r="H51" i="9" a="1"/>
  <c r="H51" i="9" s="1"/>
  <c r="AM45" i="16" s="1"/>
  <c r="H179" i="9" a="1"/>
  <c r="H179" i="9" s="1"/>
  <c r="AM173" i="16" s="1"/>
  <c r="H143" i="9" a="1"/>
  <c r="H143" i="9" s="1"/>
  <c r="AM145" i="16" s="1"/>
  <c r="H15" i="9" a="1"/>
  <c r="H15" i="9" s="1"/>
  <c r="AM17" i="16" s="1"/>
  <c r="H166" i="9" a="1"/>
  <c r="H166" i="9" s="1"/>
  <c r="AM170" i="16" s="1"/>
  <c r="H38" i="9" a="1"/>
  <c r="H38" i="9" s="1"/>
  <c r="AM42" i="16" s="1"/>
  <c r="H56" i="9" a="1"/>
  <c r="H56" i="9" s="1"/>
  <c r="AM56" i="16" s="1"/>
  <c r="H184" i="9" a="1"/>
  <c r="H184" i="9" s="1"/>
  <c r="AM184" i="16" s="1"/>
  <c r="H91" i="9" a="1"/>
  <c r="H91" i="9" s="1"/>
  <c r="AM85" i="16" s="1"/>
  <c r="H198" i="9" a="1"/>
  <c r="H198" i="9" s="1"/>
  <c r="AM202" i="16" s="1"/>
  <c r="H70" i="9" a="1"/>
  <c r="H70" i="9" s="1"/>
  <c r="AM74" i="16" s="1"/>
  <c r="H83" i="9" a="1"/>
  <c r="H83" i="9" s="1"/>
  <c r="AM77" i="16" s="1"/>
  <c r="H106" i="9" a="1"/>
  <c r="H106" i="9" s="1"/>
  <c r="AM102" i="16" s="1"/>
  <c r="H186" i="9" a="1"/>
  <c r="H186" i="9" s="1"/>
  <c r="AM182" i="16" s="1"/>
  <c r="H58" i="9" a="1"/>
  <c r="H58" i="9" s="1"/>
  <c r="AM54" i="16" s="1"/>
  <c r="H45" i="9" a="1"/>
  <c r="H45" i="9" s="1"/>
  <c r="AM51" i="16" s="1"/>
  <c r="H173" i="9" a="1"/>
  <c r="H173" i="9" s="1"/>
  <c r="AM179" i="16" s="1"/>
  <c r="H53" i="9" a="1"/>
  <c r="H53" i="9" s="1"/>
  <c r="AM59" i="16" s="1"/>
  <c r="H181" i="9" a="1"/>
  <c r="H181" i="9" s="1"/>
  <c r="AM187" i="16" s="1"/>
  <c r="H123" i="9" a="1"/>
  <c r="H123" i="9" s="1"/>
  <c r="AM117" i="16" s="1"/>
  <c r="H72" i="9" a="1"/>
  <c r="H72" i="9" s="1"/>
  <c r="AM72" i="16" s="1"/>
  <c r="H200" i="9" a="1"/>
  <c r="H200" i="9" s="1"/>
  <c r="AM200" i="16" s="1"/>
  <c r="H178" i="9" a="1"/>
  <c r="H178" i="9" s="1"/>
  <c r="AM174" i="16" s="1"/>
  <c r="H50" i="9" a="1"/>
  <c r="H50" i="9" s="1"/>
  <c r="AM46" i="16" s="1"/>
  <c r="H92" i="9" a="1"/>
  <c r="H92" i="9" s="1"/>
  <c r="AM92" i="16" s="1"/>
  <c r="H93" i="9" a="1"/>
  <c r="H93" i="9" s="1"/>
  <c r="AM99" i="16" s="1"/>
  <c r="H98" i="9" a="1"/>
  <c r="H98" i="9" s="1"/>
  <c r="AM94" i="16" s="1"/>
  <c r="H29" i="9" a="1"/>
  <c r="H29" i="9" s="1"/>
  <c r="AM35" i="16" s="1"/>
  <c r="H157" i="9" a="1"/>
  <c r="H157" i="9" s="1"/>
  <c r="AM163" i="16" s="1"/>
  <c r="H100" i="9" a="1"/>
  <c r="H100" i="9" s="1"/>
  <c r="AM100" i="16" s="1"/>
  <c r="H47" i="9" a="1"/>
  <c r="H47" i="9" s="1"/>
  <c r="AM49" i="16" s="1"/>
  <c r="H175" i="9" a="1"/>
  <c r="H175" i="9" s="1"/>
  <c r="AM177" i="16" s="1"/>
  <c r="H126" i="9" a="1"/>
  <c r="H126" i="9" s="1"/>
  <c r="AM130" i="16" s="1"/>
  <c r="H79" i="9" a="1"/>
  <c r="H79" i="9" s="1"/>
  <c r="AM81" i="16" s="1"/>
  <c r="H41" i="9" a="1"/>
  <c r="H41" i="9" s="1"/>
  <c r="AM39" i="16" s="1"/>
  <c r="H169" i="9" a="1"/>
  <c r="H169" i="9" s="1"/>
  <c r="AM167" i="16" s="1"/>
  <c r="H48" i="9" a="1"/>
  <c r="H48" i="9" s="1"/>
  <c r="AM48" i="16" s="1"/>
  <c r="H176" i="9" a="1"/>
  <c r="H176" i="9" s="1"/>
  <c r="AM176" i="16" s="1"/>
  <c r="H88" i="9" a="1"/>
  <c r="H88" i="9" s="1"/>
  <c r="AM88" i="16" s="1"/>
  <c r="H37" i="9" a="1"/>
  <c r="H37" i="9" s="1"/>
  <c r="AM43" i="16" s="1"/>
  <c r="H165" i="9" a="1"/>
  <c r="H165" i="9" s="1"/>
  <c r="AM171" i="16" s="1"/>
  <c r="H150" i="9" a="1"/>
  <c r="H150" i="9" s="1"/>
  <c r="AM154" i="16" s="1"/>
  <c r="H22" i="9" a="1"/>
  <c r="H22" i="9" s="1"/>
  <c r="AM26" i="16" s="1"/>
  <c r="H16" i="9" a="1"/>
  <c r="H16" i="9" s="1"/>
  <c r="AM16" i="16" s="1"/>
  <c r="H144" i="9" a="1"/>
  <c r="H144" i="9" s="1"/>
  <c r="AM144" i="16" s="1"/>
  <c r="H154" i="9" a="1"/>
  <c r="H154" i="9" s="1"/>
  <c r="AM150" i="16" s="1"/>
  <c r="H26" i="9" a="1"/>
  <c r="H26" i="9" s="1"/>
  <c r="AM22" i="16" s="1"/>
  <c r="H182" i="9" a="1"/>
  <c r="H182" i="9" s="1"/>
  <c r="AM186" i="16" s="1"/>
  <c r="H54" i="9" a="1"/>
  <c r="H54" i="9" s="1"/>
  <c r="AM58" i="16" s="1"/>
  <c r="H190" i="9" a="1"/>
  <c r="H190" i="9" s="1"/>
  <c r="AM194" i="16" s="1"/>
  <c r="H62" i="9" a="1"/>
  <c r="H62" i="9" s="1"/>
  <c r="AM66" i="16" s="1"/>
  <c r="H101" i="9" a="1"/>
  <c r="H101" i="9" s="1"/>
  <c r="AM107" i="16" s="1"/>
  <c r="H59" i="9" a="1"/>
  <c r="H59" i="9" s="1"/>
  <c r="AM53" i="16" s="1"/>
  <c r="H187" i="9" a="1"/>
  <c r="H187" i="9" s="1"/>
  <c r="AM181" i="16" s="1"/>
  <c r="H99" i="9" a="1"/>
  <c r="H99" i="9" s="1"/>
  <c r="AM93" i="16" s="1"/>
  <c r="H122" i="9" a="1"/>
  <c r="H122" i="9" s="1"/>
  <c r="AM118" i="16" s="1"/>
  <c r="H142" i="9" a="1"/>
  <c r="H142" i="9" s="1"/>
  <c r="AM146" i="16" s="1"/>
  <c r="H14" i="9" a="1"/>
  <c r="H14" i="9" s="1"/>
  <c r="AM18" i="16" s="1"/>
  <c r="H146" i="9" a="1"/>
  <c r="H146" i="9" s="1"/>
  <c r="AM142" i="16" s="1"/>
  <c r="H18" i="9" a="1"/>
  <c r="H18" i="9" s="1"/>
  <c r="AM14" i="16" s="1"/>
  <c r="H31" i="9" a="1"/>
  <c r="H31" i="9" s="1"/>
  <c r="AM33" i="16" s="1"/>
  <c r="H159" i="9" a="1"/>
  <c r="H159" i="9" s="1"/>
  <c r="AM161" i="16" s="1"/>
  <c r="H94" i="9" a="1"/>
  <c r="H94" i="9" s="1"/>
  <c r="AM98" i="16" s="1"/>
  <c r="H197" i="9" a="1"/>
  <c r="H197" i="9" s="1"/>
  <c r="AM203" i="16" s="1"/>
  <c r="H69" i="9" a="1"/>
  <c r="H69" i="9" s="1"/>
  <c r="AM75" i="16" s="1"/>
  <c r="H174" i="9" a="1"/>
  <c r="H174" i="9" s="1"/>
  <c r="AM178" i="16" s="1"/>
  <c r="H46" i="9" a="1"/>
  <c r="H46" i="9" s="1"/>
  <c r="AM50" i="16" s="1"/>
  <c r="H105" i="9" a="1"/>
  <c r="H105" i="9" s="1"/>
  <c r="AM103" i="16" s="1"/>
  <c r="H115" i="9" a="1"/>
  <c r="H115" i="9" s="1"/>
  <c r="AM109" i="16" s="1"/>
  <c r="H36" i="9" a="1"/>
  <c r="H36" i="9" s="1"/>
  <c r="AM36" i="16" s="1"/>
  <c r="H164" i="9" a="1"/>
  <c r="H164" i="9" s="1"/>
  <c r="AM164" i="16" s="1"/>
  <c r="H102" i="9" a="1"/>
  <c r="H102" i="9" s="1"/>
  <c r="AM106" i="16" s="1"/>
  <c r="H95" i="9" a="1"/>
  <c r="H95" i="9" s="1"/>
  <c r="AM97" i="16" s="1"/>
  <c r="H120" i="9" a="1"/>
  <c r="H120" i="9" s="1"/>
  <c r="AM120" i="16" s="1"/>
  <c r="H23" i="9" a="1"/>
  <c r="H23" i="9" s="1"/>
  <c r="AM25" i="16" s="1"/>
  <c r="H151" i="9" a="1"/>
  <c r="H151" i="9" s="1"/>
  <c r="AM153" i="16" s="1"/>
  <c r="H116" i="9" a="1"/>
  <c r="H116" i="9" s="1"/>
  <c r="AM116" i="16" s="1"/>
  <c r="H55" i="9" a="1"/>
  <c r="H55" i="9" s="1"/>
  <c r="AM57" i="16" s="1"/>
  <c r="H183" i="9" a="1"/>
  <c r="H183" i="9" s="1"/>
  <c r="AM185" i="16" s="1"/>
  <c r="H111" i="9" a="1"/>
  <c r="H111" i="9" s="1"/>
  <c r="AM113" i="16" s="1"/>
  <c r="H64" i="9" a="1"/>
  <c r="H64" i="9" s="1"/>
  <c r="AM64" i="16" s="1"/>
  <c r="H192" i="9" a="1"/>
  <c r="H192" i="9" s="1"/>
  <c r="AM192" i="16" s="1"/>
  <c r="H185" i="9" a="1"/>
  <c r="H185" i="9" s="1"/>
  <c r="AM183" i="16" s="1"/>
  <c r="H57" i="9" a="1"/>
  <c r="H57" i="9" s="1"/>
  <c r="AM55" i="16" s="1"/>
  <c r="H81" i="9" a="1"/>
  <c r="H81" i="9" s="1"/>
  <c r="AM79" i="16" s="1"/>
  <c r="H104" i="9" a="1"/>
  <c r="H104" i="9" s="1"/>
  <c r="AM104" i="16" s="1"/>
  <c r="H32" i="9" a="1"/>
  <c r="H32" i="9" s="1"/>
  <c r="AM32" i="16" s="1"/>
  <c r="H160" i="9" a="1"/>
  <c r="H160" i="9" s="1"/>
  <c r="AM160" i="16" s="1"/>
  <c r="H33" i="9" a="1"/>
  <c r="H33" i="9" s="1"/>
  <c r="AM31" i="16" s="1"/>
  <c r="H161" i="9" a="1"/>
  <c r="H161" i="9" s="1"/>
  <c r="AM159" i="16" s="1"/>
  <c r="H27" i="9" a="1"/>
  <c r="H27" i="9" s="1"/>
  <c r="AM21" i="16" s="1"/>
  <c r="H155" i="9" a="1"/>
  <c r="H155" i="9" s="1"/>
  <c r="AM149" i="16" s="1"/>
  <c r="H108" i="9" a="1"/>
  <c r="H108" i="9" s="1"/>
  <c r="AM108" i="16" s="1"/>
  <c r="H71" i="9" a="1"/>
  <c r="H71" i="9" s="1"/>
  <c r="AM73" i="16" s="1"/>
  <c r="H199" i="9" a="1"/>
  <c r="H199" i="9" s="1"/>
  <c r="AM201" i="16" s="1"/>
  <c r="H78" i="9" a="1"/>
  <c r="H78" i="9" s="1"/>
  <c r="AM82" i="16" s="1"/>
  <c r="H117" i="9" a="1"/>
  <c r="H117" i="9" s="1"/>
  <c r="AM123" i="16" s="1"/>
  <c r="H96" i="9" a="1"/>
  <c r="H96" i="9" s="1"/>
  <c r="AM96" i="16" s="1"/>
  <c r="H201" i="9" a="1"/>
  <c r="H201" i="9" s="1"/>
  <c r="AM199" i="16" s="1"/>
  <c r="H73" i="9" a="1"/>
  <c r="H73" i="9" s="1"/>
  <c r="AM71" i="16" s="1"/>
  <c r="H113" i="9" a="1"/>
  <c r="H113" i="9" s="1"/>
  <c r="AM111" i="16" s="1"/>
  <c r="H158" i="9" a="1"/>
  <c r="H158" i="9" s="1"/>
  <c r="AM162" i="16" s="1"/>
  <c r="H30" i="9" a="1"/>
  <c r="H30" i="9" s="1"/>
  <c r="AM34" i="16" s="1"/>
  <c r="H162" i="9" a="1"/>
  <c r="H162" i="9" s="1"/>
  <c r="AM158" i="16" s="1"/>
  <c r="H34" i="9" a="1"/>
  <c r="H34" i="9" s="1"/>
  <c r="AM30" i="16" s="1"/>
  <c r="H87" i="9" a="1"/>
  <c r="H87" i="9" s="1"/>
  <c r="AM89" i="16" s="1"/>
  <c r="H86" i="9" a="1"/>
  <c r="H86" i="9" s="1"/>
  <c r="AM90" i="16" s="1"/>
  <c r="H189" i="9" a="1"/>
  <c r="H189" i="9" s="1"/>
  <c r="AM195" i="16" s="1"/>
  <c r="H61" i="9" a="1"/>
  <c r="H61" i="9" s="1"/>
  <c r="AM67" i="16" s="1"/>
  <c r="H121" i="9" a="1"/>
  <c r="H121" i="9" s="1"/>
  <c r="AM119" i="16" s="1"/>
  <c r="H131" i="9" a="1"/>
  <c r="H131" i="9" s="1"/>
  <c r="AM125" i="16" s="1"/>
  <c r="H24" i="9" a="1"/>
  <c r="H24" i="9" s="1"/>
  <c r="AM24" i="16" s="1"/>
  <c r="H152" i="9" a="1"/>
  <c r="H152" i="9" s="1"/>
  <c r="AM152" i="16" s="1"/>
  <c r="H52" i="9" a="1"/>
  <c r="H52" i="9" s="1"/>
  <c r="AM52" i="16" s="1"/>
  <c r="H180" i="9" a="1"/>
  <c r="H180" i="9" s="1"/>
  <c r="AM180" i="16" s="1"/>
  <c r="H118" i="9" a="1"/>
  <c r="H118" i="9" s="1"/>
  <c r="AM122" i="16" s="1"/>
  <c r="H85" i="9" a="1"/>
  <c r="H85" i="9" s="1"/>
  <c r="AM91" i="16" s="1"/>
  <c r="H170" i="9" a="1"/>
  <c r="H170" i="9" s="1"/>
  <c r="AM166" i="16" s="1"/>
  <c r="H42" i="9" a="1"/>
  <c r="H42" i="9" s="1"/>
  <c r="AM38" i="16" s="1"/>
  <c r="H17" i="9" a="1"/>
  <c r="H17" i="9" s="1"/>
  <c r="AM15" i="16" s="1"/>
  <c r="H145" i="9" a="1"/>
  <c r="H145" i="9" s="1"/>
  <c r="AM143" i="16" s="1"/>
  <c r="H6" i="9" a="1"/>
  <c r="H6" i="9" s="1"/>
  <c r="AM10" i="16" s="1"/>
  <c r="H134" i="9" a="1"/>
  <c r="H134" i="9" s="1"/>
  <c r="AM138" i="16" s="1"/>
  <c r="H9" i="9" a="1"/>
  <c r="H9" i="9" s="1"/>
  <c r="AM7" i="16" s="1"/>
  <c r="H137" i="9" a="1"/>
  <c r="H137" i="9" s="1"/>
  <c r="AM135" i="16" s="1"/>
  <c r="H11" i="9" a="1"/>
  <c r="H11" i="9" s="1"/>
  <c r="AM5" i="16" s="1"/>
  <c r="H139" i="9" a="1"/>
  <c r="H139" i="9" s="1"/>
  <c r="AM133" i="16" s="1"/>
  <c r="H136" i="9" a="1"/>
  <c r="H136" i="9" s="1"/>
  <c r="AM136" i="16" s="1"/>
  <c r="H8" i="9" a="1"/>
  <c r="H8" i="9" s="1"/>
  <c r="AM8" i="16" s="1"/>
  <c r="H135" i="9" a="1"/>
  <c r="H135" i="9" s="1"/>
  <c r="AM137" i="16" s="1"/>
  <c r="H7" i="9" a="1"/>
  <c r="H7" i="9" s="1"/>
  <c r="AM9" i="16" s="1"/>
  <c r="H10" i="9" a="1"/>
  <c r="H10" i="9" s="1"/>
  <c r="AM6" i="16" s="1"/>
  <c r="H138" i="9" a="1"/>
  <c r="H138" i="9" s="1"/>
  <c r="AM134" i="16" s="1"/>
  <c r="H5" i="9" a="1"/>
  <c r="H5" i="9" s="1"/>
  <c r="AM11" i="16" s="1"/>
  <c r="H133" i="9" a="1"/>
  <c r="H133" i="9" s="1"/>
  <c r="AM139" i="16" s="1"/>
  <c r="H52" i="16" l="1"/>
  <c r="AB52" i="16" s="1"/>
  <c r="AC52" i="16" s="1"/>
  <c r="AD52" i="16" s="1"/>
  <c r="H48" i="16"/>
  <c r="AB48" i="16" s="1"/>
  <c r="AC48" i="16" s="1"/>
  <c r="AD48" i="16" s="1"/>
  <c r="H16" i="16"/>
  <c r="AB16" i="16" s="1"/>
  <c r="AC16" i="16" s="1"/>
  <c r="AD16" i="16" s="1"/>
  <c r="H80" i="16"/>
  <c r="AB80" i="16" s="1"/>
  <c r="AC80" i="16" s="1"/>
  <c r="AD80" i="16" s="1"/>
  <c r="H8" i="16"/>
  <c r="AB8" i="16" s="1"/>
  <c r="AC8" i="16" s="1"/>
  <c r="AD8" i="16" s="1"/>
  <c r="H64" i="16"/>
  <c r="AB64" i="16" s="1"/>
  <c r="AC64" i="16" s="1"/>
  <c r="AD64" i="16" s="1"/>
  <c r="H56" i="16"/>
  <c r="AB56" i="16" s="1"/>
  <c r="AC56" i="16" s="1"/>
  <c r="AD56" i="16" s="1"/>
  <c r="H32" i="16"/>
  <c r="AB32" i="16" s="1"/>
  <c r="AC32" i="16" s="1"/>
  <c r="AD32" i="16" s="1"/>
  <c r="H24" i="16"/>
  <c r="AB24" i="16" s="1"/>
  <c r="AC24" i="16" s="1"/>
  <c r="AD24" i="16" s="1"/>
  <c r="H88" i="16"/>
  <c r="AB88" i="16" s="1"/>
  <c r="AC88" i="16" s="1"/>
  <c r="AD88" i="16" s="1"/>
  <c r="H112" i="16"/>
  <c r="AB112" i="16" s="1"/>
  <c r="AC112" i="16" s="1"/>
  <c r="AD112" i="16" s="1"/>
  <c r="H128" i="16"/>
  <c r="AB128" i="16" s="1"/>
  <c r="AC128" i="16" s="1"/>
  <c r="AD128" i="16" s="1"/>
  <c r="H40" i="16"/>
  <c r="AB40" i="16" s="1"/>
  <c r="AC40" i="16" s="1"/>
  <c r="AD40" i="16" s="1"/>
  <c r="H104" i="16"/>
  <c r="AB104" i="16" s="1"/>
  <c r="AC104" i="16" s="1"/>
  <c r="AD104" i="16" s="1"/>
  <c r="H72" i="16"/>
  <c r="AB72" i="16" s="1"/>
  <c r="AC72" i="16" s="1"/>
  <c r="AD72" i="16" s="1"/>
  <c r="H96" i="16"/>
  <c r="AB96" i="16" s="1"/>
  <c r="AC96" i="16" s="1"/>
  <c r="AD96" i="16" s="1"/>
  <c r="H120" i="16"/>
  <c r="AB120" i="16" s="1"/>
  <c r="AC120" i="16" s="1"/>
  <c r="AD120" i="16" s="1"/>
  <c r="H116" i="16"/>
  <c r="AB116" i="16" s="1"/>
  <c r="AC116" i="16" s="1"/>
  <c r="AD116" i="16" s="1"/>
  <c r="H68" i="16"/>
  <c r="AB68" i="16" s="1"/>
  <c r="AC68" i="16" s="1"/>
  <c r="AD68" i="16" s="1"/>
  <c r="H132" i="16"/>
  <c r="AB132" i="16" s="1"/>
  <c r="AC132" i="16" s="1"/>
  <c r="AD132" i="16" s="1"/>
  <c r="H51" i="16"/>
  <c r="AB51" i="16" s="1"/>
  <c r="AC51" i="16" s="1"/>
  <c r="AD51" i="16" s="1"/>
  <c r="H11" i="16"/>
  <c r="AB11" i="16" s="1"/>
  <c r="AC11" i="16" s="1"/>
  <c r="AD11" i="16" s="1"/>
  <c r="H43" i="16"/>
  <c r="AB43" i="16" s="1"/>
  <c r="AC43" i="16" s="1"/>
  <c r="AD43" i="16" s="1"/>
  <c r="H19" i="16"/>
  <c r="AB19" i="16" s="1"/>
  <c r="AC19" i="16" s="1"/>
  <c r="AD19" i="16" s="1"/>
  <c r="H83" i="16"/>
  <c r="AB83" i="16" s="1"/>
  <c r="AC83" i="16" s="1"/>
  <c r="AD83" i="16" s="1"/>
  <c r="H123" i="16"/>
  <c r="AB123" i="16" s="1"/>
  <c r="AC123" i="16" s="1"/>
  <c r="AD123" i="16" s="1"/>
  <c r="H35" i="16"/>
  <c r="AB35" i="16" s="1"/>
  <c r="AC35" i="16" s="1"/>
  <c r="AD35" i="16" s="1"/>
  <c r="H67" i="16"/>
  <c r="AB67" i="16" s="1"/>
  <c r="AC67" i="16" s="1"/>
  <c r="AD67" i="16" s="1"/>
  <c r="H27" i="16"/>
  <c r="AB27" i="16" s="1"/>
  <c r="AC27" i="16" s="1"/>
  <c r="AD27" i="16" s="1"/>
  <c r="H91" i="16"/>
  <c r="AB91" i="16" s="1"/>
  <c r="AC91" i="16" s="1"/>
  <c r="AD91" i="16" s="1"/>
  <c r="H115" i="16"/>
  <c r="AB115" i="16" s="1"/>
  <c r="AC115" i="16" s="1"/>
  <c r="AD115" i="16" s="1"/>
  <c r="H75" i="16"/>
  <c r="AB75" i="16" s="1"/>
  <c r="AC75" i="16" s="1"/>
  <c r="AD75" i="16" s="1"/>
  <c r="H131" i="16"/>
  <c r="AB131" i="16" s="1"/>
  <c r="AC131" i="16" s="1"/>
  <c r="AD131" i="16" s="1"/>
  <c r="H107" i="16"/>
  <c r="AB107" i="16" s="1"/>
  <c r="AC107" i="16" s="1"/>
  <c r="AD107" i="16" s="1"/>
  <c r="H59" i="16"/>
  <c r="AB59" i="16" s="1"/>
  <c r="AC59" i="16" s="1"/>
  <c r="AD59" i="16" s="1"/>
  <c r="H99" i="16"/>
  <c r="AB99" i="16" s="1"/>
  <c r="AC99" i="16" s="1"/>
  <c r="AD99" i="16" s="1"/>
  <c r="H109" i="16"/>
  <c r="AB109" i="16" s="1"/>
  <c r="AC109" i="16" s="1"/>
  <c r="AD109" i="16" s="1"/>
  <c r="H85" i="16"/>
  <c r="AB85" i="16" s="1"/>
  <c r="AC85" i="16" s="1"/>
  <c r="AD85" i="16" s="1"/>
  <c r="H37" i="16"/>
  <c r="AB37" i="16" s="1"/>
  <c r="AC37" i="16" s="1"/>
  <c r="AD37" i="16" s="1"/>
  <c r="H77" i="16"/>
  <c r="AB77" i="16" s="1"/>
  <c r="AC77" i="16" s="1"/>
  <c r="AD77" i="16" s="1"/>
  <c r="H13" i="16"/>
  <c r="AB13" i="16" s="1"/>
  <c r="AC13" i="16" s="1"/>
  <c r="AD13" i="16" s="1"/>
  <c r="H5" i="16"/>
  <c r="AB5" i="16" s="1"/>
  <c r="AC5" i="16" s="1"/>
  <c r="AD5" i="16" s="1"/>
  <c r="H29" i="16"/>
  <c r="AB29" i="16" s="1"/>
  <c r="AC29" i="16" s="1"/>
  <c r="AD29" i="16" s="1"/>
  <c r="H21" i="16"/>
  <c r="AB21" i="16" s="1"/>
  <c r="AC21" i="16" s="1"/>
  <c r="AD21" i="16" s="1"/>
  <c r="H69" i="16"/>
  <c r="AB69" i="16" s="1"/>
  <c r="AC69" i="16" s="1"/>
  <c r="AD69" i="16" s="1"/>
  <c r="H93" i="16"/>
  <c r="AB93" i="16" s="1"/>
  <c r="AC93" i="16" s="1"/>
  <c r="AD93" i="16" s="1"/>
  <c r="H101" i="16"/>
  <c r="AB101" i="16" s="1"/>
  <c r="AC101" i="16" s="1"/>
  <c r="AD101" i="16" s="1"/>
  <c r="H125" i="16"/>
  <c r="AB125" i="16" s="1"/>
  <c r="AC125" i="16" s="1"/>
  <c r="AD125" i="16" s="1"/>
  <c r="H117" i="16"/>
  <c r="AB117" i="16" s="1"/>
  <c r="AC117" i="16" s="1"/>
  <c r="AD117" i="16" s="1"/>
  <c r="H53" i="16"/>
  <c r="AB53" i="16" s="1"/>
  <c r="AC53" i="16" s="1"/>
  <c r="AD53" i="16" s="1"/>
  <c r="H61" i="16"/>
  <c r="AB61" i="16" s="1"/>
  <c r="AC61" i="16" s="1"/>
  <c r="AD61" i="16" s="1"/>
  <c r="H45" i="16"/>
  <c r="AB45" i="16" s="1"/>
  <c r="AC45" i="16" s="1"/>
  <c r="AD45" i="16" s="1"/>
  <c r="H92" i="16"/>
  <c r="AB92" i="16" s="1"/>
  <c r="AC92" i="16" s="1"/>
  <c r="AD92" i="16" s="1"/>
  <c r="H180" i="16"/>
  <c r="AB180" i="16" s="1"/>
  <c r="AC180" i="16" s="1"/>
  <c r="AD180" i="16" s="1"/>
  <c r="H156" i="16"/>
  <c r="AB156" i="16" s="1"/>
  <c r="AC156" i="16" s="1"/>
  <c r="AD156" i="16" s="1"/>
  <c r="H84" i="16"/>
  <c r="AB84" i="16" s="1"/>
  <c r="AC84" i="16" s="1"/>
  <c r="AD84" i="16" s="1"/>
  <c r="H159" i="16"/>
  <c r="AB159" i="16" s="1"/>
  <c r="AC159" i="16" s="1"/>
  <c r="AD159" i="16" s="1"/>
  <c r="H135" i="16"/>
  <c r="AB135" i="16" s="1"/>
  <c r="AC135" i="16" s="1"/>
  <c r="AD135" i="16" s="1"/>
  <c r="H151" i="16"/>
  <c r="AB151" i="16" s="1"/>
  <c r="AC151" i="16" s="1"/>
  <c r="AD151" i="16" s="1"/>
  <c r="H167" i="16"/>
  <c r="AB167" i="16" s="1"/>
  <c r="AC167" i="16" s="1"/>
  <c r="AD167" i="16" s="1"/>
  <c r="H191" i="16"/>
  <c r="AB191" i="16" s="1"/>
  <c r="AC191" i="16" s="1"/>
  <c r="AD191" i="16" s="1"/>
  <c r="H143" i="16"/>
  <c r="AB143" i="16" s="1"/>
  <c r="AC143" i="16" s="1"/>
  <c r="AD143" i="16" s="1"/>
  <c r="H199" i="16"/>
  <c r="AB199" i="16" s="1"/>
  <c r="AC199" i="16" s="1"/>
  <c r="AD199" i="16" s="1"/>
  <c r="H183" i="16"/>
  <c r="AB183" i="16" s="1"/>
  <c r="AC183" i="16" s="1"/>
  <c r="AD183" i="16" s="1"/>
  <c r="H175" i="16"/>
  <c r="AB175" i="16" s="1"/>
  <c r="AC175" i="16" s="1"/>
  <c r="AD175" i="16" s="1"/>
  <c r="H124" i="16"/>
  <c r="AB124" i="16" s="1"/>
  <c r="AC124" i="16" s="1"/>
  <c r="AD124" i="16" s="1"/>
  <c r="H28" i="16"/>
  <c r="AB28" i="16" s="1"/>
  <c r="AC28" i="16" s="1"/>
  <c r="AD28" i="16" s="1"/>
  <c r="H172" i="16"/>
  <c r="AB172" i="16" s="1"/>
  <c r="AC172" i="16" s="1"/>
  <c r="AD172" i="16" s="1"/>
  <c r="H188" i="16"/>
  <c r="AB188" i="16" s="1"/>
  <c r="AC188" i="16" s="1"/>
  <c r="AD188" i="16" s="1"/>
  <c r="H192" i="16"/>
  <c r="AB192" i="16" s="1"/>
  <c r="AC192" i="16" s="1"/>
  <c r="AD192" i="16" s="1"/>
  <c r="H168" i="16"/>
  <c r="AB168" i="16" s="1"/>
  <c r="AC168" i="16" s="1"/>
  <c r="AD168" i="16" s="1"/>
  <c r="H176" i="16"/>
  <c r="AB176" i="16" s="1"/>
  <c r="AC176" i="16" s="1"/>
  <c r="AD176" i="16" s="1"/>
  <c r="H200" i="16"/>
  <c r="AB200" i="16" s="1"/>
  <c r="AC200" i="16" s="1"/>
  <c r="AD200" i="16" s="1"/>
  <c r="H152" i="16"/>
  <c r="AB152" i="16" s="1"/>
  <c r="AC152" i="16" s="1"/>
  <c r="AD152" i="16" s="1"/>
  <c r="H184" i="16"/>
  <c r="AB184" i="16" s="1"/>
  <c r="AC184" i="16" s="1"/>
  <c r="AD184" i="16" s="1"/>
  <c r="H144" i="16"/>
  <c r="AB144" i="16" s="1"/>
  <c r="AC144" i="16" s="1"/>
  <c r="AD144" i="16" s="1"/>
  <c r="H136" i="16"/>
  <c r="AB136" i="16" s="1"/>
  <c r="AC136" i="16" s="1"/>
  <c r="AD136" i="16" s="1"/>
  <c r="H160" i="16"/>
  <c r="AB160" i="16" s="1"/>
  <c r="AC160" i="16" s="1"/>
  <c r="AD160" i="16" s="1"/>
  <c r="H139" i="16"/>
  <c r="AB139" i="16" s="1"/>
  <c r="AC139" i="16" s="1"/>
  <c r="AD139" i="16" s="1"/>
  <c r="H147" i="16"/>
  <c r="AB147" i="16" s="1"/>
  <c r="AC147" i="16" s="1"/>
  <c r="AD147" i="16" s="1"/>
  <c r="H203" i="16"/>
  <c r="AB203" i="16" s="1"/>
  <c r="AC203" i="16" s="1"/>
  <c r="AD203" i="16" s="1"/>
  <c r="H187" i="16"/>
  <c r="AB187" i="16" s="1"/>
  <c r="AC187" i="16" s="1"/>
  <c r="AD187" i="16" s="1"/>
  <c r="H179" i="16"/>
  <c r="AB179" i="16" s="1"/>
  <c r="AC179" i="16" s="1"/>
  <c r="AD179" i="16" s="1"/>
  <c r="H171" i="16"/>
  <c r="AB171" i="16" s="1"/>
  <c r="AC171" i="16" s="1"/>
  <c r="AD171" i="16" s="1"/>
  <c r="H195" i="16"/>
  <c r="AB195" i="16" s="1"/>
  <c r="AC195" i="16" s="1"/>
  <c r="AD195" i="16" s="1"/>
  <c r="H163" i="16"/>
  <c r="AB163" i="16" s="1"/>
  <c r="AC163" i="16" s="1"/>
  <c r="AD163" i="16" s="1"/>
  <c r="H155" i="16"/>
  <c r="AB155" i="16" s="1"/>
  <c r="AC155" i="16" s="1"/>
  <c r="AD155" i="16" s="1"/>
  <c r="H6" i="16"/>
  <c r="AB6" i="16" s="1"/>
  <c r="AC6" i="16" s="1"/>
  <c r="AD6" i="16" s="1"/>
  <c r="H54" i="16"/>
  <c r="AB54" i="16" s="1"/>
  <c r="AC54" i="16" s="1"/>
  <c r="AD54" i="16" s="1"/>
  <c r="H38" i="16"/>
  <c r="AB38" i="16" s="1"/>
  <c r="AC38" i="16" s="1"/>
  <c r="AD38" i="16" s="1"/>
  <c r="H46" i="16"/>
  <c r="AB46" i="16" s="1"/>
  <c r="AC46" i="16" s="1"/>
  <c r="AD46" i="16" s="1"/>
  <c r="H30" i="16"/>
  <c r="AB30" i="16" s="1"/>
  <c r="AC30" i="16" s="1"/>
  <c r="AD30" i="16" s="1"/>
  <c r="H102" i="16"/>
  <c r="AB102" i="16" s="1"/>
  <c r="AC102" i="16" s="1"/>
  <c r="AD102" i="16" s="1"/>
  <c r="H62" i="16"/>
  <c r="AB62" i="16" s="1"/>
  <c r="AC62" i="16" s="1"/>
  <c r="AD62" i="16" s="1"/>
  <c r="H86" i="16"/>
  <c r="AB86" i="16" s="1"/>
  <c r="AC86" i="16" s="1"/>
  <c r="AD86" i="16" s="1"/>
  <c r="H94" i="16"/>
  <c r="AB94" i="16" s="1"/>
  <c r="AC94" i="16" s="1"/>
  <c r="AD94" i="16" s="1"/>
  <c r="H14" i="16"/>
  <c r="AB14" i="16" s="1"/>
  <c r="AC14" i="16" s="1"/>
  <c r="AD14" i="16" s="1"/>
  <c r="H70" i="16"/>
  <c r="AB70" i="16" s="1"/>
  <c r="AC70" i="16" s="1"/>
  <c r="AD70" i="16" s="1"/>
  <c r="H118" i="16"/>
  <c r="AB118" i="16" s="1"/>
  <c r="AC118" i="16" s="1"/>
  <c r="AD118" i="16" s="1"/>
  <c r="H22" i="16"/>
  <c r="AB22" i="16" s="1"/>
  <c r="AC22" i="16" s="1"/>
  <c r="AD22" i="16" s="1"/>
  <c r="H78" i="16"/>
  <c r="AB78" i="16" s="1"/>
  <c r="AC78" i="16" s="1"/>
  <c r="AD78" i="16" s="1"/>
  <c r="H126" i="16"/>
  <c r="AB126" i="16" s="1"/>
  <c r="AC126" i="16" s="1"/>
  <c r="AD126" i="16" s="1"/>
  <c r="H110" i="16"/>
  <c r="AB110" i="16" s="1"/>
  <c r="AC110" i="16" s="1"/>
  <c r="AD110" i="16" s="1"/>
  <c r="H23" i="16"/>
  <c r="AB23" i="16" s="1"/>
  <c r="AC23" i="16" s="1"/>
  <c r="AD23" i="16" s="1"/>
  <c r="H7" i="16"/>
  <c r="AB7" i="16" s="1"/>
  <c r="AC7" i="16" s="1"/>
  <c r="AD7" i="16" s="1"/>
  <c r="H39" i="16"/>
  <c r="AB39" i="16" s="1"/>
  <c r="AC39" i="16" s="1"/>
  <c r="AD39" i="16" s="1"/>
  <c r="H31" i="16"/>
  <c r="AB31" i="16" s="1"/>
  <c r="AC31" i="16" s="1"/>
  <c r="AD31" i="16" s="1"/>
  <c r="H47" i="16"/>
  <c r="AB47" i="16" s="1"/>
  <c r="AC47" i="16" s="1"/>
  <c r="AD47" i="16" s="1"/>
  <c r="H55" i="16"/>
  <c r="AB55" i="16" s="1"/>
  <c r="AC55" i="16" s="1"/>
  <c r="AD55" i="16" s="1"/>
  <c r="H71" i="16"/>
  <c r="AB71" i="16" s="1"/>
  <c r="AC71" i="16" s="1"/>
  <c r="AD71" i="16" s="1"/>
  <c r="H127" i="16"/>
  <c r="AB127" i="16" s="1"/>
  <c r="AC127" i="16" s="1"/>
  <c r="AD127" i="16" s="1"/>
  <c r="H15" i="16"/>
  <c r="AB15" i="16" s="1"/>
  <c r="AC15" i="16" s="1"/>
  <c r="AD15" i="16" s="1"/>
  <c r="H79" i="16"/>
  <c r="AB79" i="16" s="1"/>
  <c r="AC79" i="16" s="1"/>
  <c r="AD79" i="16" s="1"/>
  <c r="H111" i="16"/>
  <c r="AB111" i="16" s="1"/>
  <c r="AC111" i="16" s="1"/>
  <c r="AD111" i="16" s="1"/>
  <c r="H87" i="16"/>
  <c r="AB87" i="16" s="1"/>
  <c r="AC87" i="16" s="1"/>
  <c r="AD87" i="16" s="1"/>
  <c r="H63" i="16"/>
  <c r="AB63" i="16" s="1"/>
  <c r="AC63" i="16" s="1"/>
  <c r="AD63" i="16" s="1"/>
  <c r="H95" i="16"/>
  <c r="AB95" i="16" s="1"/>
  <c r="AC95" i="16" s="1"/>
  <c r="AD95" i="16" s="1"/>
  <c r="H119" i="16"/>
  <c r="AB119" i="16" s="1"/>
  <c r="AC119" i="16" s="1"/>
  <c r="AD119" i="16" s="1"/>
  <c r="H103" i="16"/>
  <c r="AB103" i="16" s="1"/>
  <c r="AC103" i="16" s="1"/>
  <c r="AD103" i="16" s="1"/>
  <c r="H100" i="16"/>
  <c r="AB100" i="16" s="1"/>
  <c r="AC100" i="16" s="1"/>
  <c r="AD100" i="16" s="1"/>
  <c r="H60" i="16"/>
  <c r="AB60" i="16" s="1"/>
  <c r="AC60" i="16" s="1"/>
  <c r="AD60" i="16" s="1"/>
  <c r="H164" i="16"/>
  <c r="AB164" i="16" s="1"/>
  <c r="AC164" i="16" s="1"/>
  <c r="AD164" i="16" s="1"/>
  <c r="H36" i="16"/>
  <c r="AB36" i="16" s="1"/>
  <c r="AC36" i="16" s="1"/>
  <c r="AD36" i="16" s="1"/>
  <c r="H141" i="16"/>
  <c r="AB141" i="16" s="1"/>
  <c r="AC141" i="16" s="1"/>
  <c r="AD141" i="16" s="1"/>
  <c r="H133" i="16"/>
  <c r="AB133" i="16" s="1"/>
  <c r="AC133" i="16" s="1"/>
  <c r="AD133" i="16" s="1"/>
  <c r="H181" i="16"/>
  <c r="AB181" i="16" s="1"/>
  <c r="AC181" i="16" s="1"/>
  <c r="AD181" i="16" s="1"/>
  <c r="H189" i="16"/>
  <c r="AB189" i="16" s="1"/>
  <c r="AC189" i="16" s="1"/>
  <c r="AD189" i="16" s="1"/>
  <c r="H149" i="16"/>
  <c r="AB149" i="16" s="1"/>
  <c r="AC149" i="16" s="1"/>
  <c r="AD149" i="16" s="1"/>
  <c r="H197" i="16"/>
  <c r="AB197" i="16" s="1"/>
  <c r="AC197" i="16" s="1"/>
  <c r="AD197" i="16" s="1"/>
  <c r="H157" i="16"/>
  <c r="AB157" i="16" s="1"/>
  <c r="AC157" i="16" s="1"/>
  <c r="AD157" i="16" s="1"/>
  <c r="H165" i="16"/>
  <c r="AB165" i="16" s="1"/>
  <c r="AC165" i="16" s="1"/>
  <c r="AD165" i="16" s="1"/>
  <c r="H173" i="16"/>
  <c r="AB173" i="16" s="1"/>
  <c r="AC173" i="16" s="1"/>
  <c r="AD173" i="16" s="1"/>
  <c r="H33" i="16"/>
  <c r="AB33" i="16" s="1"/>
  <c r="AC33" i="16" s="1"/>
  <c r="AD33" i="16" s="1"/>
  <c r="H65" i="16"/>
  <c r="AB65" i="16" s="1"/>
  <c r="AC65" i="16" s="1"/>
  <c r="AD65" i="16" s="1"/>
  <c r="H49" i="16"/>
  <c r="AB49" i="16" s="1"/>
  <c r="AC49" i="16" s="1"/>
  <c r="AD49" i="16" s="1"/>
  <c r="H41" i="16"/>
  <c r="AB41" i="16" s="1"/>
  <c r="AC41" i="16" s="1"/>
  <c r="AD41" i="16" s="1"/>
  <c r="H25" i="16"/>
  <c r="AB25" i="16" s="1"/>
  <c r="AC25" i="16" s="1"/>
  <c r="AD25" i="16" s="1"/>
  <c r="H9" i="16"/>
  <c r="AB9" i="16" s="1"/>
  <c r="AC9" i="16" s="1"/>
  <c r="AD9" i="16" s="1"/>
  <c r="H57" i="16"/>
  <c r="AB57" i="16" s="1"/>
  <c r="AC57" i="16" s="1"/>
  <c r="AD57" i="16" s="1"/>
  <c r="H129" i="16"/>
  <c r="AB129" i="16" s="1"/>
  <c r="AC129" i="16" s="1"/>
  <c r="AD129" i="16" s="1"/>
  <c r="H17" i="16"/>
  <c r="AB17" i="16" s="1"/>
  <c r="AC17" i="16" s="1"/>
  <c r="AD17" i="16" s="1"/>
  <c r="H97" i="16"/>
  <c r="AB97" i="16" s="1"/>
  <c r="AC97" i="16" s="1"/>
  <c r="AD97" i="16" s="1"/>
  <c r="H73" i="16"/>
  <c r="AB73" i="16" s="1"/>
  <c r="AC73" i="16" s="1"/>
  <c r="AD73" i="16" s="1"/>
  <c r="H105" i="16"/>
  <c r="AB105" i="16" s="1"/>
  <c r="AC105" i="16" s="1"/>
  <c r="AD105" i="16" s="1"/>
  <c r="H89" i="16"/>
  <c r="AB89" i="16" s="1"/>
  <c r="AC89" i="16" s="1"/>
  <c r="AD89" i="16" s="1"/>
  <c r="H113" i="16"/>
  <c r="AB113" i="16" s="1"/>
  <c r="AC113" i="16" s="1"/>
  <c r="AD113" i="16" s="1"/>
  <c r="H121" i="16"/>
  <c r="AB121" i="16" s="1"/>
  <c r="AC121" i="16" s="1"/>
  <c r="AD121" i="16" s="1"/>
  <c r="H81" i="16"/>
  <c r="AB81" i="16" s="1"/>
  <c r="AC81" i="16" s="1"/>
  <c r="AD81" i="16" s="1"/>
  <c r="H138" i="16"/>
  <c r="AB138" i="16" s="1"/>
  <c r="AC138" i="16" s="1"/>
  <c r="AD138" i="16" s="1"/>
  <c r="H146" i="16"/>
  <c r="AB146" i="16" s="1"/>
  <c r="AC146" i="16" s="1"/>
  <c r="AD146" i="16" s="1"/>
  <c r="H202" i="16"/>
  <c r="AB202" i="16" s="1"/>
  <c r="AC202" i="16" s="1"/>
  <c r="AD202" i="16" s="1"/>
  <c r="H162" i="16"/>
  <c r="AB162" i="16" s="1"/>
  <c r="AC162" i="16" s="1"/>
  <c r="AD162" i="16" s="1"/>
  <c r="H154" i="16"/>
  <c r="AB154" i="16" s="1"/>
  <c r="AC154" i="16" s="1"/>
  <c r="AD154" i="16" s="1"/>
  <c r="H178" i="16"/>
  <c r="AB178" i="16" s="1"/>
  <c r="AC178" i="16" s="1"/>
  <c r="AD178" i="16" s="1"/>
  <c r="H194" i="16"/>
  <c r="AB194" i="16" s="1"/>
  <c r="AC194" i="16" s="1"/>
  <c r="AD194" i="16" s="1"/>
  <c r="H186" i="16"/>
  <c r="AB186" i="16" s="1"/>
  <c r="AC186" i="16" s="1"/>
  <c r="AD186" i="16" s="1"/>
  <c r="H170" i="16"/>
  <c r="AB170" i="16" s="1"/>
  <c r="AC170" i="16" s="1"/>
  <c r="AD170" i="16" s="1"/>
  <c r="H44" i="16"/>
  <c r="AB44" i="16" s="1"/>
  <c r="AC44" i="16" s="1"/>
  <c r="AD44" i="16" s="1"/>
  <c r="H108" i="16"/>
  <c r="AB108" i="16" s="1"/>
  <c r="AC108" i="16" s="1"/>
  <c r="AD108" i="16" s="1"/>
  <c r="H204" i="16"/>
  <c r="AB204" i="16" s="1"/>
  <c r="AC204" i="16" s="1"/>
  <c r="AD204" i="16" s="1"/>
  <c r="H158" i="16"/>
  <c r="AB158" i="16" s="1"/>
  <c r="AC158" i="16" s="1"/>
  <c r="AD158" i="16" s="1"/>
  <c r="H150" i="16"/>
  <c r="AB150" i="16" s="1"/>
  <c r="AC150" i="16" s="1"/>
  <c r="AD150" i="16" s="1"/>
  <c r="H166" i="16"/>
  <c r="AB166" i="16" s="1"/>
  <c r="AC166" i="16" s="1"/>
  <c r="AD166" i="16" s="1"/>
  <c r="H190" i="16"/>
  <c r="AB190" i="16" s="1"/>
  <c r="AC190" i="16" s="1"/>
  <c r="AD190" i="16" s="1"/>
  <c r="H174" i="16"/>
  <c r="AB174" i="16" s="1"/>
  <c r="AC174" i="16" s="1"/>
  <c r="AD174" i="16" s="1"/>
  <c r="H134" i="16"/>
  <c r="AB134" i="16" s="1"/>
  <c r="AC134" i="16" s="1"/>
  <c r="AD134" i="16" s="1"/>
  <c r="H198" i="16"/>
  <c r="AB198" i="16" s="1"/>
  <c r="AC198" i="16" s="1"/>
  <c r="AD198" i="16" s="1"/>
  <c r="H142" i="16"/>
  <c r="AB142" i="16" s="1"/>
  <c r="AC142" i="16" s="1"/>
  <c r="AD142" i="16" s="1"/>
  <c r="H182" i="16"/>
  <c r="AB182" i="16" s="1"/>
  <c r="AC182" i="16" s="1"/>
  <c r="AD182" i="16" s="1"/>
  <c r="H145" i="16"/>
  <c r="AB145" i="16" s="1"/>
  <c r="AC145" i="16" s="1"/>
  <c r="AD145" i="16" s="1"/>
  <c r="H137" i="16"/>
  <c r="AB137" i="16" s="1"/>
  <c r="AC137" i="16" s="1"/>
  <c r="AD137" i="16" s="1"/>
  <c r="H177" i="16"/>
  <c r="AB177" i="16" s="1"/>
  <c r="AC177" i="16" s="1"/>
  <c r="AD177" i="16" s="1"/>
  <c r="H161" i="16"/>
  <c r="AB161" i="16" s="1"/>
  <c r="AC161" i="16" s="1"/>
  <c r="AD161" i="16" s="1"/>
  <c r="H153" i="16"/>
  <c r="AB153" i="16" s="1"/>
  <c r="AC153" i="16" s="1"/>
  <c r="AD153" i="16" s="1"/>
  <c r="H193" i="16"/>
  <c r="AB193" i="16" s="1"/>
  <c r="AC193" i="16" s="1"/>
  <c r="AD193" i="16" s="1"/>
  <c r="H169" i="16"/>
  <c r="AB169" i="16" s="1"/>
  <c r="AC169" i="16" s="1"/>
  <c r="AD169" i="16" s="1"/>
  <c r="H201" i="16"/>
  <c r="AB201" i="16" s="1"/>
  <c r="AC201" i="16" s="1"/>
  <c r="AD201" i="16" s="1"/>
  <c r="H185" i="16"/>
  <c r="AB185" i="16" s="1"/>
  <c r="AC185" i="16" s="1"/>
  <c r="AD185" i="16" s="1"/>
  <c r="H90" i="16"/>
  <c r="AB90" i="16" s="1"/>
  <c r="AC90" i="16" s="1"/>
  <c r="AD90" i="16" s="1"/>
  <c r="H98" i="16"/>
  <c r="AB98" i="16" s="1"/>
  <c r="AC98" i="16" s="1"/>
  <c r="AD98" i="16" s="1"/>
  <c r="H18" i="16"/>
  <c r="AB18" i="16" s="1"/>
  <c r="AC18" i="16" s="1"/>
  <c r="AD18" i="16" s="1"/>
  <c r="H42" i="16"/>
  <c r="AB42" i="16" s="1"/>
  <c r="AC42" i="16" s="1"/>
  <c r="AD42" i="16" s="1"/>
  <c r="H50" i="16"/>
  <c r="AB50" i="16" s="1"/>
  <c r="AC50" i="16" s="1"/>
  <c r="AD50" i="16" s="1"/>
  <c r="H10" i="16"/>
  <c r="AB10" i="16" s="1"/>
  <c r="AC10" i="16" s="1"/>
  <c r="AD10" i="16" s="1"/>
  <c r="H34" i="16"/>
  <c r="AB34" i="16" s="1"/>
  <c r="AC34" i="16" s="1"/>
  <c r="AD34" i="16" s="1"/>
  <c r="H106" i="16"/>
  <c r="AB106" i="16" s="1"/>
  <c r="AC106" i="16" s="1"/>
  <c r="AD106" i="16" s="1"/>
  <c r="H130" i="16"/>
  <c r="AB130" i="16" s="1"/>
  <c r="AC130" i="16" s="1"/>
  <c r="AD130" i="16" s="1"/>
  <c r="H74" i="16"/>
  <c r="AB74" i="16" s="1"/>
  <c r="AC74" i="16" s="1"/>
  <c r="AD74" i="16" s="1"/>
  <c r="H26" i="16"/>
  <c r="AB26" i="16" s="1"/>
  <c r="AC26" i="16" s="1"/>
  <c r="AD26" i="16" s="1"/>
  <c r="H114" i="16"/>
  <c r="AB114" i="16" s="1"/>
  <c r="AC114" i="16" s="1"/>
  <c r="AD114" i="16" s="1"/>
  <c r="H58" i="16"/>
  <c r="AB58" i="16" s="1"/>
  <c r="AC58" i="16" s="1"/>
  <c r="AD58" i="16" s="1"/>
  <c r="H82" i="16"/>
  <c r="AB82" i="16" s="1"/>
  <c r="AC82" i="16" s="1"/>
  <c r="AD82" i="16" s="1"/>
  <c r="H122" i="16"/>
  <c r="AB122" i="16" s="1"/>
  <c r="AC122" i="16" s="1"/>
  <c r="AD122" i="16" s="1"/>
  <c r="H66" i="16"/>
  <c r="AB66" i="16" s="1"/>
  <c r="AC66" i="16" s="1"/>
  <c r="AD66" i="16" s="1"/>
  <c r="H76" i="16"/>
  <c r="AB76" i="16" s="1"/>
  <c r="AC76" i="16" s="1"/>
  <c r="AD76" i="16" s="1"/>
  <c r="K650" i="17"/>
  <c r="L266" i="17"/>
  <c r="L249" i="17"/>
  <c r="L242" i="17"/>
  <c r="L234" i="17"/>
  <c r="L226" i="17"/>
  <c r="L264" i="17"/>
  <c r="L256" i="17"/>
  <c r="L257" i="17"/>
  <c r="L245" i="17"/>
  <c r="L237" i="17"/>
  <c r="L229" i="17"/>
  <c r="L253" i="17"/>
  <c r="L239" i="17"/>
  <c r="L231" i="17"/>
  <c r="L240" i="17"/>
  <c r="L247" i="17"/>
  <c r="L259" i="17"/>
  <c r="L232" i="17"/>
  <c r="Q26" i="17"/>
  <c r="Q27" i="17" s="1"/>
  <c r="L241" i="17"/>
  <c r="L230" i="17"/>
  <c r="L238" i="17"/>
  <c r="L228" i="17"/>
  <c r="L265" i="17"/>
  <c r="L243" i="17"/>
  <c r="L246" i="17"/>
  <c r="L236" i="17"/>
  <c r="L255" i="17"/>
  <c r="L225" i="17"/>
  <c r="L227" i="17"/>
  <c r="L254" i="17"/>
  <c r="L248" i="17"/>
  <c r="L261" i="17"/>
  <c r="L267" i="17"/>
  <c r="L260" i="17"/>
  <c r="L233" i="17"/>
  <c r="L258" i="17"/>
  <c r="L250" i="17"/>
  <c r="L235" i="17"/>
  <c r="L268" i="17"/>
  <c r="L244" i="17"/>
  <c r="L252" i="17"/>
  <c r="L251" i="17"/>
  <c r="L263" i="17"/>
  <c r="L262" i="17"/>
  <c r="AH31" i="15"/>
  <c r="AE32" i="15"/>
  <c r="H30" i="15"/>
  <c r="X31" i="15"/>
  <c r="D18" i="15"/>
  <c r="G30" i="15"/>
  <c r="AQ15" i="15"/>
  <c r="AH19" i="15"/>
  <c r="AE20" i="15"/>
  <c r="J33" i="15"/>
  <c r="J18" i="15"/>
  <c r="D30" i="15"/>
  <c r="AI30" i="15"/>
  <c r="E30" i="15" s="1"/>
  <c r="L33" i="15"/>
  <c r="L18" i="15"/>
  <c r="E13" i="15"/>
  <c r="AI14" i="15"/>
  <c r="AP14" i="15"/>
  <c r="G14" i="15" s="1"/>
  <c r="AT15" i="15"/>
  <c r="H16" i="15"/>
  <c r="X17" i="15"/>
  <c r="F17" i="13"/>
  <c r="G17" i="13"/>
  <c r="H17" i="13"/>
  <c r="I17" i="13"/>
  <c r="J17" i="13"/>
  <c r="J24" i="13" s="1"/>
  <c r="K17" i="13"/>
  <c r="L17" i="13"/>
  <c r="M17" i="13"/>
  <c r="N17" i="13"/>
  <c r="O17" i="13"/>
  <c r="P17" i="13"/>
  <c r="Q17" i="13"/>
  <c r="R17" i="13"/>
  <c r="R24" i="13" s="1"/>
  <c r="S17" i="13"/>
  <c r="T17" i="13"/>
  <c r="F18" i="13"/>
  <c r="G18" i="13"/>
  <c r="H18" i="13"/>
  <c r="I18" i="13"/>
  <c r="J18" i="13"/>
  <c r="K18" i="13"/>
  <c r="L18" i="13"/>
  <c r="M18" i="13"/>
  <c r="N18" i="13"/>
  <c r="O18" i="13"/>
  <c r="P18" i="13"/>
  <c r="Q18" i="13"/>
  <c r="R18" i="13"/>
  <c r="S18" i="13"/>
  <c r="T18" i="13"/>
  <c r="F19" i="13"/>
  <c r="G19" i="13"/>
  <c r="H19" i="13"/>
  <c r="I19" i="13"/>
  <c r="J19" i="13"/>
  <c r="K19" i="13"/>
  <c r="L19" i="13"/>
  <c r="M19" i="13"/>
  <c r="N19" i="13"/>
  <c r="O19" i="13"/>
  <c r="P19" i="13"/>
  <c r="Q19" i="13"/>
  <c r="R19" i="13"/>
  <c r="S19" i="13"/>
  <c r="T19" i="13"/>
  <c r="F20" i="13"/>
  <c r="G20" i="13"/>
  <c r="H20" i="13"/>
  <c r="I20" i="13"/>
  <c r="J20" i="13"/>
  <c r="K20" i="13"/>
  <c r="L20" i="13"/>
  <c r="M20" i="13"/>
  <c r="N20" i="13"/>
  <c r="O20" i="13"/>
  <c r="P20" i="13"/>
  <c r="Q20" i="13"/>
  <c r="R20" i="13"/>
  <c r="S20" i="13"/>
  <c r="T20" i="13"/>
  <c r="F21" i="13"/>
  <c r="G21" i="13"/>
  <c r="H21" i="13"/>
  <c r="I21" i="13"/>
  <c r="J21" i="13"/>
  <c r="K21" i="13"/>
  <c r="L21" i="13"/>
  <c r="M21" i="13"/>
  <c r="N21" i="13"/>
  <c r="O21" i="13"/>
  <c r="P21" i="13"/>
  <c r="Q21" i="13"/>
  <c r="R21" i="13"/>
  <c r="S21" i="13"/>
  <c r="T21" i="13"/>
  <c r="F22" i="13"/>
  <c r="G22" i="13"/>
  <c r="H22" i="13"/>
  <c r="I22" i="13"/>
  <c r="J22" i="13"/>
  <c r="K22" i="13"/>
  <c r="L22" i="13"/>
  <c r="M22" i="13"/>
  <c r="N22" i="13"/>
  <c r="O22" i="13"/>
  <c r="P22" i="13"/>
  <c r="Q22" i="13"/>
  <c r="R22" i="13"/>
  <c r="S22" i="13"/>
  <c r="T22" i="13"/>
  <c r="F23" i="13"/>
  <c r="G23" i="13"/>
  <c r="H23" i="13"/>
  <c r="I23" i="13"/>
  <c r="J23" i="13"/>
  <c r="K23" i="13"/>
  <c r="L23" i="13"/>
  <c r="M23" i="13"/>
  <c r="N23" i="13"/>
  <c r="O23" i="13"/>
  <c r="P23" i="13"/>
  <c r="Q23" i="13"/>
  <c r="R23" i="13"/>
  <c r="S23" i="13"/>
  <c r="T23" i="13"/>
  <c r="E18" i="13"/>
  <c r="E19" i="13"/>
  <c r="E20" i="13"/>
  <c r="E21" i="13"/>
  <c r="E22" i="13"/>
  <c r="E23" i="13"/>
  <c r="E17" i="13"/>
  <c r="F13" i="13"/>
  <c r="G13" i="13" s="1"/>
  <c r="H13" i="13" s="1"/>
  <c r="I13" i="13" s="1"/>
  <c r="J13" i="13" s="1"/>
  <c r="K13" i="13" s="1"/>
  <c r="L13" i="13" s="1"/>
  <c r="M13" i="13" s="1"/>
  <c r="N13" i="13" s="1"/>
  <c r="O13" i="13" s="1"/>
  <c r="P13" i="13" s="1"/>
  <c r="Q13" i="13" s="1"/>
  <c r="R13" i="13" s="1"/>
  <c r="S13" i="13" s="1"/>
  <c r="T13" i="13" s="1"/>
  <c r="F1468" i="13"/>
  <c r="F1467" i="13"/>
  <c r="F1466" i="13"/>
  <c r="F1465" i="13"/>
  <c r="F1464" i="13"/>
  <c r="F1463" i="13"/>
  <c r="F1462" i="13"/>
  <c r="F1461" i="13"/>
  <c r="F1460" i="13"/>
  <c r="F1459" i="13"/>
  <c r="F1458" i="13"/>
  <c r="F1457" i="13"/>
  <c r="F1456" i="13"/>
  <c r="F1455" i="13"/>
  <c r="F1454" i="13"/>
  <c r="F1453" i="13"/>
  <c r="F1452" i="13"/>
  <c r="F1451" i="13"/>
  <c r="F1450" i="13"/>
  <c r="F1449" i="13"/>
  <c r="F1448" i="13"/>
  <c r="F1447" i="13"/>
  <c r="F1446" i="13"/>
  <c r="F1445" i="13"/>
  <c r="F1444" i="13"/>
  <c r="F1443" i="13"/>
  <c r="F1442" i="13"/>
  <c r="F1441" i="13"/>
  <c r="F1440" i="13"/>
  <c r="F1439" i="13"/>
  <c r="F1438" i="13"/>
  <c r="F1437" i="13"/>
  <c r="F1436" i="13"/>
  <c r="F1435" i="13"/>
  <c r="F1434" i="13"/>
  <c r="F1433" i="13"/>
  <c r="F1432" i="13"/>
  <c r="F1431" i="13"/>
  <c r="F1430" i="13"/>
  <c r="F1429" i="13"/>
  <c r="F1428" i="13"/>
  <c r="F1427" i="13"/>
  <c r="F1426" i="13"/>
  <c r="F1425" i="13"/>
  <c r="F1424" i="13"/>
  <c r="F1423" i="13"/>
  <c r="F1422" i="13"/>
  <c r="F1421" i="13"/>
  <c r="F1420" i="13"/>
  <c r="F1419" i="13"/>
  <c r="F1418" i="13"/>
  <c r="F1417" i="13"/>
  <c r="F1416" i="13"/>
  <c r="F1415" i="13"/>
  <c r="F1414" i="13"/>
  <c r="F1413" i="13"/>
  <c r="F1412" i="13"/>
  <c r="F1411" i="13"/>
  <c r="F1410" i="13"/>
  <c r="F1409" i="13"/>
  <c r="F1408" i="13"/>
  <c r="F1407" i="13"/>
  <c r="F1406" i="13"/>
  <c r="F1405" i="13"/>
  <c r="F1404" i="13"/>
  <c r="F1403" i="13"/>
  <c r="F1402" i="13"/>
  <c r="F1401" i="13"/>
  <c r="F1400" i="13"/>
  <c r="F1399" i="13"/>
  <c r="F1398" i="13"/>
  <c r="F1397" i="13"/>
  <c r="F1396" i="13"/>
  <c r="F1395" i="13"/>
  <c r="F1394" i="13"/>
  <c r="F1393" i="13"/>
  <c r="F1392" i="13"/>
  <c r="F1391" i="13"/>
  <c r="F1390" i="13"/>
  <c r="F1389" i="13"/>
  <c r="F1388" i="13"/>
  <c r="F1387" i="13"/>
  <c r="F1386" i="13"/>
  <c r="F1385" i="13"/>
  <c r="F1384" i="13"/>
  <c r="F1383" i="13"/>
  <c r="F1382" i="13"/>
  <c r="F1381" i="13"/>
  <c r="F1380" i="13"/>
  <c r="F1379" i="13"/>
  <c r="F1378" i="13"/>
  <c r="F1377" i="13"/>
  <c r="F1376" i="13"/>
  <c r="F1375" i="13"/>
  <c r="F1374" i="13"/>
  <c r="F1373" i="13"/>
  <c r="F1372" i="13"/>
  <c r="F1371" i="13"/>
  <c r="F1370" i="13"/>
  <c r="F1369" i="13"/>
  <c r="F1368" i="13"/>
  <c r="F1367" i="13"/>
  <c r="F1366" i="13"/>
  <c r="F1365" i="13"/>
  <c r="F1364" i="13"/>
  <c r="F1363" i="13"/>
  <c r="F1362" i="13"/>
  <c r="F1361" i="13"/>
  <c r="F1360" i="13"/>
  <c r="F1359" i="13"/>
  <c r="F1358" i="13"/>
  <c r="F1357" i="13"/>
  <c r="F1356" i="13"/>
  <c r="F1355" i="13"/>
  <c r="F1354" i="13"/>
  <c r="F1353" i="13"/>
  <c r="F1352" i="13"/>
  <c r="F1351" i="13"/>
  <c r="F1350" i="13"/>
  <c r="F1349" i="13"/>
  <c r="F1348" i="13"/>
  <c r="F1347" i="13"/>
  <c r="F1346" i="13"/>
  <c r="F1345" i="13"/>
  <c r="F1344" i="13"/>
  <c r="F1343" i="13"/>
  <c r="F1342" i="13"/>
  <c r="F1341" i="13"/>
  <c r="F1340" i="13"/>
  <c r="F1339" i="13"/>
  <c r="F1338" i="13"/>
  <c r="F1337" i="13"/>
  <c r="F1336" i="13"/>
  <c r="F1335" i="13"/>
  <c r="F1334" i="13"/>
  <c r="F1333" i="13"/>
  <c r="F1332" i="13"/>
  <c r="F1331" i="13"/>
  <c r="F1330" i="13"/>
  <c r="F1329" i="13"/>
  <c r="F1328" i="13"/>
  <c r="F1327" i="13"/>
  <c r="F1326" i="13"/>
  <c r="F1325" i="13"/>
  <c r="F1324" i="13"/>
  <c r="F1323" i="13"/>
  <c r="F1322" i="13"/>
  <c r="F1321" i="13"/>
  <c r="F1320" i="13"/>
  <c r="F1319" i="13"/>
  <c r="F1318" i="13"/>
  <c r="F1317" i="13"/>
  <c r="F1316" i="13"/>
  <c r="F1315" i="13"/>
  <c r="F1314" i="13"/>
  <c r="F1313" i="13"/>
  <c r="F1312" i="13"/>
  <c r="F1311" i="13"/>
  <c r="F1310" i="13"/>
  <c r="F1309" i="13"/>
  <c r="F1308" i="13"/>
  <c r="F1307" i="13"/>
  <c r="F1306" i="13"/>
  <c r="F1305" i="13"/>
  <c r="F1304" i="13"/>
  <c r="F1303" i="13"/>
  <c r="F1302" i="13"/>
  <c r="F1301" i="13"/>
  <c r="F1300" i="13"/>
  <c r="F1299" i="13"/>
  <c r="F1298" i="13"/>
  <c r="F1297" i="13"/>
  <c r="F1296" i="13"/>
  <c r="F1295" i="13"/>
  <c r="F1294" i="13"/>
  <c r="F1293" i="13"/>
  <c r="F1292" i="13"/>
  <c r="F1291" i="13"/>
  <c r="F1290" i="13"/>
  <c r="F1289" i="13"/>
  <c r="F1288" i="13"/>
  <c r="F1287" i="13"/>
  <c r="F1286" i="13"/>
  <c r="F1285" i="13"/>
  <c r="F1284" i="13"/>
  <c r="F1283" i="13"/>
  <c r="F1282" i="13"/>
  <c r="F1281" i="13"/>
  <c r="F1280" i="13"/>
  <c r="F1279" i="13"/>
  <c r="F1278" i="13"/>
  <c r="F1277" i="13"/>
  <c r="F1276" i="13"/>
  <c r="F1275" i="13"/>
  <c r="F1274" i="13"/>
  <c r="F1273" i="13"/>
  <c r="F1272" i="13"/>
  <c r="F1271" i="13"/>
  <c r="F1270" i="13"/>
  <c r="F1269" i="13"/>
  <c r="F1268" i="13"/>
  <c r="F1267" i="13"/>
  <c r="F1266" i="13"/>
  <c r="F1265" i="13"/>
  <c r="F1264" i="13"/>
  <c r="F1263" i="13"/>
  <c r="F1262" i="13"/>
  <c r="F1261" i="13"/>
  <c r="F1260" i="13"/>
  <c r="F1259" i="13"/>
  <c r="F1258" i="13"/>
  <c r="F1257" i="13"/>
  <c r="F1256" i="13"/>
  <c r="F1255" i="13"/>
  <c r="F1254" i="13"/>
  <c r="F1253" i="13"/>
  <c r="F1252" i="13"/>
  <c r="F1251" i="13"/>
  <c r="F1250" i="13"/>
  <c r="F1249" i="13"/>
  <c r="F1248" i="13"/>
  <c r="F1247" i="13"/>
  <c r="F1246" i="13"/>
  <c r="F1245" i="13"/>
  <c r="F1244" i="13"/>
  <c r="F1243" i="13"/>
  <c r="F1242" i="13"/>
  <c r="F1241" i="13"/>
  <c r="F1240" i="13"/>
  <c r="F1239" i="13"/>
  <c r="F1238" i="13"/>
  <c r="F1237" i="13"/>
  <c r="F1236" i="13"/>
  <c r="F1235" i="13"/>
  <c r="F1234" i="13"/>
  <c r="F1233" i="13"/>
  <c r="F1232" i="13"/>
  <c r="F1231" i="13"/>
  <c r="F1230" i="13"/>
  <c r="F1229" i="13"/>
  <c r="F1228" i="13"/>
  <c r="F1227" i="13"/>
  <c r="F1226" i="13"/>
  <c r="F1225" i="13"/>
  <c r="F1224" i="13"/>
  <c r="F1223" i="13"/>
  <c r="F1222" i="13"/>
  <c r="F1221" i="13"/>
  <c r="F1220" i="13"/>
  <c r="F1219" i="13"/>
  <c r="F1218" i="13"/>
  <c r="F1217" i="13"/>
  <c r="F1216" i="13"/>
  <c r="F1215" i="13"/>
  <c r="F1214" i="13"/>
  <c r="F1213" i="13"/>
  <c r="F1212" i="13"/>
  <c r="F1211" i="13"/>
  <c r="F1210" i="13"/>
  <c r="F1209" i="13"/>
  <c r="F1208" i="13"/>
  <c r="F1207" i="13"/>
  <c r="F1206" i="13"/>
  <c r="F1205" i="13"/>
  <c r="F1204" i="13"/>
  <c r="F1203" i="13"/>
  <c r="F1202" i="13"/>
  <c r="F1201" i="13"/>
  <c r="F1200" i="13"/>
  <c r="F1199" i="13"/>
  <c r="F1198" i="13"/>
  <c r="F1197" i="13"/>
  <c r="F1196" i="13"/>
  <c r="F1195" i="13"/>
  <c r="F1194" i="13"/>
  <c r="F1193" i="13"/>
  <c r="F1192" i="13"/>
  <c r="F1191" i="13"/>
  <c r="F1190" i="13"/>
  <c r="F1189" i="13"/>
  <c r="F1188" i="13"/>
  <c r="F1187" i="13"/>
  <c r="F1186" i="13"/>
  <c r="F1185" i="13"/>
  <c r="F1184" i="13"/>
  <c r="F1183" i="13"/>
  <c r="F1182" i="13"/>
  <c r="F1181" i="13"/>
  <c r="F1180" i="13"/>
  <c r="F1179" i="13"/>
  <c r="F1178" i="13"/>
  <c r="F1177" i="13"/>
  <c r="F1176" i="13"/>
  <c r="F1175" i="13"/>
  <c r="F1174" i="13"/>
  <c r="F1173" i="13"/>
  <c r="F1172" i="13"/>
  <c r="F1171" i="13"/>
  <c r="F1170" i="13"/>
  <c r="F1169" i="13"/>
  <c r="F1168" i="13"/>
  <c r="F1167" i="13"/>
  <c r="F1166" i="13"/>
  <c r="F1165" i="13"/>
  <c r="F1164" i="13"/>
  <c r="F1163" i="13"/>
  <c r="F1162" i="13"/>
  <c r="F1161" i="13"/>
  <c r="F1160" i="13"/>
  <c r="F1159" i="13"/>
  <c r="F1158" i="13"/>
  <c r="F1157" i="13"/>
  <c r="F1156" i="13"/>
  <c r="F1155" i="13"/>
  <c r="F1154" i="13"/>
  <c r="F1153" i="13"/>
  <c r="F1152" i="13"/>
  <c r="F1151" i="13"/>
  <c r="F1150" i="13"/>
  <c r="F1149" i="13"/>
  <c r="F1148" i="13"/>
  <c r="F1147" i="13"/>
  <c r="F1146" i="13"/>
  <c r="F1145" i="13"/>
  <c r="F1144" i="13"/>
  <c r="F1143" i="13"/>
  <c r="F1142" i="13"/>
  <c r="F1141" i="13"/>
  <c r="F1140" i="13"/>
  <c r="F1139" i="13"/>
  <c r="F1138" i="13"/>
  <c r="F1137" i="13"/>
  <c r="F1136" i="13"/>
  <c r="F1135" i="13"/>
  <c r="F1134" i="13"/>
  <c r="F1133" i="13"/>
  <c r="F1132" i="13"/>
  <c r="F1131" i="13"/>
  <c r="F1130" i="13"/>
  <c r="F1129" i="13"/>
  <c r="F1128" i="13"/>
  <c r="F1127" i="13"/>
  <c r="F1126" i="13"/>
  <c r="F1125" i="13"/>
  <c r="F1124" i="13"/>
  <c r="F1123" i="13"/>
  <c r="F1122" i="13"/>
  <c r="F1121" i="13"/>
  <c r="F1120" i="13"/>
  <c r="F1119" i="13"/>
  <c r="F1118" i="13"/>
  <c r="F1117" i="13"/>
  <c r="F1116" i="13"/>
  <c r="F1115" i="13"/>
  <c r="F1114" i="13"/>
  <c r="F1113" i="13"/>
  <c r="F1112" i="13"/>
  <c r="F1111" i="13"/>
  <c r="F1110" i="13"/>
  <c r="F1109" i="13"/>
  <c r="F1108" i="13"/>
  <c r="F1107" i="13"/>
  <c r="F1106" i="13"/>
  <c r="F1105" i="13"/>
  <c r="F1104" i="13"/>
  <c r="F1103" i="13"/>
  <c r="F1102" i="13"/>
  <c r="F1101" i="13"/>
  <c r="F1100" i="13"/>
  <c r="F1099" i="13"/>
  <c r="F1098" i="13"/>
  <c r="F1097" i="13"/>
  <c r="F1096" i="13"/>
  <c r="F1095" i="13"/>
  <c r="F1094" i="13"/>
  <c r="F1093" i="13"/>
  <c r="F1092" i="13"/>
  <c r="F1091" i="13"/>
  <c r="F1090" i="13"/>
  <c r="F1089" i="13"/>
  <c r="F1088" i="13"/>
  <c r="F1087" i="13"/>
  <c r="F1086" i="13"/>
  <c r="F1085" i="13"/>
  <c r="F1084" i="13"/>
  <c r="F1083" i="13"/>
  <c r="F1082" i="13"/>
  <c r="F1081" i="13"/>
  <c r="F1080" i="13"/>
  <c r="F1079" i="13"/>
  <c r="F1078" i="13"/>
  <c r="F1077" i="13"/>
  <c r="F1076" i="13"/>
  <c r="F1075" i="13"/>
  <c r="F1074" i="13"/>
  <c r="F1073" i="13"/>
  <c r="F1072" i="13"/>
  <c r="F1071" i="13"/>
  <c r="F1070" i="13"/>
  <c r="F1069" i="13"/>
  <c r="F1068" i="13"/>
  <c r="F1067" i="13"/>
  <c r="F1066" i="13"/>
  <c r="F1065" i="13"/>
  <c r="F1064" i="13"/>
  <c r="F1063" i="13"/>
  <c r="F1062" i="13"/>
  <c r="F1061" i="13"/>
  <c r="F1060" i="13"/>
  <c r="F1059" i="13"/>
  <c r="F1058" i="13"/>
  <c r="F1057" i="13"/>
  <c r="F1056" i="13"/>
  <c r="F1055" i="13"/>
  <c r="F1054" i="13"/>
  <c r="F1053" i="13"/>
  <c r="F1052" i="13"/>
  <c r="F1051" i="13"/>
  <c r="F1050" i="13"/>
  <c r="F1049" i="13"/>
  <c r="F1048" i="13"/>
  <c r="F1047" i="13"/>
  <c r="F1046" i="13"/>
  <c r="F1045" i="13"/>
  <c r="F1044" i="13"/>
  <c r="F1043" i="13"/>
  <c r="F1042" i="13"/>
  <c r="F1041" i="13"/>
  <c r="F1040" i="13"/>
  <c r="F1039" i="13"/>
  <c r="F1038" i="13"/>
  <c r="F1037" i="13"/>
  <c r="F1036" i="13"/>
  <c r="F1035" i="13"/>
  <c r="F1034" i="13"/>
  <c r="F1033" i="13"/>
  <c r="F1032" i="13"/>
  <c r="F1031" i="13"/>
  <c r="F1030" i="13"/>
  <c r="F1029" i="13"/>
  <c r="F1028" i="13"/>
  <c r="F1027" i="13"/>
  <c r="F1026" i="13"/>
  <c r="F1025" i="13"/>
  <c r="F1024" i="13"/>
  <c r="F1023" i="13"/>
  <c r="F1022" i="13"/>
  <c r="F1021" i="13"/>
  <c r="F1020" i="13"/>
  <c r="F1019" i="13"/>
  <c r="F1018" i="13"/>
  <c r="F1017" i="13"/>
  <c r="F1016" i="13"/>
  <c r="F1015" i="13"/>
  <c r="F1014" i="13"/>
  <c r="F1013" i="13"/>
  <c r="F1012" i="13"/>
  <c r="F1011" i="13"/>
  <c r="F1010" i="13"/>
  <c r="F1009" i="13"/>
  <c r="F1008" i="13"/>
  <c r="F1007" i="13"/>
  <c r="F1006" i="13"/>
  <c r="F1005" i="13"/>
  <c r="F1004" i="13"/>
  <c r="F1003" i="13"/>
  <c r="F1002" i="13"/>
  <c r="F1001" i="13"/>
  <c r="F1000" i="13"/>
  <c r="F999" i="13"/>
  <c r="F998" i="13"/>
  <c r="F997" i="13"/>
  <c r="F996" i="13"/>
  <c r="F995" i="13"/>
  <c r="F994" i="13"/>
  <c r="F993" i="13"/>
  <c r="F992" i="13"/>
  <c r="F991" i="13"/>
  <c r="F990" i="13"/>
  <c r="F989" i="13"/>
  <c r="F988" i="13"/>
  <c r="F987" i="13"/>
  <c r="F986" i="13"/>
  <c r="F985" i="13"/>
  <c r="F984" i="13"/>
  <c r="F983" i="13"/>
  <c r="F982" i="13"/>
  <c r="F981" i="13"/>
  <c r="F980" i="13"/>
  <c r="F979" i="13"/>
  <c r="F978" i="13"/>
  <c r="F977" i="13"/>
  <c r="F976" i="13"/>
  <c r="F975" i="13"/>
  <c r="F974" i="13"/>
  <c r="F973" i="13"/>
  <c r="F972" i="13"/>
  <c r="F971" i="13"/>
  <c r="F970" i="13"/>
  <c r="F969" i="13"/>
  <c r="F968" i="13"/>
  <c r="F967" i="13"/>
  <c r="F966" i="13"/>
  <c r="F965" i="13"/>
  <c r="F964" i="13"/>
  <c r="F963" i="13"/>
  <c r="F962" i="13"/>
  <c r="F961" i="13"/>
  <c r="F960" i="13"/>
  <c r="F959" i="13"/>
  <c r="F958" i="13"/>
  <c r="F957" i="13"/>
  <c r="F956" i="13"/>
  <c r="F955" i="13"/>
  <c r="F954" i="13"/>
  <c r="F953" i="13"/>
  <c r="F952" i="13"/>
  <c r="F951" i="13"/>
  <c r="F950" i="13"/>
  <c r="F949" i="13"/>
  <c r="F948" i="13"/>
  <c r="F947" i="13"/>
  <c r="F946" i="13"/>
  <c r="F945" i="13"/>
  <c r="F944" i="13"/>
  <c r="F943" i="13"/>
  <c r="F942" i="13"/>
  <c r="F941" i="13"/>
  <c r="F940" i="13"/>
  <c r="F939" i="13"/>
  <c r="F938" i="13"/>
  <c r="F937" i="13"/>
  <c r="F936" i="13"/>
  <c r="F935" i="13"/>
  <c r="F934" i="13"/>
  <c r="F933" i="13"/>
  <c r="F932" i="13"/>
  <c r="F931" i="13"/>
  <c r="F930" i="13"/>
  <c r="F929" i="13"/>
  <c r="F928" i="13"/>
  <c r="F927" i="13"/>
  <c r="F926" i="13"/>
  <c r="F925" i="13"/>
  <c r="F924" i="13"/>
  <c r="F923" i="13"/>
  <c r="F922" i="13"/>
  <c r="F921" i="13"/>
  <c r="F920" i="13"/>
  <c r="F919" i="13"/>
  <c r="F918" i="13"/>
  <c r="F917" i="13"/>
  <c r="F916" i="13"/>
  <c r="F915" i="13"/>
  <c r="F914" i="13"/>
  <c r="F913" i="13"/>
  <c r="F912" i="13"/>
  <c r="F911" i="13"/>
  <c r="F910" i="13"/>
  <c r="F909" i="13"/>
  <c r="F908" i="13"/>
  <c r="F907" i="13"/>
  <c r="F906" i="13"/>
  <c r="F905" i="13"/>
  <c r="F904" i="13"/>
  <c r="F903" i="13"/>
  <c r="F902" i="13"/>
  <c r="F901" i="13"/>
  <c r="F900" i="13"/>
  <c r="F899" i="13"/>
  <c r="F898" i="13"/>
  <c r="F897" i="13"/>
  <c r="F896" i="13"/>
  <c r="F895" i="13"/>
  <c r="F894" i="13"/>
  <c r="F893" i="13"/>
  <c r="F892" i="13"/>
  <c r="F891" i="13"/>
  <c r="F890" i="13"/>
  <c r="F889" i="13"/>
  <c r="F888" i="13"/>
  <c r="F887" i="13"/>
  <c r="F886" i="13"/>
  <c r="F885" i="13"/>
  <c r="F884" i="13"/>
  <c r="F883" i="13"/>
  <c r="F882" i="13"/>
  <c r="F881" i="13"/>
  <c r="F880" i="13"/>
  <c r="F879" i="13"/>
  <c r="F878" i="13"/>
  <c r="F877" i="13"/>
  <c r="F876" i="13"/>
  <c r="F875" i="13"/>
  <c r="F874" i="13"/>
  <c r="F873" i="13"/>
  <c r="F872" i="13"/>
  <c r="F871" i="13"/>
  <c r="F870" i="13"/>
  <c r="F869" i="13"/>
  <c r="F868" i="13"/>
  <c r="F867" i="13"/>
  <c r="F866" i="13"/>
  <c r="F865" i="13"/>
  <c r="F864" i="13"/>
  <c r="F863" i="13"/>
  <c r="F862" i="13"/>
  <c r="F861" i="13"/>
  <c r="F860" i="13"/>
  <c r="F859" i="13"/>
  <c r="F858" i="13"/>
  <c r="F857" i="13"/>
  <c r="F856" i="13"/>
  <c r="F855" i="13"/>
  <c r="F854" i="13"/>
  <c r="F853" i="13"/>
  <c r="F852" i="13"/>
  <c r="F851" i="13"/>
  <c r="F850" i="13"/>
  <c r="F849" i="13"/>
  <c r="F848" i="13"/>
  <c r="F847" i="13"/>
  <c r="F846" i="13"/>
  <c r="F845" i="13"/>
  <c r="F844" i="13"/>
  <c r="F843" i="13"/>
  <c r="F842" i="13"/>
  <c r="F841" i="13"/>
  <c r="F840" i="13"/>
  <c r="F839" i="13"/>
  <c r="F838" i="13"/>
  <c r="F837" i="13"/>
  <c r="F836" i="13"/>
  <c r="F835" i="13"/>
  <c r="F834" i="13"/>
  <c r="F833" i="13"/>
  <c r="F832" i="13"/>
  <c r="F831" i="13"/>
  <c r="F830" i="13"/>
  <c r="F829" i="13"/>
  <c r="F828" i="13"/>
  <c r="F827" i="13"/>
  <c r="F826" i="13"/>
  <c r="F825" i="13"/>
  <c r="F824" i="13"/>
  <c r="F823" i="13"/>
  <c r="F822" i="13"/>
  <c r="F821" i="13"/>
  <c r="F820" i="13"/>
  <c r="F819" i="13"/>
  <c r="F818" i="13"/>
  <c r="F817" i="13"/>
  <c r="F816" i="13"/>
  <c r="F815" i="13"/>
  <c r="F814" i="13"/>
  <c r="F813" i="13"/>
  <c r="F812" i="13"/>
  <c r="F811" i="13"/>
  <c r="F810" i="13"/>
  <c r="F809" i="13"/>
  <c r="F808" i="13"/>
  <c r="F807" i="13"/>
  <c r="F806" i="13"/>
  <c r="F805" i="13"/>
  <c r="F804" i="13"/>
  <c r="F803" i="13"/>
  <c r="F802" i="13"/>
  <c r="F801" i="13"/>
  <c r="F800" i="13"/>
  <c r="F799" i="13"/>
  <c r="F798" i="13"/>
  <c r="F797" i="13"/>
  <c r="F796" i="13"/>
  <c r="F795" i="13"/>
  <c r="F794" i="13"/>
  <c r="F793" i="13"/>
  <c r="F792" i="13"/>
  <c r="F791" i="13"/>
  <c r="F790" i="13"/>
  <c r="F789" i="13"/>
  <c r="F788" i="13"/>
  <c r="F787" i="13"/>
  <c r="F786" i="13"/>
  <c r="F785" i="13"/>
  <c r="F784" i="13"/>
  <c r="F783" i="13"/>
  <c r="F782" i="13"/>
  <c r="F781" i="13"/>
  <c r="F780" i="13"/>
  <c r="F779" i="13"/>
  <c r="F778" i="13"/>
  <c r="F777" i="13"/>
  <c r="F776" i="13"/>
  <c r="F775" i="13"/>
  <c r="F774" i="13"/>
  <c r="F773" i="13"/>
  <c r="F772" i="13"/>
  <c r="F771" i="13"/>
  <c r="F770" i="13"/>
  <c r="F769" i="13"/>
  <c r="F768" i="13"/>
  <c r="F767" i="13"/>
  <c r="F766" i="13"/>
  <c r="F765" i="13"/>
  <c r="F764" i="13"/>
  <c r="F763" i="13"/>
  <c r="F762" i="13"/>
  <c r="F761" i="13"/>
  <c r="F760" i="13"/>
  <c r="F759" i="13"/>
  <c r="F758" i="13"/>
  <c r="F757" i="13"/>
  <c r="F756" i="13"/>
  <c r="F755" i="13"/>
  <c r="F754" i="13"/>
  <c r="F753" i="13"/>
  <c r="F752" i="13"/>
  <c r="F751" i="13"/>
  <c r="F750" i="13"/>
  <c r="F749" i="13"/>
  <c r="F748" i="13"/>
  <c r="F747" i="13"/>
  <c r="F746" i="13"/>
  <c r="F745" i="13"/>
  <c r="F744" i="13"/>
  <c r="F743" i="13"/>
  <c r="F742" i="13"/>
  <c r="F741" i="13"/>
  <c r="F740" i="13"/>
  <c r="F739" i="13"/>
  <c r="F738" i="13"/>
  <c r="F737" i="13"/>
  <c r="F736" i="13"/>
  <c r="F735" i="13"/>
  <c r="F734" i="13"/>
  <c r="F733" i="13"/>
  <c r="F732" i="13"/>
  <c r="F731" i="13"/>
  <c r="F730" i="13"/>
  <c r="F729" i="13"/>
  <c r="F728" i="13"/>
  <c r="F727" i="13"/>
  <c r="F726" i="13"/>
  <c r="F725" i="13"/>
  <c r="F724" i="13"/>
  <c r="F723" i="13"/>
  <c r="F722" i="13"/>
  <c r="F721" i="13"/>
  <c r="F720" i="13"/>
  <c r="F719" i="13"/>
  <c r="F718" i="13"/>
  <c r="F717" i="13"/>
  <c r="F716" i="13"/>
  <c r="F715" i="13"/>
  <c r="F714" i="13"/>
  <c r="F713" i="13"/>
  <c r="F712" i="13"/>
  <c r="F711" i="13"/>
  <c r="F710" i="13"/>
  <c r="F709" i="13"/>
  <c r="F708" i="13"/>
  <c r="F707" i="13"/>
  <c r="F706" i="13"/>
  <c r="F705" i="13"/>
  <c r="F704" i="13"/>
  <c r="F703" i="13"/>
  <c r="F702" i="13"/>
  <c r="F701" i="13"/>
  <c r="F700" i="13"/>
  <c r="F699" i="13"/>
  <c r="F698" i="13"/>
  <c r="F697" i="13"/>
  <c r="F696" i="13"/>
  <c r="F695" i="13"/>
  <c r="F694" i="13"/>
  <c r="F693" i="13"/>
  <c r="F692" i="13"/>
  <c r="F691" i="13"/>
  <c r="F690" i="13"/>
  <c r="F689" i="13"/>
  <c r="F688" i="13"/>
  <c r="F687" i="13"/>
  <c r="F686" i="13"/>
  <c r="F685" i="13"/>
  <c r="F684" i="13"/>
  <c r="F683" i="13"/>
  <c r="F682" i="13"/>
  <c r="F681" i="13"/>
  <c r="F680" i="13"/>
  <c r="F679" i="13"/>
  <c r="F678" i="13"/>
  <c r="F677" i="13"/>
  <c r="F676" i="13"/>
  <c r="F675" i="13"/>
  <c r="F674" i="13"/>
  <c r="F673" i="13"/>
  <c r="F672" i="13"/>
  <c r="F671" i="13"/>
  <c r="F670" i="13"/>
  <c r="F669" i="13"/>
  <c r="F668" i="13"/>
  <c r="F667" i="13"/>
  <c r="F666" i="13"/>
  <c r="F665" i="13"/>
  <c r="F664" i="13"/>
  <c r="F663" i="13"/>
  <c r="F662" i="13"/>
  <c r="F661" i="13"/>
  <c r="F660" i="13"/>
  <c r="F659" i="13"/>
  <c r="F658" i="13"/>
  <c r="F657" i="13"/>
  <c r="F656" i="13"/>
  <c r="F655" i="13"/>
  <c r="F654" i="13"/>
  <c r="F653" i="13"/>
  <c r="F652" i="13"/>
  <c r="F651" i="13"/>
  <c r="F650" i="13"/>
  <c r="F649" i="13"/>
  <c r="F648" i="13"/>
  <c r="F647" i="13"/>
  <c r="F646" i="13"/>
  <c r="F645" i="13"/>
  <c r="F644" i="13"/>
  <c r="F643" i="13"/>
  <c r="F642" i="13"/>
  <c r="F641" i="13"/>
  <c r="F640" i="13"/>
  <c r="F639" i="13"/>
  <c r="F638" i="13"/>
  <c r="F637" i="13"/>
  <c r="F636" i="13"/>
  <c r="F635" i="13"/>
  <c r="F634" i="13"/>
  <c r="F633" i="13"/>
  <c r="F632" i="13"/>
  <c r="F631" i="13"/>
  <c r="F630" i="13"/>
  <c r="F629" i="13"/>
  <c r="F628" i="13"/>
  <c r="F627" i="13"/>
  <c r="F626" i="13"/>
  <c r="F625" i="13"/>
  <c r="F624" i="13"/>
  <c r="F623" i="13"/>
  <c r="F622" i="13"/>
  <c r="F621" i="13"/>
  <c r="F620" i="13"/>
  <c r="F619" i="13"/>
  <c r="F618" i="13"/>
  <c r="F617" i="13"/>
  <c r="F616" i="13"/>
  <c r="F615" i="13"/>
  <c r="F614" i="13"/>
  <c r="F613" i="13"/>
  <c r="F612" i="13"/>
  <c r="F611" i="13"/>
  <c r="F610" i="13"/>
  <c r="F609" i="13"/>
  <c r="F608" i="13"/>
  <c r="F607" i="13"/>
  <c r="F606" i="13"/>
  <c r="F605" i="13"/>
  <c r="F604" i="13"/>
  <c r="F603" i="13"/>
  <c r="F602" i="13"/>
  <c r="F601" i="13"/>
  <c r="F600" i="13"/>
  <c r="F599" i="13"/>
  <c r="F598" i="13"/>
  <c r="F597" i="13"/>
  <c r="F596" i="13"/>
  <c r="F595" i="13"/>
  <c r="F594" i="13"/>
  <c r="F593" i="13"/>
  <c r="F592" i="13"/>
  <c r="F591" i="13"/>
  <c r="F590" i="13"/>
  <c r="F589" i="13"/>
  <c r="F588" i="13"/>
  <c r="F587" i="13"/>
  <c r="F586" i="13"/>
  <c r="F585" i="13"/>
  <c r="F584" i="13"/>
  <c r="F583" i="13"/>
  <c r="F582" i="13"/>
  <c r="F581" i="13"/>
  <c r="F580" i="13"/>
  <c r="F579" i="13"/>
  <c r="F578" i="13"/>
  <c r="F577" i="13"/>
  <c r="F576" i="13"/>
  <c r="F575" i="13"/>
  <c r="F574" i="13"/>
  <c r="F573" i="13"/>
  <c r="F572" i="13"/>
  <c r="F571" i="13"/>
  <c r="F570" i="13"/>
  <c r="F569" i="13"/>
  <c r="F568" i="13"/>
  <c r="F567" i="13"/>
  <c r="F566" i="13"/>
  <c r="F565" i="13"/>
  <c r="F564" i="13"/>
  <c r="F563" i="13"/>
  <c r="F562" i="13"/>
  <c r="F561" i="13"/>
  <c r="F560" i="13"/>
  <c r="F559" i="13"/>
  <c r="F558" i="13"/>
  <c r="F557" i="13"/>
  <c r="F556" i="13"/>
  <c r="F555" i="13"/>
  <c r="F554" i="13"/>
  <c r="F553" i="13"/>
  <c r="F552" i="13"/>
  <c r="F551" i="13"/>
  <c r="F550" i="13"/>
  <c r="F549" i="13"/>
  <c r="F548" i="13"/>
  <c r="F547" i="13"/>
  <c r="F546" i="13"/>
  <c r="F545" i="13"/>
  <c r="F544" i="13"/>
  <c r="F543" i="13"/>
  <c r="F542" i="13"/>
  <c r="F541" i="13"/>
  <c r="F540" i="13"/>
  <c r="F539" i="13"/>
  <c r="F538" i="13"/>
  <c r="F537" i="13"/>
  <c r="F536" i="13"/>
  <c r="F535" i="13"/>
  <c r="F534" i="13"/>
  <c r="F533" i="13"/>
  <c r="F532" i="13"/>
  <c r="F531" i="13"/>
  <c r="F530" i="13"/>
  <c r="F529" i="13"/>
  <c r="F528" i="13"/>
  <c r="F527" i="13"/>
  <c r="F526" i="13"/>
  <c r="F525" i="13"/>
  <c r="F524" i="13"/>
  <c r="F523" i="13"/>
  <c r="F522" i="13"/>
  <c r="F521" i="13"/>
  <c r="F520" i="13"/>
  <c r="F519" i="13"/>
  <c r="F518" i="13"/>
  <c r="F517" i="13"/>
  <c r="F516" i="13"/>
  <c r="F515" i="13"/>
  <c r="F514" i="13"/>
  <c r="F513" i="13"/>
  <c r="F512" i="13"/>
  <c r="F511" i="13"/>
  <c r="F510" i="13"/>
  <c r="F509" i="13"/>
  <c r="F508" i="13"/>
  <c r="F507" i="13"/>
  <c r="F506" i="13"/>
  <c r="F505" i="13"/>
  <c r="F504" i="13"/>
  <c r="F503" i="13"/>
  <c r="F502" i="13"/>
  <c r="F501" i="13"/>
  <c r="F500" i="13"/>
  <c r="F499" i="13"/>
  <c r="F498" i="13"/>
  <c r="F497" i="13"/>
  <c r="F496" i="13"/>
  <c r="F495" i="13"/>
  <c r="F494" i="13"/>
  <c r="F493" i="13"/>
  <c r="F492" i="13"/>
  <c r="F491" i="13"/>
  <c r="F490" i="13"/>
  <c r="F489" i="13"/>
  <c r="F488" i="13"/>
  <c r="F487" i="13"/>
  <c r="F486" i="13"/>
  <c r="F485" i="13"/>
  <c r="F484" i="13"/>
  <c r="F483" i="13"/>
  <c r="F482" i="13"/>
  <c r="F481" i="13"/>
  <c r="F480" i="13"/>
  <c r="F479" i="13"/>
  <c r="F478" i="13"/>
  <c r="F477" i="13"/>
  <c r="F476" i="13"/>
  <c r="F475" i="13"/>
  <c r="F474" i="13"/>
  <c r="F473" i="13"/>
  <c r="F472" i="13"/>
  <c r="F471" i="13"/>
  <c r="F470" i="13"/>
  <c r="F469" i="13"/>
  <c r="F468" i="13"/>
  <c r="F467" i="13"/>
  <c r="F466" i="13"/>
  <c r="F465" i="13"/>
  <c r="F464" i="13"/>
  <c r="F463" i="13"/>
  <c r="F462" i="13"/>
  <c r="F461" i="13"/>
  <c r="F460" i="13"/>
  <c r="F459" i="13"/>
  <c r="F458" i="13"/>
  <c r="F457" i="13"/>
  <c r="F456" i="13"/>
  <c r="F455" i="13"/>
  <c r="F454" i="13"/>
  <c r="F453" i="13"/>
  <c r="F452" i="13"/>
  <c r="F451" i="13"/>
  <c r="F450" i="13"/>
  <c r="F449" i="13"/>
  <c r="F448" i="13"/>
  <c r="F447" i="13"/>
  <c r="F446" i="13"/>
  <c r="F445" i="13"/>
  <c r="F444" i="13"/>
  <c r="F443" i="13"/>
  <c r="F442" i="13"/>
  <c r="F441" i="13"/>
  <c r="F440" i="13"/>
  <c r="F439" i="13"/>
  <c r="F438" i="13"/>
  <c r="F437" i="13"/>
  <c r="F436" i="13"/>
  <c r="F435" i="13"/>
  <c r="F434" i="13"/>
  <c r="F433" i="13"/>
  <c r="F432" i="13"/>
  <c r="F431" i="13"/>
  <c r="F430" i="13"/>
  <c r="F429" i="13"/>
  <c r="F428" i="13"/>
  <c r="F427" i="13"/>
  <c r="F426" i="13"/>
  <c r="F425" i="13"/>
  <c r="F424" i="13"/>
  <c r="F423" i="13"/>
  <c r="F422" i="13"/>
  <c r="F421" i="13"/>
  <c r="F420" i="13"/>
  <c r="F419" i="13"/>
  <c r="F418" i="13"/>
  <c r="F417" i="13"/>
  <c r="F416" i="13"/>
  <c r="F415" i="13"/>
  <c r="F414" i="13"/>
  <c r="F413" i="13"/>
  <c r="F412" i="13"/>
  <c r="F411" i="13"/>
  <c r="F410" i="13"/>
  <c r="F409" i="13"/>
  <c r="F408" i="13"/>
  <c r="F407" i="13"/>
  <c r="F406" i="13"/>
  <c r="F405" i="13"/>
  <c r="F404" i="13"/>
  <c r="F403" i="13"/>
  <c r="F402" i="13"/>
  <c r="F401" i="13"/>
  <c r="F400" i="13"/>
  <c r="F399" i="13"/>
  <c r="F398" i="13"/>
  <c r="F397" i="13"/>
  <c r="F396" i="13"/>
  <c r="F395" i="13"/>
  <c r="F394" i="13"/>
  <c r="F393" i="13"/>
  <c r="F392" i="13"/>
  <c r="F391" i="13"/>
  <c r="F390" i="13"/>
  <c r="F389" i="13"/>
  <c r="F388" i="13"/>
  <c r="F387" i="13"/>
  <c r="F386" i="13"/>
  <c r="F385" i="13"/>
  <c r="F384" i="13"/>
  <c r="F383" i="13"/>
  <c r="F382" i="13"/>
  <c r="F381" i="13"/>
  <c r="F380" i="13"/>
  <c r="F379" i="13"/>
  <c r="F378" i="13"/>
  <c r="F377" i="13"/>
  <c r="F376" i="13"/>
  <c r="F375" i="13"/>
  <c r="F374" i="13"/>
  <c r="F373" i="13"/>
  <c r="F372" i="13"/>
  <c r="F371" i="13"/>
  <c r="F370" i="13"/>
  <c r="F369" i="13"/>
  <c r="F368" i="13"/>
  <c r="F367" i="13"/>
  <c r="F366" i="13"/>
  <c r="F365" i="13"/>
  <c r="F364" i="13"/>
  <c r="F363" i="13"/>
  <c r="F362" i="13"/>
  <c r="F361" i="13"/>
  <c r="F360" i="13"/>
  <c r="F359" i="13"/>
  <c r="F358" i="13"/>
  <c r="F357" i="13"/>
  <c r="F356" i="13"/>
  <c r="F355" i="13"/>
  <c r="F354" i="13"/>
  <c r="F353" i="13"/>
  <c r="F352" i="13"/>
  <c r="F351" i="13"/>
  <c r="F350" i="13"/>
  <c r="F349" i="13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F290" i="13"/>
  <c r="F289" i="13"/>
  <c r="F288" i="13"/>
  <c r="F287" i="13"/>
  <c r="F286" i="13"/>
  <c r="F285" i="13"/>
  <c r="F284" i="13"/>
  <c r="F283" i="13"/>
  <c r="F282" i="13"/>
  <c r="F281" i="13"/>
  <c r="F280" i="13"/>
  <c r="F279" i="13"/>
  <c r="F278" i="13"/>
  <c r="F277" i="13"/>
  <c r="F276" i="13"/>
  <c r="F275" i="13"/>
  <c r="F274" i="13"/>
  <c r="F273" i="13"/>
  <c r="F272" i="13"/>
  <c r="F271" i="13"/>
  <c r="F270" i="13"/>
  <c r="F269" i="13"/>
  <c r="F268" i="13"/>
  <c r="F267" i="13"/>
  <c r="F266" i="13"/>
  <c r="F265" i="13"/>
  <c r="F264" i="13"/>
  <c r="F263" i="13"/>
  <c r="F262" i="13"/>
  <c r="F261" i="13"/>
  <c r="F260" i="13"/>
  <c r="F259" i="13"/>
  <c r="F258" i="13"/>
  <c r="F257" i="13"/>
  <c r="F256" i="13"/>
  <c r="F255" i="13"/>
  <c r="F254" i="13"/>
  <c r="F253" i="13"/>
  <c r="F252" i="13"/>
  <c r="F251" i="13"/>
  <c r="F250" i="13"/>
  <c r="F249" i="13"/>
  <c r="F248" i="13"/>
  <c r="F247" i="13"/>
  <c r="F246" i="13"/>
  <c r="F245" i="13"/>
  <c r="F244" i="13"/>
  <c r="F243" i="13"/>
  <c r="F242" i="13"/>
  <c r="F241" i="13"/>
  <c r="F240" i="13"/>
  <c r="F239" i="13"/>
  <c r="F238" i="13"/>
  <c r="F237" i="13"/>
  <c r="F236" i="13"/>
  <c r="F235" i="13"/>
  <c r="F234" i="13"/>
  <c r="F233" i="13"/>
  <c r="F232" i="13"/>
  <c r="F231" i="13"/>
  <c r="F230" i="13"/>
  <c r="F229" i="13"/>
  <c r="F228" i="13"/>
  <c r="F227" i="13"/>
  <c r="F226" i="13"/>
  <c r="F225" i="13"/>
  <c r="F224" i="13"/>
  <c r="F223" i="13"/>
  <c r="F222" i="13"/>
  <c r="F221" i="13"/>
  <c r="F220" i="13"/>
  <c r="F219" i="13"/>
  <c r="F218" i="13"/>
  <c r="F217" i="13"/>
  <c r="F216" i="13"/>
  <c r="F215" i="13"/>
  <c r="F214" i="13"/>
  <c r="F213" i="13"/>
  <c r="F212" i="13"/>
  <c r="F211" i="13"/>
  <c r="F210" i="13"/>
  <c r="F209" i="13"/>
  <c r="F208" i="13"/>
  <c r="F207" i="13"/>
  <c r="F206" i="13"/>
  <c r="F205" i="13"/>
  <c r="F204" i="13"/>
  <c r="F203" i="13"/>
  <c r="F202" i="13"/>
  <c r="F201" i="13"/>
  <c r="F200" i="13"/>
  <c r="F199" i="13"/>
  <c r="F198" i="13"/>
  <c r="F197" i="13"/>
  <c r="F196" i="13"/>
  <c r="F195" i="13"/>
  <c r="F194" i="13"/>
  <c r="F193" i="13"/>
  <c r="F192" i="13"/>
  <c r="F191" i="13"/>
  <c r="F190" i="13"/>
  <c r="F189" i="13"/>
  <c r="F188" i="13"/>
  <c r="F187" i="13"/>
  <c r="F186" i="13"/>
  <c r="F185" i="13"/>
  <c r="F184" i="13"/>
  <c r="F183" i="13"/>
  <c r="F182" i="13"/>
  <c r="F181" i="13"/>
  <c r="F180" i="13"/>
  <c r="F179" i="13"/>
  <c r="F178" i="13"/>
  <c r="F177" i="13"/>
  <c r="F176" i="13"/>
  <c r="F175" i="13"/>
  <c r="F174" i="13"/>
  <c r="F173" i="13"/>
  <c r="F172" i="13"/>
  <c r="F171" i="13"/>
  <c r="F170" i="13"/>
  <c r="F169" i="13"/>
  <c r="F168" i="13"/>
  <c r="F167" i="13"/>
  <c r="F166" i="13"/>
  <c r="F165" i="13"/>
  <c r="F164" i="13"/>
  <c r="F163" i="13"/>
  <c r="F162" i="13"/>
  <c r="F161" i="13"/>
  <c r="F160" i="13"/>
  <c r="F159" i="13"/>
  <c r="F158" i="13"/>
  <c r="F157" i="13"/>
  <c r="F156" i="13"/>
  <c r="F155" i="13"/>
  <c r="F154" i="13"/>
  <c r="F153" i="13"/>
  <c r="F152" i="13"/>
  <c r="F151" i="13"/>
  <c r="F150" i="13"/>
  <c r="F149" i="13"/>
  <c r="F148" i="13"/>
  <c r="F147" i="13"/>
  <c r="F146" i="13"/>
  <c r="F145" i="13"/>
  <c r="F144" i="13"/>
  <c r="F143" i="13"/>
  <c r="F142" i="13"/>
  <c r="F141" i="13"/>
  <c r="F140" i="13"/>
  <c r="F139" i="13"/>
  <c r="F138" i="13"/>
  <c r="F137" i="13"/>
  <c r="F136" i="13"/>
  <c r="F135" i="13"/>
  <c r="F134" i="13"/>
  <c r="F133" i="13"/>
  <c r="F132" i="13"/>
  <c r="F131" i="13"/>
  <c r="F130" i="13"/>
  <c r="F129" i="13"/>
  <c r="F128" i="13"/>
  <c r="F127" i="13"/>
  <c r="F126" i="13"/>
  <c r="F125" i="13"/>
  <c r="F124" i="13"/>
  <c r="F123" i="13"/>
  <c r="F122" i="13"/>
  <c r="F121" i="13"/>
  <c r="F120" i="13"/>
  <c r="F119" i="13"/>
  <c r="F118" i="13"/>
  <c r="F117" i="13"/>
  <c r="F116" i="13"/>
  <c r="F115" i="13"/>
  <c r="F114" i="13"/>
  <c r="F113" i="13"/>
  <c r="F112" i="13"/>
  <c r="F111" i="13"/>
  <c r="F110" i="13"/>
  <c r="F109" i="13"/>
  <c r="F108" i="13"/>
  <c r="F107" i="13"/>
  <c r="F106" i="13"/>
  <c r="F105" i="13"/>
  <c r="F104" i="13"/>
  <c r="F103" i="13"/>
  <c r="F102" i="13"/>
  <c r="F101" i="13"/>
  <c r="F100" i="13"/>
  <c r="F99" i="13"/>
  <c r="F98" i="13"/>
  <c r="F97" i="13"/>
  <c r="F96" i="13"/>
  <c r="F95" i="13"/>
  <c r="F94" i="13"/>
  <c r="F93" i="13"/>
  <c r="F92" i="13"/>
  <c r="F91" i="13"/>
  <c r="F90" i="13"/>
  <c r="F89" i="13"/>
  <c r="F88" i="13"/>
  <c r="F87" i="13"/>
  <c r="F86" i="13"/>
  <c r="F85" i="13"/>
  <c r="F84" i="13"/>
  <c r="F83" i="13"/>
  <c r="F82" i="13"/>
  <c r="F81" i="13"/>
  <c r="F80" i="13"/>
  <c r="F79" i="13"/>
  <c r="F78" i="13"/>
  <c r="F77" i="13"/>
  <c r="F76" i="13"/>
  <c r="F75" i="13"/>
  <c r="F74" i="13"/>
  <c r="F73" i="13"/>
  <c r="F72" i="13"/>
  <c r="F71" i="13"/>
  <c r="F70" i="13"/>
  <c r="F69" i="13"/>
  <c r="F68" i="13"/>
  <c r="F67" i="13"/>
  <c r="F66" i="13"/>
  <c r="F65" i="13"/>
  <c r="F64" i="13"/>
  <c r="F63" i="13"/>
  <c r="F62" i="13"/>
  <c r="F61" i="13"/>
  <c r="F60" i="13"/>
  <c r="F59" i="13"/>
  <c r="F58" i="13"/>
  <c r="F57" i="13"/>
  <c r="F56" i="13"/>
  <c r="F55" i="13"/>
  <c r="F54" i="13"/>
  <c r="F53" i="13"/>
  <c r="F52" i="13"/>
  <c r="F51" i="13"/>
  <c r="F50" i="13"/>
  <c r="F49" i="13"/>
  <c r="F48" i="13"/>
  <c r="F47" i="13"/>
  <c r="F46" i="13"/>
  <c r="F45" i="13"/>
  <c r="F44" i="13"/>
  <c r="F43" i="13"/>
  <c r="F42" i="13"/>
  <c r="F41" i="13"/>
  <c r="F40" i="13"/>
  <c r="F39" i="13"/>
  <c r="V24" i="13"/>
  <c r="C35" i="13"/>
  <c r="C34" i="13"/>
  <c r="W22" i="13"/>
  <c r="W21" i="13"/>
  <c r="V21" i="13"/>
  <c r="V20" i="13"/>
  <c r="C31" i="13"/>
  <c r="C30" i="13"/>
  <c r="W18" i="13"/>
  <c r="W17" i="13"/>
  <c r="V17" i="13"/>
  <c r="W23" i="13"/>
  <c r="F6" i="12"/>
  <c r="G6" i="12"/>
  <c r="H6" i="12"/>
  <c r="I6" i="12"/>
  <c r="J6" i="12"/>
  <c r="K6" i="12"/>
  <c r="L6" i="12"/>
  <c r="M6" i="12"/>
  <c r="F7" i="12"/>
  <c r="G7" i="12"/>
  <c r="H7" i="12"/>
  <c r="I7" i="12"/>
  <c r="J7" i="12"/>
  <c r="K7" i="12"/>
  <c r="L7" i="12"/>
  <c r="M7" i="12"/>
  <c r="F8" i="12"/>
  <c r="G8" i="12"/>
  <c r="H8" i="12"/>
  <c r="I8" i="12"/>
  <c r="J8" i="12"/>
  <c r="K8" i="12"/>
  <c r="L8" i="12"/>
  <c r="M8" i="12"/>
  <c r="F9" i="12"/>
  <c r="G9" i="12"/>
  <c r="H9" i="12"/>
  <c r="I9" i="12"/>
  <c r="J9" i="12"/>
  <c r="K9" i="12"/>
  <c r="L9" i="12"/>
  <c r="M9" i="12"/>
  <c r="F10" i="12"/>
  <c r="G10" i="12"/>
  <c r="H10" i="12"/>
  <c r="I10" i="12"/>
  <c r="J10" i="12"/>
  <c r="K10" i="12"/>
  <c r="L10" i="12"/>
  <c r="M10" i="12"/>
  <c r="F11" i="12"/>
  <c r="G11" i="12"/>
  <c r="H11" i="12"/>
  <c r="I11" i="12"/>
  <c r="J11" i="12"/>
  <c r="K11" i="12"/>
  <c r="L11" i="12"/>
  <c r="M11" i="12"/>
  <c r="F12" i="12"/>
  <c r="G12" i="12"/>
  <c r="H12" i="12"/>
  <c r="I12" i="12"/>
  <c r="J12" i="12"/>
  <c r="K12" i="12"/>
  <c r="L12" i="12"/>
  <c r="M12" i="12"/>
  <c r="E7" i="12"/>
  <c r="E8" i="12"/>
  <c r="E9" i="12"/>
  <c r="E10" i="12"/>
  <c r="E11" i="12"/>
  <c r="E12" i="12"/>
  <c r="E6" i="12"/>
  <c r="L529" i="17" l="1"/>
  <c r="L507" i="17"/>
  <c r="H507" i="17" s="1" a="1"/>
  <c r="H507" i="17" s="1"/>
  <c r="L503" i="17"/>
  <c r="H503" i="17" s="1" a="1"/>
  <c r="H503" i="17" s="1"/>
  <c r="L499" i="17"/>
  <c r="H499" i="17" s="1" a="1"/>
  <c r="H499" i="17" s="1"/>
  <c r="L495" i="17"/>
  <c r="H495" i="17" s="1" a="1"/>
  <c r="H495" i="17" s="1"/>
  <c r="L491" i="17"/>
  <c r="H491" i="17" s="1" a="1"/>
  <c r="H491" i="17" s="1"/>
  <c r="L530" i="17"/>
  <c r="L527" i="17"/>
  <c r="L523" i="17"/>
  <c r="L519" i="17"/>
  <c r="L515" i="17"/>
  <c r="L511" i="17"/>
  <c r="L508" i="17"/>
  <c r="H508" i="17" s="1" a="1"/>
  <c r="H508" i="17" s="1"/>
  <c r="L504" i="17"/>
  <c r="H504" i="17" s="1" a="1"/>
  <c r="H504" i="17" s="1"/>
  <c r="L500" i="17"/>
  <c r="H500" i="17" s="1" a="1"/>
  <c r="H500" i="17" s="1"/>
  <c r="L496" i="17"/>
  <c r="H496" i="17" s="1" a="1"/>
  <c r="H496" i="17" s="1"/>
  <c r="L492" i="17"/>
  <c r="H492" i="17" s="1" a="1"/>
  <c r="H492" i="17" s="1"/>
  <c r="L524" i="17"/>
  <c r="L520" i="17"/>
  <c r="L516" i="17"/>
  <c r="L512" i="17"/>
  <c r="L525" i="17"/>
  <c r="L521" i="17"/>
  <c r="L517" i="17"/>
  <c r="L513" i="17"/>
  <c r="L510" i="17"/>
  <c r="H510" i="17" s="1" a="1"/>
  <c r="H510" i="17" s="1"/>
  <c r="L506" i="17"/>
  <c r="H506" i="17" s="1" a="1"/>
  <c r="H506" i="17" s="1"/>
  <c r="L502" i="17"/>
  <c r="H502" i="17" s="1" a="1"/>
  <c r="H502" i="17" s="1"/>
  <c r="L498" i="17"/>
  <c r="H498" i="17" s="1" a="1"/>
  <c r="H498" i="17" s="1"/>
  <c r="L494" i="17"/>
  <c r="H494" i="17" s="1" a="1"/>
  <c r="H494" i="17" s="1"/>
  <c r="L490" i="17"/>
  <c r="H490" i="17" s="1" a="1"/>
  <c r="H490" i="17" s="1"/>
  <c r="L509" i="17"/>
  <c r="H509" i="17" s="1" a="1"/>
  <c r="H509" i="17" s="1"/>
  <c r="L522" i="17"/>
  <c r="L514" i="17"/>
  <c r="L497" i="17"/>
  <c r="H497" i="17" s="1" a="1"/>
  <c r="H497" i="17" s="1"/>
  <c r="L489" i="17"/>
  <c r="H489" i="17" s="1" a="1"/>
  <c r="H489" i="17" s="1"/>
  <c r="L518" i="17"/>
  <c r="L493" i="17"/>
  <c r="H493" i="17" s="1" a="1"/>
  <c r="H493" i="17" s="1"/>
  <c r="L528" i="17"/>
  <c r="L505" i="17"/>
  <c r="H505" i="17" s="1" a="1"/>
  <c r="H505" i="17" s="1"/>
  <c r="L531" i="17"/>
  <c r="L526" i="17"/>
  <c r="L532" i="17"/>
  <c r="L501" i="17"/>
  <c r="H501" i="17" s="1" a="1"/>
  <c r="H501" i="17" s="1"/>
  <c r="Q28" i="17"/>
  <c r="L19" i="15"/>
  <c r="L34" i="15"/>
  <c r="X18" i="15"/>
  <c r="H17" i="15"/>
  <c r="AP15" i="15"/>
  <c r="G15" i="15" s="1"/>
  <c r="AT16" i="15"/>
  <c r="J34" i="15"/>
  <c r="J19" i="15"/>
  <c r="H31" i="15"/>
  <c r="X32" i="15"/>
  <c r="E14" i="15"/>
  <c r="AI15" i="15"/>
  <c r="AE21" i="15"/>
  <c r="AH20" i="15"/>
  <c r="AE33" i="15"/>
  <c r="AH32" i="15"/>
  <c r="G31" i="15"/>
  <c r="AQ16" i="15"/>
  <c r="D19" i="15"/>
  <c r="AI31" i="15"/>
  <c r="E31" i="15" s="1"/>
  <c r="D31" i="15"/>
  <c r="M24" i="13"/>
  <c r="S24" i="13"/>
  <c r="K24" i="13"/>
  <c r="Q24" i="13"/>
  <c r="P24" i="13"/>
  <c r="H24" i="13"/>
  <c r="O24" i="13"/>
  <c r="G24" i="13"/>
  <c r="I24" i="13"/>
  <c r="N24" i="13"/>
  <c r="F24" i="13"/>
  <c r="E24" i="13"/>
  <c r="T24" i="13"/>
  <c r="L24" i="13"/>
  <c r="C29" i="13"/>
  <c r="V19" i="13"/>
  <c r="W20" i="13"/>
  <c r="C33" i="13"/>
  <c r="V23" i="13"/>
  <c r="W24" i="13"/>
  <c r="C28" i="13"/>
  <c r="V18" i="13"/>
  <c r="W19" i="13"/>
  <c r="C32" i="13"/>
  <c r="V22" i="13"/>
  <c r="L575" i="17" l="1"/>
  <c r="L571" i="17"/>
  <c r="L567" i="17"/>
  <c r="L563" i="17"/>
  <c r="L559" i="17"/>
  <c r="L555" i="17"/>
  <c r="L576" i="17"/>
  <c r="L572" i="17"/>
  <c r="L568" i="17"/>
  <c r="L564" i="17"/>
  <c r="L560" i="17"/>
  <c r="L556" i="17"/>
  <c r="L573" i="17"/>
  <c r="L569" i="17"/>
  <c r="L565" i="17"/>
  <c r="L561" i="17"/>
  <c r="L557" i="17"/>
  <c r="L574" i="17"/>
  <c r="L570" i="17"/>
  <c r="L566" i="17"/>
  <c r="L562" i="17"/>
  <c r="L558" i="17"/>
  <c r="L554" i="17"/>
  <c r="H554" i="17" s="1" a="1"/>
  <c r="H554" i="17" s="1"/>
  <c r="X12" i="17" s="1"/>
  <c r="X34" i="17" s="1"/>
  <c r="H608" i="17" s="1" a="1"/>
  <c r="H608" i="17" s="1"/>
  <c r="L546" i="17"/>
  <c r="H546" i="17" s="1" a="1"/>
  <c r="H546" i="17" s="1"/>
  <c r="L538" i="17"/>
  <c r="H538" i="17" s="1" a="1"/>
  <c r="H538" i="17" s="1"/>
  <c r="L549" i="17"/>
  <c r="H549" i="17" s="1" a="1"/>
  <c r="H549" i="17" s="1"/>
  <c r="L541" i="17"/>
  <c r="H541" i="17" s="1" a="1"/>
  <c r="H541" i="17" s="1"/>
  <c r="L552" i="17"/>
  <c r="H552" i="17" s="1" a="1"/>
  <c r="H552" i="17" s="1"/>
  <c r="L544" i="17"/>
  <c r="H544" i="17" s="1" a="1"/>
  <c r="H544" i="17" s="1"/>
  <c r="L536" i="17"/>
  <c r="H536" i="17" s="1" a="1"/>
  <c r="H536" i="17" s="1"/>
  <c r="L533" i="17"/>
  <c r="H533" i="17" s="1" a="1"/>
  <c r="H533" i="17" s="1"/>
  <c r="X5" i="17" s="1"/>
  <c r="X27" i="17" s="1"/>
  <c r="H601" i="17" s="1" a="1"/>
  <c r="H601" i="17" s="1"/>
  <c r="L547" i="17"/>
  <c r="H547" i="17" s="1" a="1"/>
  <c r="H547" i="17" s="1"/>
  <c r="L539" i="17"/>
  <c r="H539" i="17" s="1" a="1"/>
  <c r="H539" i="17" s="1"/>
  <c r="L553" i="17"/>
  <c r="H553" i="17" s="1" a="1"/>
  <c r="H553" i="17" s="1"/>
  <c r="X11" i="17" s="1"/>
  <c r="X33" i="17" s="1"/>
  <c r="H607" i="17" s="1" a="1"/>
  <c r="H607" i="17" s="1"/>
  <c r="L545" i="17"/>
  <c r="H545" i="17" s="1" a="1"/>
  <c r="H545" i="17" s="1"/>
  <c r="L537" i="17"/>
  <c r="H537" i="17" s="1" a="1"/>
  <c r="H537" i="17" s="1"/>
  <c r="L534" i="17"/>
  <c r="H534" i="17" s="1" a="1"/>
  <c r="H534" i="17" s="1"/>
  <c r="L548" i="17"/>
  <c r="H548" i="17" s="1" a="1"/>
  <c r="H548" i="17" s="1"/>
  <c r="L540" i="17"/>
  <c r="H540" i="17" s="1" a="1"/>
  <c r="H540" i="17" s="1"/>
  <c r="L551" i="17"/>
  <c r="H551" i="17" s="1" a="1"/>
  <c r="H551" i="17" s="1"/>
  <c r="L542" i="17"/>
  <c r="H542" i="17" s="1" a="1"/>
  <c r="H542" i="17" s="1"/>
  <c r="L535" i="17"/>
  <c r="H535" i="17" s="1" a="1"/>
  <c r="H535" i="17" s="1"/>
  <c r="L543" i="17"/>
  <c r="H543" i="17" s="1" a="1"/>
  <c r="H543" i="17" s="1"/>
  <c r="L550" i="17"/>
  <c r="H550" i="17" s="1" a="1"/>
  <c r="H550" i="17" s="1"/>
  <c r="Q29" i="17"/>
  <c r="Q30" i="17" s="1"/>
  <c r="Q31" i="17" s="1"/>
  <c r="AP16" i="15"/>
  <c r="G16" i="15" s="1"/>
  <c r="AT17" i="15"/>
  <c r="AH33" i="15"/>
  <c r="AE34" i="15"/>
  <c r="E15" i="15"/>
  <c r="AI16" i="15"/>
  <c r="D20" i="15"/>
  <c r="AE22" i="15"/>
  <c r="AH21" i="15"/>
  <c r="H18" i="15"/>
  <c r="X19" i="15"/>
  <c r="AI32" i="15"/>
  <c r="E32" i="15" s="1"/>
  <c r="D32" i="15"/>
  <c r="AQ17" i="15"/>
  <c r="G32" i="15"/>
  <c r="X33" i="15"/>
  <c r="H32" i="15"/>
  <c r="J35" i="15"/>
  <c r="J20" i="15"/>
  <c r="L35" i="15"/>
  <c r="L20" i="15"/>
  <c r="F1468" i="12"/>
  <c r="F1467" i="12"/>
  <c r="F1466" i="12"/>
  <c r="F1465" i="12"/>
  <c r="F1464" i="12"/>
  <c r="F1463" i="12"/>
  <c r="F1462" i="12"/>
  <c r="F1461" i="12"/>
  <c r="F1460" i="12"/>
  <c r="F1459" i="12"/>
  <c r="F1458" i="12"/>
  <c r="F1457" i="12"/>
  <c r="F1456" i="12"/>
  <c r="F1455" i="12"/>
  <c r="F1454" i="12"/>
  <c r="F1453" i="12"/>
  <c r="F1452" i="12"/>
  <c r="F1451" i="12"/>
  <c r="F1450" i="12"/>
  <c r="F1449" i="12"/>
  <c r="F1448" i="12"/>
  <c r="F1447" i="12"/>
  <c r="F1446" i="12"/>
  <c r="F1445" i="12"/>
  <c r="F1444" i="12"/>
  <c r="F1443" i="12"/>
  <c r="F1442" i="12"/>
  <c r="F1441" i="12"/>
  <c r="F1440" i="12"/>
  <c r="F1439" i="12"/>
  <c r="F1438" i="12"/>
  <c r="F1437" i="12"/>
  <c r="F1436" i="12"/>
  <c r="F1435" i="12"/>
  <c r="F1434" i="12"/>
  <c r="F1433" i="12"/>
  <c r="F1432" i="12"/>
  <c r="F1431" i="12"/>
  <c r="F1430" i="12"/>
  <c r="F1429" i="12"/>
  <c r="F1428" i="12"/>
  <c r="F1427" i="12"/>
  <c r="F1426" i="12"/>
  <c r="F1425" i="12"/>
  <c r="F1424" i="12"/>
  <c r="F1423" i="12"/>
  <c r="F1422" i="12"/>
  <c r="F1421" i="12"/>
  <c r="F1420" i="12"/>
  <c r="F1419" i="12"/>
  <c r="F1418" i="12"/>
  <c r="F1417" i="12"/>
  <c r="F1416" i="12"/>
  <c r="F1415" i="12"/>
  <c r="F1414" i="12"/>
  <c r="F1413" i="12"/>
  <c r="F1412" i="12"/>
  <c r="F1411" i="12"/>
  <c r="F1410" i="12"/>
  <c r="F1409" i="12"/>
  <c r="F1408" i="12"/>
  <c r="F1407" i="12"/>
  <c r="F1406" i="12"/>
  <c r="F1405" i="12"/>
  <c r="F1404" i="12"/>
  <c r="F1403" i="12"/>
  <c r="F1402" i="12"/>
  <c r="F1401" i="12"/>
  <c r="F1400" i="12"/>
  <c r="F1399" i="12"/>
  <c r="F1398" i="12"/>
  <c r="F1397" i="12"/>
  <c r="F1396" i="12"/>
  <c r="F1395" i="12"/>
  <c r="F1394" i="12"/>
  <c r="F1393" i="12"/>
  <c r="F1392" i="12"/>
  <c r="F1391" i="12"/>
  <c r="F1390" i="12"/>
  <c r="F1389" i="12"/>
  <c r="F1388" i="12"/>
  <c r="F1387" i="12"/>
  <c r="F1386" i="12"/>
  <c r="F1385" i="12"/>
  <c r="F1384" i="12"/>
  <c r="F1383" i="12"/>
  <c r="F1382" i="12"/>
  <c r="F1381" i="12"/>
  <c r="F1380" i="12"/>
  <c r="F1379" i="12"/>
  <c r="F1378" i="12"/>
  <c r="F1377" i="12"/>
  <c r="F1376" i="12"/>
  <c r="F1375" i="12"/>
  <c r="F1374" i="12"/>
  <c r="F1373" i="12"/>
  <c r="F1372" i="12"/>
  <c r="F1371" i="12"/>
  <c r="F1370" i="12"/>
  <c r="F1369" i="12"/>
  <c r="F1368" i="12"/>
  <c r="F1367" i="12"/>
  <c r="F1366" i="12"/>
  <c r="F1365" i="12"/>
  <c r="F1364" i="12"/>
  <c r="F1363" i="12"/>
  <c r="F1362" i="12"/>
  <c r="F1361" i="12"/>
  <c r="F1360" i="12"/>
  <c r="F1359" i="12"/>
  <c r="F1358" i="12"/>
  <c r="F1357" i="12"/>
  <c r="F1356" i="12"/>
  <c r="F1355" i="12"/>
  <c r="F1354" i="12"/>
  <c r="F1353" i="12"/>
  <c r="F1352" i="12"/>
  <c r="F1351" i="12"/>
  <c r="F1350" i="12"/>
  <c r="F1349" i="12"/>
  <c r="F1348" i="12"/>
  <c r="F1347" i="12"/>
  <c r="F1346" i="12"/>
  <c r="F1345" i="12"/>
  <c r="F1344" i="12"/>
  <c r="F1343" i="12"/>
  <c r="F1342" i="12"/>
  <c r="F1341" i="12"/>
  <c r="F1340" i="12"/>
  <c r="F1339" i="12"/>
  <c r="F1338" i="12"/>
  <c r="F1337" i="12"/>
  <c r="F1336" i="12"/>
  <c r="F1335" i="12"/>
  <c r="F1334" i="12"/>
  <c r="F1333" i="12"/>
  <c r="F1332" i="12"/>
  <c r="F1331" i="12"/>
  <c r="F1330" i="12"/>
  <c r="F1329" i="12"/>
  <c r="F1328" i="12"/>
  <c r="F1327" i="12"/>
  <c r="F1326" i="12"/>
  <c r="F1325" i="12"/>
  <c r="F1324" i="12"/>
  <c r="F1323" i="12"/>
  <c r="F1322" i="12"/>
  <c r="F1321" i="12"/>
  <c r="F1320" i="12"/>
  <c r="F1319" i="12"/>
  <c r="F1318" i="12"/>
  <c r="F1317" i="12"/>
  <c r="F1316" i="12"/>
  <c r="F1315" i="12"/>
  <c r="F1314" i="12"/>
  <c r="F1313" i="12"/>
  <c r="F1312" i="12"/>
  <c r="F1311" i="12"/>
  <c r="F1310" i="12"/>
  <c r="F1309" i="12"/>
  <c r="F1308" i="12"/>
  <c r="F1307" i="12"/>
  <c r="F1306" i="12"/>
  <c r="F1305" i="12"/>
  <c r="F1304" i="12"/>
  <c r="F1303" i="12"/>
  <c r="F1302" i="12"/>
  <c r="F1301" i="12"/>
  <c r="F1300" i="12"/>
  <c r="F1299" i="12"/>
  <c r="F1298" i="12"/>
  <c r="F1297" i="12"/>
  <c r="F1296" i="12"/>
  <c r="F1295" i="12"/>
  <c r="F1294" i="12"/>
  <c r="F1293" i="12"/>
  <c r="F1292" i="12"/>
  <c r="F1291" i="12"/>
  <c r="F1290" i="12"/>
  <c r="F1289" i="12"/>
  <c r="F1288" i="12"/>
  <c r="F1287" i="12"/>
  <c r="F1286" i="12"/>
  <c r="F1285" i="12"/>
  <c r="F1284" i="12"/>
  <c r="F1283" i="12"/>
  <c r="F1282" i="12"/>
  <c r="F1281" i="12"/>
  <c r="F1280" i="12"/>
  <c r="F1279" i="12"/>
  <c r="F1278" i="12"/>
  <c r="F1277" i="12"/>
  <c r="F1276" i="12"/>
  <c r="F1275" i="12"/>
  <c r="F1274" i="12"/>
  <c r="F1273" i="12"/>
  <c r="F1272" i="12"/>
  <c r="F1271" i="12"/>
  <c r="F1270" i="12"/>
  <c r="F1269" i="12"/>
  <c r="F1268" i="12"/>
  <c r="F1267" i="12"/>
  <c r="F1266" i="12"/>
  <c r="F1265" i="12"/>
  <c r="F1264" i="12"/>
  <c r="F1263" i="12"/>
  <c r="F1262" i="12"/>
  <c r="F1261" i="12"/>
  <c r="F1260" i="12"/>
  <c r="F1259" i="12"/>
  <c r="F1258" i="12"/>
  <c r="F1257" i="12"/>
  <c r="F1256" i="12"/>
  <c r="F1255" i="12"/>
  <c r="F1254" i="12"/>
  <c r="F1253" i="12"/>
  <c r="F1252" i="12"/>
  <c r="F1251" i="12"/>
  <c r="F1250" i="12"/>
  <c r="F1249" i="12"/>
  <c r="F1248" i="12"/>
  <c r="F1247" i="12"/>
  <c r="F1246" i="12"/>
  <c r="F1245" i="12"/>
  <c r="F1244" i="12"/>
  <c r="F1243" i="12"/>
  <c r="F1242" i="12"/>
  <c r="F1241" i="12"/>
  <c r="F1240" i="12"/>
  <c r="F1239" i="12"/>
  <c r="F1238" i="12"/>
  <c r="F1237" i="12"/>
  <c r="F1236" i="12"/>
  <c r="F1235" i="12"/>
  <c r="F1234" i="12"/>
  <c r="F1233" i="12"/>
  <c r="F1232" i="12"/>
  <c r="F1231" i="12"/>
  <c r="F1230" i="12"/>
  <c r="F1229" i="12"/>
  <c r="F1228" i="12"/>
  <c r="F1227" i="12"/>
  <c r="F1226" i="12"/>
  <c r="F1225" i="12"/>
  <c r="F1224" i="12"/>
  <c r="F1223" i="12"/>
  <c r="F1222" i="12"/>
  <c r="F1221" i="12"/>
  <c r="F1220" i="12"/>
  <c r="F1219" i="12"/>
  <c r="F1218" i="12"/>
  <c r="F1217" i="12"/>
  <c r="F1216" i="12"/>
  <c r="F1215" i="12"/>
  <c r="F1214" i="12"/>
  <c r="F1213" i="12"/>
  <c r="F1212" i="12"/>
  <c r="F1211" i="12"/>
  <c r="F1210" i="12"/>
  <c r="F1209" i="12"/>
  <c r="F1208" i="12"/>
  <c r="F1207" i="12"/>
  <c r="F1206" i="12"/>
  <c r="F1205" i="12"/>
  <c r="F1204" i="12"/>
  <c r="F1203" i="12"/>
  <c r="F1202" i="12"/>
  <c r="F1201" i="12"/>
  <c r="F1200" i="12"/>
  <c r="F1199" i="12"/>
  <c r="F1198" i="12"/>
  <c r="F1197" i="12"/>
  <c r="F1196" i="12"/>
  <c r="F1195" i="12"/>
  <c r="F1194" i="12"/>
  <c r="F1193" i="12"/>
  <c r="F1192" i="12"/>
  <c r="F1191" i="12"/>
  <c r="F1190" i="12"/>
  <c r="F1189" i="12"/>
  <c r="F1188" i="12"/>
  <c r="F1187" i="12"/>
  <c r="F1186" i="12"/>
  <c r="F1185" i="12"/>
  <c r="F1184" i="12"/>
  <c r="F1183" i="12"/>
  <c r="F1182" i="12"/>
  <c r="F1181" i="12"/>
  <c r="F1180" i="12"/>
  <c r="F1179" i="12"/>
  <c r="F1178" i="12"/>
  <c r="F1177" i="12"/>
  <c r="F1176" i="12"/>
  <c r="F1175" i="12"/>
  <c r="F1174" i="12"/>
  <c r="F1173" i="12"/>
  <c r="F1172" i="12"/>
  <c r="F1171" i="12"/>
  <c r="F1170" i="12"/>
  <c r="F1169" i="12"/>
  <c r="F1168" i="12"/>
  <c r="F1167" i="12"/>
  <c r="F1166" i="12"/>
  <c r="F1165" i="12"/>
  <c r="F1164" i="12"/>
  <c r="F1163" i="12"/>
  <c r="F1162" i="12"/>
  <c r="F1161" i="12"/>
  <c r="F1160" i="12"/>
  <c r="F1159" i="12"/>
  <c r="F1158" i="12"/>
  <c r="F1157" i="12"/>
  <c r="F1156" i="12"/>
  <c r="F1155" i="12"/>
  <c r="F1154" i="12"/>
  <c r="F1153" i="12"/>
  <c r="F1152" i="12"/>
  <c r="F1151" i="12"/>
  <c r="F1150" i="12"/>
  <c r="F1149" i="12"/>
  <c r="F1148" i="12"/>
  <c r="F1147" i="12"/>
  <c r="F1146" i="12"/>
  <c r="F1145" i="12"/>
  <c r="F1144" i="12"/>
  <c r="F1143" i="12"/>
  <c r="F1142" i="12"/>
  <c r="F1141" i="12"/>
  <c r="F1140" i="12"/>
  <c r="F1139" i="12"/>
  <c r="F1138" i="12"/>
  <c r="F1137" i="12"/>
  <c r="F1136" i="12"/>
  <c r="F1135" i="12"/>
  <c r="F1134" i="12"/>
  <c r="F1133" i="12"/>
  <c r="F1132" i="12"/>
  <c r="F1131" i="12"/>
  <c r="F1130" i="12"/>
  <c r="F1129" i="12"/>
  <c r="F1128" i="12"/>
  <c r="F1127" i="12"/>
  <c r="F1126" i="12"/>
  <c r="F1125" i="12"/>
  <c r="F1124" i="12"/>
  <c r="F1123" i="12"/>
  <c r="F1122" i="12"/>
  <c r="F1121" i="12"/>
  <c r="F1120" i="12"/>
  <c r="F1119" i="12"/>
  <c r="F1118" i="12"/>
  <c r="F1117" i="12"/>
  <c r="F1116" i="12"/>
  <c r="F1115" i="12"/>
  <c r="F1114" i="12"/>
  <c r="F1113" i="12"/>
  <c r="F1112" i="12"/>
  <c r="F1111" i="12"/>
  <c r="F1110" i="12"/>
  <c r="F1109" i="12"/>
  <c r="F1108" i="12"/>
  <c r="F1107" i="12"/>
  <c r="F1106" i="12"/>
  <c r="F1105" i="12"/>
  <c r="F1104" i="12"/>
  <c r="F1103" i="12"/>
  <c r="F1102" i="12"/>
  <c r="F1101" i="12"/>
  <c r="F1100" i="12"/>
  <c r="F1099" i="12"/>
  <c r="F1098" i="12"/>
  <c r="F1097" i="12"/>
  <c r="F1096" i="12"/>
  <c r="F1095" i="12"/>
  <c r="F1094" i="12"/>
  <c r="F1093" i="12"/>
  <c r="F1092" i="12"/>
  <c r="F1091" i="12"/>
  <c r="F1090" i="12"/>
  <c r="F1089" i="12"/>
  <c r="F1088" i="12"/>
  <c r="F1087" i="12"/>
  <c r="F1086" i="12"/>
  <c r="F1085" i="12"/>
  <c r="F1084" i="12"/>
  <c r="F1083" i="12"/>
  <c r="F1082" i="12"/>
  <c r="F1081" i="12"/>
  <c r="F1080" i="12"/>
  <c r="F1079" i="12"/>
  <c r="F1078" i="12"/>
  <c r="F1077" i="12"/>
  <c r="F1076" i="12"/>
  <c r="F1075" i="12"/>
  <c r="F1074" i="12"/>
  <c r="F1073" i="12"/>
  <c r="F1072" i="12"/>
  <c r="F1071" i="12"/>
  <c r="F1070" i="12"/>
  <c r="F1069" i="12"/>
  <c r="F1068" i="12"/>
  <c r="F1067" i="12"/>
  <c r="F1066" i="12"/>
  <c r="F1065" i="12"/>
  <c r="F1064" i="12"/>
  <c r="F1063" i="12"/>
  <c r="F1062" i="12"/>
  <c r="F1061" i="12"/>
  <c r="F1060" i="12"/>
  <c r="F1059" i="12"/>
  <c r="F1058" i="12"/>
  <c r="F1057" i="12"/>
  <c r="F1056" i="12"/>
  <c r="F1055" i="12"/>
  <c r="F1054" i="12"/>
  <c r="F1053" i="12"/>
  <c r="F1052" i="12"/>
  <c r="F1051" i="12"/>
  <c r="F1050" i="12"/>
  <c r="F1049" i="12"/>
  <c r="F1048" i="12"/>
  <c r="F1047" i="12"/>
  <c r="F1046" i="12"/>
  <c r="F1045" i="12"/>
  <c r="F1044" i="12"/>
  <c r="F1043" i="12"/>
  <c r="F1042" i="12"/>
  <c r="F1041" i="12"/>
  <c r="F1040" i="12"/>
  <c r="F1039" i="12"/>
  <c r="F1038" i="12"/>
  <c r="F1037" i="12"/>
  <c r="F1036" i="12"/>
  <c r="F1035" i="12"/>
  <c r="F1034" i="12"/>
  <c r="F1033" i="12"/>
  <c r="F1032" i="12"/>
  <c r="F1031" i="12"/>
  <c r="F1030" i="12"/>
  <c r="F1029" i="12"/>
  <c r="F1028" i="12"/>
  <c r="F1027" i="12"/>
  <c r="F1026" i="12"/>
  <c r="F1025" i="12"/>
  <c r="F1024" i="12"/>
  <c r="F1023" i="12"/>
  <c r="F1022" i="12"/>
  <c r="F1021" i="12"/>
  <c r="F1020" i="12"/>
  <c r="F1019" i="12"/>
  <c r="F1018" i="12"/>
  <c r="F1017" i="12"/>
  <c r="F1016" i="12"/>
  <c r="F1015" i="12"/>
  <c r="F1014" i="12"/>
  <c r="F1013" i="12"/>
  <c r="F1012" i="12"/>
  <c r="F1011" i="12"/>
  <c r="F1010" i="12"/>
  <c r="F1009" i="12"/>
  <c r="F1008" i="12"/>
  <c r="F1007" i="12"/>
  <c r="F1006" i="12"/>
  <c r="F1005" i="12"/>
  <c r="F1004" i="12"/>
  <c r="F1003" i="12"/>
  <c r="F1002" i="12"/>
  <c r="F1001" i="12"/>
  <c r="F1000" i="12"/>
  <c r="F999" i="12"/>
  <c r="F998" i="12"/>
  <c r="F997" i="12"/>
  <c r="F996" i="12"/>
  <c r="F995" i="12"/>
  <c r="F994" i="12"/>
  <c r="F993" i="12"/>
  <c r="F992" i="12"/>
  <c r="F991" i="12"/>
  <c r="F990" i="12"/>
  <c r="F989" i="12"/>
  <c r="F988" i="12"/>
  <c r="F987" i="12"/>
  <c r="F986" i="12"/>
  <c r="F985" i="12"/>
  <c r="F984" i="12"/>
  <c r="F983" i="12"/>
  <c r="F982" i="12"/>
  <c r="F981" i="12"/>
  <c r="F980" i="12"/>
  <c r="F979" i="12"/>
  <c r="F978" i="12"/>
  <c r="F977" i="12"/>
  <c r="F976" i="12"/>
  <c r="F975" i="12"/>
  <c r="F974" i="12"/>
  <c r="F973" i="12"/>
  <c r="F972" i="12"/>
  <c r="F971" i="12"/>
  <c r="F970" i="12"/>
  <c r="F969" i="12"/>
  <c r="F968" i="12"/>
  <c r="F967" i="12"/>
  <c r="F966" i="12"/>
  <c r="F965" i="12"/>
  <c r="F964" i="12"/>
  <c r="F963" i="12"/>
  <c r="F962" i="12"/>
  <c r="F961" i="12"/>
  <c r="F960" i="12"/>
  <c r="F959" i="12"/>
  <c r="F958" i="12"/>
  <c r="F957" i="12"/>
  <c r="F956" i="12"/>
  <c r="F955" i="12"/>
  <c r="F954" i="12"/>
  <c r="F953" i="12"/>
  <c r="F952" i="12"/>
  <c r="F951" i="12"/>
  <c r="F950" i="12"/>
  <c r="F949" i="12"/>
  <c r="F948" i="12"/>
  <c r="F947" i="12"/>
  <c r="F946" i="12"/>
  <c r="F945" i="12"/>
  <c r="F944" i="12"/>
  <c r="F943" i="12"/>
  <c r="F942" i="12"/>
  <c r="F941" i="12"/>
  <c r="F940" i="12"/>
  <c r="F939" i="12"/>
  <c r="F938" i="12"/>
  <c r="F937" i="12"/>
  <c r="F936" i="12"/>
  <c r="F935" i="12"/>
  <c r="F934" i="12"/>
  <c r="F933" i="12"/>
  <c r="F932" i="12"/>
  <c r="F931" i="12"/>
  <c r="F930" i="12"/>
  <c r="F929" i="12"/>
  <c r="F928" i="12"/>
  <c r="F927" i="12"/>
  <c r="F926" i="12"/>
  <c r="F925" i="12"/>
  <c r="F924" i="12"/>
  <c r="F923" i="12"/>
  <c r="F922" i="12"/>
  <c r="F921" i="12"/>
  <c r="F920" i="12"/>
  <c r="F919" i="12"/>
  <c r="F918" i="12"/>
  <c r="F917" i="12"/>
  <c r="F916" i="12"/>
  <c r="F915" i="12"/>
  <c r="F914" i="12"/>
  <c r="F913" i="12"/>
  <c r="F912" i="12"/>
  <c r="F911" i="12"/>
  <c r="F910" i="12"/>
  <c r="F909" i="12"/>
  <c r="F908" i="12"/>
  <c r="F907" i="12"/>
  <c r="F906" i="12"/>
  <c r="F905" i="12"/>
  <c r="F904" i="12"/>
  <c r="F903" i="12"/>
  <c r="F902" i="12"/>
  <c r="F901" i="12"/>
  <c r="F900" i="12"/>
  <c r="F899" i="12"/>
  <c r="F898" i="12"/>
  <c r="F897" i="12"/>
  <c r="F896" i="12"/>
  <c r="F895" i="12"/>
  <c r="F894" i="12"/>
  <c r="F893" i="12"/>
  <c r="F892" i="12"/>
  <c r="F891" i="12"/>
  <c r="F890" i="12"/>
  <c r="F889" i="12"/>
  <c r="F888" i="12"/>
  <c r="F887" i="12"/>
  <c r="F886" i="12"/>
  <c r="F885" i="12"/>
  <c r="F884" i="12"/>
  <c r="F883" i="12"/>
  <c r="F882" i="12"/>
  <c r="F881" i="12"/>
  <c r="F880" i="12"/>
  <c r="F879" i="12"/>
  <c r="F878" i="12"/>
  <c r="F877" i="12"/>
  <c r="F876" i="12"/>
  <c r="F875" i="12"/>
  <c r="F874" i="12"/>
  <c r="F873" i="12"/>
  <c r="F872" i="12"/>
  <c r="F871" i="12"/>
  <c r="F870" i="12"/>
  <c r="F869" i="12"/>
  <c r="F868" i="12"/>
  <c r="F867" i="12"/>
  <c r="F866" i="12"/>
  <c r="F865" i="12"/>
  <c r="F864" i="12"/>
  <c r="F863" i="12"/>
  <c r="F862" i="12"/>
  <c r="F861" i="12"/>
  <c r="F860" i="12"/>
  <c r="F859" i="12"/>
  <c r="F858" i="12"/>
  <c r="F857" i="12"/>
  <c r="F856" i="12"/>
  <c r="F855" i="12"/>
  <c r="F854" i="12"/>
  <c r="F853" i="12"/>
  <c r="F852" i="12"/>
  <c r="F851" i="12"/>
  <c r="F850" i="12"/>
  <c r="F849" i="12"/>
  <c r="F848" i="12"/>
  <c r="F847" i="12"/>
  <c r="F846" i="12"/>
  <c r="F845" i="12"/>
  <c r="F844" i="12"/>
  <c r="F843" i="12"/>
  <c r="F842" i="12"/>
  <c r="F841" i="12"/>
  <c r="F840" i="12"/>
  <c r="F839" i="12"/>
  <c r="F838" i="12"/>
  <c r="F837" i="12"/>
  <c r="F836" i="12"/>
  <c r="F835" i="12"/>
  <c r="F834" i="12"/>
  <c r="F833" i="12"/>
  <c r="F832" i="12"/>
  <c r="F831" i="12"/>
  <c r="F830" i="12"/>
  <c r="F829" i="12"/>
  <c r="F828" i="12"/>
  <c r="F827" i="12"/>
  <c r="F826" i="12"/>
  <c r="F825" i="12"/>
  <c r="F824" i="12"/>
  <c r="F823" i="12"/>
  <c r="F822" i="12"/>
  <c r="F821" i="12"/>
  <c r="F820" i="12"/>
  <c r="F819" i="12"/>
  <c r="F818" i="12"/>
  <c r="F817" i="12"/>
  <c r="F816" i="12"/>
  <c r="F815" i="12"/>
  <c r="F814" i="12"/>
  <c r="F813" i="12"/>
  <c r="F812" i="12"/>
  <c r="F811" i="12"/>
  <c r="F810" i="12"/>
  <c r="F809" i="12"/>
  <c r="F808" i="12"/>
  <c r="F807" i="12"/>
  <c r="F806" i="12"/>
  <c r="F805" i="12"/>
  <c r="F804" i="12"/>
  <c r="F803" i="12"/>
  <c r="F802" i="12"/>
  <c r="F801" i="12"/>
  <c r="F800" i="12"/>
  <c r="F799" i="12"/>
  <c r="F798" i="12"/>
  <c r="F797" i="12"/>
  <c r="F796" i="12"/>
  <c r="F795" i="12"/>
  <c r="F794" i="12"/>
  <c r="F793" i="12"/>
  <c r="F792" i="12"/>
  <c r="F791" i="12"/>
  <c r="F790" i="12"/>
  <c r="F789" i="12"/>
  <c r="F788" i="12"/>
  <c r="F787" i="12"/>
  <c r="F786" i="12"/>
  <c r="F785" i="12"/>
  <c r="F784" i="12"/>
  <c r="F783" i="12"/>
  <c r="F782" i="12"/>
  <c r="F781" i="12"/>
  <c r="F780" i="12"/>
  <c r="F779" i="12"/>
  <c r="F778" i="12"/>
  <c r="F777" i="12"/>
  <c r="F776" i="12"/>
  <c r="F775" i="12"/>
  <c r="F774" i="12"/>
  <c r="F773" i="12"/>
  <c r="F772" i="12"/>
  <c r="F771" i="12"/>
  <c r="F770" i="12"/>
  <c r="F769" i="12"/>
  <c r="F768" i="12"/>
  <c r="F767" i="12"/>
  <c r="F766" i="12"/>
  <c r="F765" i="12"/>
  <c r="F764" i="12"/>
  <c r="F763" i="12"/>
  <c r="F762" i="12"/>
  <c r="F761" i="12"/>
  <c r="F760" i="12"/>
  <c r="F759" i="12"/>
  <c r="F758" i="12"/>
  <c r="F757" i="12"/>
  <c r="F756" i="12"/>
  <c r="F755" i="12"/>
  <c r="F754" i="12"/>
  <c r="F753" i="12"/>
  <c r="F752" i="12"/>
  <c r="F751" i="12"/>
  <c r="F750" i="12"/>
  <c r="F749" i="12"/>
  <c r="F748" i="12"/>
  <c r="F747" i="12"/>
  <c r="F746" i="12"/>
  <c r="F745" i="12"/>
  <c r="F744" i="12"/>
  <c r="F743" i="12"/>
  <c r="F742" i="12"/>
  <c r="F741" i="12"/>
  <c r="F740" i="12"/>
  <c r="F739" i="12"/>
  <c r="F738" i="12"/>
  <c r="F737" i="12"/>
  <c r="F736" i="12"/>
  <c r="F735" i="12"/>
  <c r="F734" i="12"/>
  <c r="F733" i="12"/>
  <c r="F732" i="12"/>
  <c r="F731" i="12"/>
  <c r="F730" i="12"/>
  <c r="F729" i="12"/>
  <c r="F728" i="12"/>
  <c r="F727" i="12"/>
  <c r="F726" i="12"/>
  <c r="F725" i="12"/>
  <c r="F724" i="12"/>
  <c r="F723" i="12"/>
  <c r="F722" i="12"/>
  <c r="F721" i="12"/>
  <c r="F720" i="12"/>
  <c r="F719" i="12"/>
  <c r="F718" i="12"/>
  <c r="F717" i="12"/>
  <c r="F716" i="12"/>
  <c r="F715" i="12"/>
  <c r="F714" i="12"/>
  <c r="F713" i="12"/>
  <c r="F712" i="12"/>
  <c r="F711" i="12"/>
  <c r="F710" i="12"/>
  <c r="F709" i="12"/>
  <c r="F708" i="12"/>
  <c r="F707" i="12"/>
  <c r="F706" i="12"/>
  <c r="F705" i="12"/>
  <c r="F704" i="12"/>
  <c r="F703" i="12"/>
  <c r="F702" i="12"/>
  <c r="F701" i="12"/>
  <c r="F700" i="12"/>
  <c r="F699" i="12"/>
  <c r="F698" i="12"/>
  <c r="F697" i="12"/>
  <c r="F696" i="12"/>
  <c r="F695" i="12"/>
  <c r="F694" i="12"/>
  <c r="F693" i="12"/>
  <c r="F692" i="12"/>
  <c r="F691" i="12"/>
  <c r="F690" i="12"/>
  <c r="F689" i="12"/>
  <c r="F688" i="12"/>
  <c r="F687" i="12"/>
  <c r="F686" i="12"/>
  <c r="F685" i="12"/>
  <c r="F684" i="12"/>
  <c r="F683" i="12"/>
  <c r="F682" i="12"/>
  <c r="F681" i="12"/>
  <c r="F680" i="12"/>
  <c r="F679" i="12"/>
  <c r="F678" i="12"/>
  <c r="F677" i="12"/>
  <c r="F676" i="12"/>
  <c r="F675" i="12"/>
  <c r="F674" i="12"/>
  <c r="F673" i="12"/>
  <c r="F672" i="12"/>
  <c r="F671" i="12"/>
  <c r="F670" i="12"/>
  <c r="F669" i="12"/>
  <c r="F668" i="12"/>
  <c r="F667" i="12"/>
  <c r="F666" i="12"/>
  <c r="F665" i="12"/>
  <c r="F664" i="12"/>
  <c r="F663" i="12"/>
  <c r="F662" i="12"/>
  <c r="F661" i="12"/>
  <c r="F660" i="12"/>
  <c r="F659" i="12"/>
  <c r="F658" i="12"/>
  <c r="F657" i="12"/>
  <c r="F656" i="12"/>
  <c r="F655" i="12"/>
  <c r="F654" i="12"/>
  <c r="F653" i="12"/>
  <c r="F652" i="12"/>
  <c r="F651" i="12"/>
  <c r="F650" i="12"/>
  <c r="F649" i="12"/>
  <c r="F648" i="12"/>
  <c r="F647" i="12"/>
  <c r="F646" i="12"/>
  <c r="F645" i="12"/>
  <c r="F644" i="12"/>
  <c r="F643" i="12"/>
  <c r="F642" i="12"/>
  <c r="F641" i="12"/>
  <c r="F640" i="12"/>
  <c r="F639" i="12"/>
  <c r="F638" i="12"/>
  <c r="F637" i="12"/>
  <c r="F636" i="12"/>
  <c r="F635" i="12"/>
  <c r="F634" i="12"/>
  <c r="F633" i="12"/>
  <c r="F632" i="12"/>
  <c r="F631" i="12"/>
  <c r="F630" i="12"/>
  <c r="F629" i="12"/>
  <c r="F628" i="12"/>
  <c r="F627" i="12"/>
  <c r="F626" i="12"/>
  <c r="F625" i="12"/>
  <c r="F624" i="12"/>
  <c r="F623" i="12"/>
  <c r="F622" i="12"/>
  <c r="F621" i="12"/>
  <c r="F620" i="12"/>
  <c r="F619" i="12"/>
  <c r="F618" i="12"/>
  <c r="F617" i="12"/>
  <c r="F616" i="12"/>
  <c r="F615" i="12"/>
  <c r="F614" i="12"/>
  <c r="F613" i="12"/>
  <c r="F612" i="12"/>
  <c r="F611" i="12"/>
  <c r="F610" i="12"/>
  <c r="F609" i="12"/>
  <c r="F608" i="12"/>
  <c r="F607" i="12"/>
  <c r="F606" i="12"/>
  <c r="F605" i="12"/>
  <c r="F604" i="12"/>
  <c r="F603" i="12"/>
  <c r="F602" i="12"/>
  <c r="F601" i="12"/>
  <c r="F600" i="12"/>
  <c r="F599" i="12"/>
  <c r="F598" i="12"/>
  <c r="F597" i="12"/>
  <c r="F596" i="12"/>
  <c r="F595" i="12"/>
  <c r="F594" i="12"/>
  <c r="F593" i="12"/>
  <c r="F592" i="12"/>
  <c r="F591" i="12"/>
  <c r="F590" i="12"/>
  <c r="F589" i="12"/>
  <c r="F588" i="12"/>
  <c r="F587" i="12"/>
  <c r="F586" i="12"/>
  <c r="F585" i="12"/>
  <c r="F584" i="12"/>
  <c r="F583" i="12"/>
  <c r="F582" i="12"/>
  <c r="F581" i="12"/>
  <c r="F580" i="12"/>
  <c r="F579" i="12"/>
  <c r="F578" i="12"/>
  <c r="F577" i="12"/>
  <c r="F576" i="12"/>
  <c r="F575" i="12"/>
  <c r="F574" i="12"/>
  <c r="F573" i="12"/>
  <c r="F572" i="12"/>
  <c r="F571" i="12"/>
  <c r="F570" i="12"/>
  <c r="F569" i="12"/>
  <c r="F568" i="12"/>
  <c r="F567" i="12"/>
  <c r="F566" i="12"/>
  <c r="F565" i="12"/>
  <c r="F564" i="12"/>
  <c r="F563" i="12"/>
  <c r="F562" i="12"/>
  <c r="F561" i="12"/>
  <c r="F560" i="12"/>
  <c r="F559" i="12"/>
  <c r="F558" i="12"/>
  <c r="F557" i="12"/>
  <c r="F556" i="12"/>
  <c r="F555" i="12"/>
  <c r="F554" i="12"/>
  <c r="F553" i="12"/>
  <c r="F552" i="12"/>
  <c r="F551" i="12"/>
  <c r="F550" i="12"/>
  <c r="F549" i="12"/>
  <c r="F548" i="12"/>
  <c r="F547" i="12"/>
  <c r="F546" i="12"/>
  <c r="F545" i="12"/>
  <c r="F544" i="12"/>
  <c r="F543" i="12"/>
  <c r="F542" i="12"/>
  <c r="F541" i="12"/>
  <c r="F540" i="12"/>
  <c r="F539" i="12"/>
  <c r="F538" i="12"/>
  <c r="F537" i="12"/>
  <c r="F536" i="12"/>
  <c r="F535" i="12"/>
  <c r="F534" i="12"/>
  <c r="F533" i="12"/>
  <c r="F532" i="12"/>
  <c r="F531" i="12"/>
  <c r="F530" i="12"/>
  <c r="F529" i="12"/>
  <c r="F528" i="12"/>
  <c r="F527" i="12"/>
  <c r="F526" i="12"/>
  <c r="F525" i="12"/>
  <c r="F524" i="12"/>
  <c r="F523" i="12"/>
  <c r="F522" i="12"/>
  <c r="F521" i="12"/>
  <c r="F520" i="12"/>
  <c r="F519" i="12"/>
  <c r="F518" i="12"/>
  <c r="F517" i="12"/>
  <c r="F516" i="12"/>
  <c r="F515" i="12"/>
  <c r="F514" i="12"/>
  <c r="F513" i="12"/>
  <c r="F512" i="12"/>
  <c r="F511" i="12"/>
  <c r="F510" i="12"/>
  <c r="F509" i="12"/>
  <c r="F508" i="12"/>
  <c r="F507" i="12"/>
  <c r="F506" i="12"/>
  <c r="F505" i="12"/>
  <c r="F504" i="12"/>
  <c r="F503" i="12"/>
  <c r="F502" i="12"/>
  <c r="F501" i="12"/>
  <c r="F500" i="12"/>
  <c r="F499" i="12"/>
  <c r="F498" i="12"/>
  <c r="F497" i="12"/>
  <c r="F496" i="12"/>
  <c r="F495" i="12"/>
  <c r="F494" i="12"/>
  <c r="F493" i="12"/>
  <c r="F492" i="12"/>
  <c r="F491" i="12"/>
  <c r="F490" i="12"/>
  <c r="F489" i="12"/>
  <c r="F488" i="12"/>
  <c r="F487" i="12"/>
  <c r="F486" i="12"/>
  <c r="F485" i="12"/>
  <c r="F484" i="12"/>
  <c r="F483" i="12"/>
  <c r="F482" i="12"/>
  <c r="F481" i="12"/>
  <c r="F480" i="12"/>
  <c r="F479" i="12"/>
  <c r="F478" i="12"/>
  <c r="F477" i="12"/>
  <c r="F476" i="12"/>
  <c r="F475" i="12"/>
  <c r="F474" i="12"/>
  <c r="F473" i="12"/>
  <c r="F472" i="12"/>
  <c r="F471" i="12"/>
  <c r="F470" i="12"/>
  <c r="F469" i="12"/>
  <c r="F468" i="12"/>
  <c r="F467" i="12"/>
  <c r="F466" i="12"/>
  <c r="F465" i="12"/>
  <c r="F464" i="12"/>
  <c r="F463" i="12"/>
  <c r="F462" i="12"/>
  <c r="F461" i="12"/>
  <c r="F460" i="12"/>
  <c r="F459" i="12"/>
  <c r="F458" i="12"/>
  <c r="F457" i="12"/>
  <c r="F456" i="12"/>
  <c r="F455" i="12"/>
  <c r="F454" i="12"/>
  <c r="F453" i="12"/>
  <c r="F452" i="12"/>
  <c r="F451" i="12"/>
  <c r="F450" i="12"/>
  <c r="F449" i="12"/>
  <c r="F448" i="12"/>
  <c r="F447" i="12"/>
  <c r="F446" i="12"/>
  <c r="F445" i="12"/>
  <c r="F444" i="12"/>
  <c r="F443" i="12"/>
  <c r="F442" i="12"/>
  <c r="F441" i="12"/>
  <c r="F440" i="12"/>
  <c r="F439" i="12"/>
  <c r="F438" i="12"/>
  <c r="F437" i="12"/>
  <c r="F436" i="12"/>
  <c r="F435" i="12"/>
  <c r="F434" i="12"/>
  <c r="F433" i="12"/>
  <c r="F432" i="12"/>
  <c r="F431" i="12"/>
  <c r="F430" i="12"/>
  <c r="F429" i="12"/>
  <c r="F428" i="12"/>
  <c r="F427" i="12"/>
  <c r="F426" i="12"/>
  <c r="F425" i="12"/>
  <c r="F424" i="12"/>
  <c r="F423" i="12"/>
  <c r="F422" i="12"/>
  <c r="F421" i="12"/>
  <c r="F420" i="12"/>
  <c r="F419" i="12"/>
  <c r="F418" i="12"/>
  <c r="F417" i="12"/>
  <c r="F416" i="12"/>
  <c r="F415" i="12"/>
  <c r="F414" i="12"/>
  <c r="F413" i="12"/>
  <c r="F412" i="12"/>
  <c r="F411" i="12"/>
  <c r="F410" i="12"/>
  <c r="F409" i="12"/>
  <c r="F408" i="12"/>
  <c r="F407" i="12"/>
  <c r="F406" i="12"/>
  <c r="F405" i="12"/>
  <c r="F404" i="12"/>
  <c r="F403" i="12"/>
  <c r="F402" i="12"/>
  <c r="F401" i="12"/>
  <c r="F400" i="12"/>
  <c r="F399" i="12"/>
  <c r="F398" i="12"/>
  <c r="F397" i="12"/>
  <c r="F396" i="12"/>
  <c r="F395" i="12"/>
  <c r="F394" i="12"/>
  <c r="F393" i="12"/>
  <c r="F392" i="12"/>
  <c r="F391" i="12"/>
  <c r="F390" i="12"/>
  <c r="F389" i="12"/>
  <c r="F388" i="12"/>
  <c r="F387" i="12"/>
  <c r="F386" i="12"/>
  <c r="F385" i="12"/>
  <c r="F384" i="12"/>
  <c r="F383" i="12"/>
  <c r="F382" i="12"/>
  <c r="F381" i="12"/>
  <c r="F380" i="12"/>
  <c r="F379" i="12"/>
  <c r="F378" i="12"/>
  <c r="F377" i="12"/>
  <c r="F376" i="12"/>
  <c r="F375" i="12"/>
  <c r="F374" i="12"/>
  <c r="F373" i="12"/>
  <c r="F372" i="12"/>
  <c r="F371" i="12"/>
  <c r="F370" i="12"/>
  <c r="F369" i="12"/>
  <c r="F368" i="12"/>
  <c r="F367" i="12"/>
  <c r="F366" i="12"/>
  <c r="F365" i="12"/>
  <c r="F364" i="12"/>
  <c r="F363" i="12"/>
  <c r="F362" i="12"/>
  <c r="F361" i="12"/>
  <c r="F360" i="12"/>
  <c r="F359" i="12"/>
  <c r="F358" i="12"/>
  <c r="F357" i="12"/>
  <c r="F356" i="12"/>
  <c r="F355" i="12"/>
  <c r="F354" i="12"/>
  <c r="F353" i="12"/>
  <c r="F352" i="12"/>
  <c r="F351" i="12"/>
  <c r="F350" i="12"/>
  <c r="F349" i="12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F290" i="12"/>
  <c r="F289" i="12"/>
  <c r="F288" i="12"/>
  <c r="F287" i="12"/>
  <c r="F286" i="12"/>
  <c r="F285" i="12"/>
  <c r="F284" i="12"/>
  <c r="F283" i="12"/>
  <c r="F282" i="12"/>
  <c r="F281" i="12"/>
  <c r="F280" i="12"/>
  <c r="F279" i="12"/>
  <c r="F278" i="12"/>
  <c r="F277" i="12"/>
  <c r="F276" i="12"/>
  <c r="F275" i="12"/>
  <c r="F274" i="12"/>
  <c r="F273" i="12"/>
  <c r="F272" i="12"/>
  <c r="F271" i="12"/>
  <c r="F270" i="12"/>
  <c r="F269" i="12"/>
  <c r="F268" i="12"/>
  <c r="F267" i="12"/>
  <c r="F266" i="12"/>
  <c r="F265" i="12"/>
  <c r="F264" i="12"/>
  <c r="F263" i="12"/>
  <c r="F262" i="12"/>
  <c r="F261" i="12"/>
  <c r="F260" i="12"/>
  <c r="F259" i="12"/>
  <c r="F258" i="12"/>
  <c r="F257" i="12"/>
  <c r="F256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3" i="12"/>
  <c r="F152" i="12"/>
  <c r="F151" i="12"/>
  <c r="F150" i="12"/>
  <c r="F149" i="12"/>
  <c r="F148" i="12"/>
  <c r="F147" i="12"/>
  <c r="F146" i="12"/>
  <c r="F145" i="12"/>
  <c r="F144" i="12"/>
  <c r="F143" i="12"/>
  <c r="F142" i="12"/>
  <c r="F141" i="12"/>
  <c r="F140" i="12"/>
  <c r="F139" i="12"/>
  <c r="F138" i="12"/>
  <c r="F137" i="12"/>
  <c r="F136" i="12"/>
  <c r="F135" i="12"/>
  <c r="F134" i="12"/>
  <c r="F133" i="12"/>
  <c r="F132" i="12"/>
  <c r="F131" i="12"/>
  <c r="F130" i="12"/>
  <c r="F129" i="12"/>
  <c r="F128" i="12"/>
  <c r="F127" i="12"/>
  <c r="F126" i="12"/>
  <c r="F125" i="12"/>
  <c r="F124" i="12"/>
  <c r="F123" i="12"/>
  <c r="F122" i="12"/>
  <c r="F121" i="12"/>
  <c r="F120" i="12"/>
  <c r="F119" i="12"/>
  <c r="F118" i="12"/>
  <c r="F117" i="12"/>
  <c r="F116" i="12"/>
  <c r="F115" i="12"/>
  <c r="F114" i="12"/>
  <c r="F113" i="12"/>
  <c r="F112" i="12"/>
  <c r="F111" i="12"/>
  <c r="F110" i="12"/>
  <c r="F109" i="12"/>
  <c r="F108" i="12"/>
  <c r="F107" i="12"/>
  <c r="F106" i="12"/>
  <c r="F105" i="12"/>
  <c r="F104" i="12"/>
  <c r="F103" i="12"/>
  <c r="F102" i="12"/>
  <c r="F101" i="12"/>
  <c r="F100" i="12"/>
  <c r="F99" i="12"/>
  <c r="F98" i="12"/>
  <c r="F97" i="12"/>
  <c r="F96" i="12"/>
  <c r="F95" i="12"/>
  <c r="F94" i="12"/>
  <c r="F93" i="12"/>
  <c r="F92" i="12"/>
  <c r="F91" i="12"/>
  <c r="F90" i="12"/>
  <c r="F89" i="12"/>
  <c r="F88" i="12"/>
  <c r="F87" i="12"/>
  <c r="F86" i="12"/>
  <c r="F85" i="12"/>
  <c r="F84" i="12"/>
  <c r="F83" i="12"/>
  <c r="F82" i="12"/>
  <c r="F81" i="12"/>
  <c r="F80" i="12"/>
  <c r="F79" i="12"/>
  <c r="F78" i="12"/>
  <c r="F77" i="12"/>
  <c r="F76" i="12"/>
  <c r="F75" i="12"/>
  <c r="F74" i="12"/>
  <c r="F73" i="12"/>
  <c r="F72" i="12"/>
  <c r="F71" i="12"/>
  <c r="F70" i="12"/>
  <c r="F69" i="12"/>
  <c r="F68" i="12"/>
  <c r="F67" i="12"/>
  <c r="F66" i="12"/>
  <c r="F65" i="12"/>
  <c r="F64" i="12"/>
  <c r="F63" i="12"/>
  <c r="F62" i="12"/>
  <c r="F61" i="12"/>
  <c r="F60" i="12"/>
  <c r="F59" i="12"/>
  <c r="F58" i="12"/>
  <c r="F57" i="12"/>
  <c r="F56" i="12"/>
  <c r="F55" i="12"/>
  <c r="F54" i="12"/>
  <c r="F53" i="12"/>
  <c r="F52" i="12"/>
  <c r="F51" i="12"/>
  <c r="F50" i="12"/>
  <c r="F49" i="12"/>
  <c r="F48" i="12"/>
  <c r="F47" i="12"/>
  <c r="F46" i="12"/>
  <c r="F45" i="12"/>
  <c r="F44" i="12"/>
  <c r="F43" i="12"/>
  <c r="F42" i="12"/>
  <c r="F41" i="12"/>
  <c r="F40" i="12"/>
  <c r="F39" i="12"/>
  <c r="B15" i="12"/>
  <c r="B15" i="11"/>
  <c r="F1468" i="11"/>
  <c r="F1467" i="11"/>
  <c r="F1466" i="11"/>
  <c r="F1465" i="11"/>
  <c r="F1464" i="11"/>
  <c r="F1463" i="11"/>
  <c r="F1462" i="11"/>
  <c r="F1461" i="11"/>
  <c r="F1460" i="11"/>
  <c r="F1459" i="11"/>
  <c r="F1458" i="11"/>
  <c r="F1457" i="11"/>
  <c r="F1456" i="11"/>
  <c r="F1455" i="11"/>
  <c r="F1454" i="11"/>
  <c r="F1453" i="11"/>
  <c r="F1452" i="11"/>
  <c r="F1451" i="11"/>
  <c r="F1450" i="11"/>
  <c r="F1449" i="11"/>
  <c r="F1448" i="11"/>
  <c r="F1447" i="11"/>
  <c r="F1446" i="11"/>
  <c r="F1445" i="11"/>
  <c r="F1444" i="11"/>
  <c r="F1443" i="11"/>
  <c r="F1442" i="11"/>
  <c r="F1441" i="11"/>
  <c r="F1440" i="11"/>
  <c r="F1439" i="11"/>
  <c r="F1438" i="11"/>
  <c r="F1437" i="11"/>
  <c r="F1436" i="11"/>
  <c r="F1435" i="11"/>
  <c r="F1434" i="11"/>
  <c r="F1433" i="11"/>
  <c r="F1432" i="11"/>
  <c r="F1431" i="11"/>
  <c r="F1430" i="11"/>
  <c r="F1429" i="11"/>
  <c r="F1428" i="11"/>
  <c r="F1427" i="11"/>
  <c r="F1426" i="11"/>
  <c r="F1425" i="11"/>
  <c r="F1424" i="11"/>
  <c r="F1423" i="11"/>
  <c r="F1422" i="11"/>
  <c r="F1421" i="11"/>
  <c r="F1420" i="11"/>
  <c r="F1419" i="11"/>
  <c r="F1418" i="11"/>
  <c r="F1417" i="11"/>
  <c r="F1416" i="11"/>
  <c r="F1415" i="11"/>
  <c r="F1414" i="11"/>
  <c r="F1413" i="11"/>
  <c r="F1412" i="11"/>
  <c r="F1411" i="11"/>
  <c r="F1410" i="11"/>
  <c r="F1409" i="11"/>
  <c r="F1408" i="11"/>
  <c r="F1407" i="11"/>
  <c r="F1406" i="11"/>
  <c r="F1405" i="11"/>
  <c r="F1404" i="11"/>
  <c r="F1403" i="11"/>
  <c r="F1402" i="11"/>
  <c r="F1401" i="11"/>
  <c r="F1400" i="11"/>
  <c r="F1399" i="11"/>
  <c r="F1398" i="11"/>
  <c r="F1397" i="11"/>
  <c r="F1396" i="11"/>
  <c r="F1395" i="11"/>
  <c r="F1394" i="11"/>
  <c r="F1393" i="11"/>
  <c r="F1392" i="11"/>
  <c r="F1391" i="11"/>
  <c r="F1390" i="11"/>
  <c r="F1389" i="11"/>
  <c r="F1388" i="11"/>
  <c r="F1387" i="11"/>
  <c r="F1386" i="11"/>
  <c r="F1385" i="11"/>
  <c r="F1384" i="11"/>
  <c r="F1383" i="11"/>
  <c r="F1382" i="11"/>
  <c r="F1381" i="11"/>
  <c r="F1380" i="11"/>
  <c r="F1379" i="11"/>
  <c r="F1378" i="11"/>
  <c r="F1377" i="11"/>
  <c r="F1376" i="11"/>
  <c r="F1375" i="11"/>
  <c r="F1374" i="11"/>
  <c r="F1373" i="11"/>
  <c r="F1372" i="11"/>
  <c r="F1371" i="11"/>
  <c r="F1370" i="11"/>
  <c r="F1369" i="11"/>
  <c r="F1368" i="11"/>
  <c r="F1367" i="11"/>
  <c r="F1366" i="11"/>
  <c r="F1365" i="11"/>
  <c r="F1364" i="11"/>
  <c r="F1363" i="11"/>
  <c r="F1362" i="11"/>
  <c r="F1361" i="11"/>
  <c r="F1360" i="11"/>
  <c r="F1359" i="11"/>
  <c r="F1358" i="11"/>
  <c r="F1357" i="11"/>
  <c r="F1356" i="11"/>
  <c r="F1355" i="11"/>
  <c r="F1354" i="11"/>
  <c r="F1353" i="11"/>
  <c r="F1352" i="11"/>
  <c r="F1351" i="11"/>
  <c r="F1350" i="11"/>
  <c r="F1349" i="11"/>
  <c r="F1348" i="11"/>
  <c r="F1347" i="11"/>
  <c r="F1346" i="11"/>
  <c r="F1345" i="11"/>
  <c r="F1344" i="11"/>
  <c r="F1343" i="11"/>
  <c r="F1342" i="11"/>
  <c r="F1341" i="11"/>
  <c r="F1340" i="11"/>
  <c r="F1339" i="11"/>
  <c r="F1338" i="11"/>
  <c r="F1337" i="11"/>
  <c r="F1336" i="11"/>
  <c r="F1335" i="11"/>
  <c r="F1334" i="11"/>
  <c r="F1333" i="11"/>
  <c r="F1332" i="11"/>
  <c r="F1331" i="11"/>
  <c r="F1330" i="11"/>
  <c r="F1329" i="11"/>
  <c r="F1328" i="11"/>
  <c r="F1327" i="11"/>
  <c r="F1326" i="11"/>
  <c r="F1325" i="11"/>
  <c r="F1324" i="11"/>
  <c r="F1323" i="11"/>
  <c r="F1322" i="11"/>
  <c r="F1321" i="11"/>
  <c r="F1320" i="11"/>
  <c r="F1319" i="11"/>
  <c r="F1318" i="11"/>
  <c r="F1317" i="11"/>
  <c r="F1316" i="11"/>
  <c r="F1315" i="11"/>
  <c r="F1314" i="11"/>
  <c r="F1313" i="11"/>
  <c r="F1312" i="11"/>
  <c r="F1311" i="11"/>
  <c r="F1310" i="11"/>
  <c r="F1309" i="11"/>
  <c r="F1308" i="11"/>
  <c r="F1307" i="11"/>
  <c r="F1306" i="11"/>
  <c r="F1305" i="11"/>
  <c r="F1304" i="11"/>
  <c r="F1303" i="11"/>
  <c r="F1302" i="11"/>
  <c r="F1301" i="11"/>
  <c r="F1300" i="11"/>
  <c r="F1299" i="11"/>
  <c r="F1298" i="11"/>
  <c r="F1297" i="11"/>
  <c r="F1296" i="11"/>
  <c r="F1295" i="11"/>
  <c r="F1294" i="11"/>
  <c r="F1293" i="11"/>
  <c r="F1292" i="11"/>
  <c r="F1291" i="11"/>
  <c r="F1290" i="11"/>
  <c r="F1289" i="11"/>
  <c r="F1288" i="11"/>
  <c r="F1287" i="11"/>
  <c r="F1286" i="11"/>
  <c r="F1285" i="11"/>
  <c r="F1284" i="11"/>
  <c r="F1283" i="11"/>
  <c r="F1282" i="11"/>
  <c r="F1281" i="11"/>
  <c r="F1280" i="11"/>
  <c r="F1279" i="11"/>
  <c r="F1278" i="11"/>
  <c r="F1277" i="11"/>
  <c r="F1276" i="11"/>
  <c r="F1275" i="11"/>
  <c r="F1274" i="11"/>
  <c r="F1273" i="11"/>
  <c r="F1272" i="11"/>
  <c r="F1271" i="11"/>
  <c r="F1270" i="11"/>
  <c r="F1269" i="11"/>
  <c r="F1268" i="11"/>
  <c r="F1267" i="11"/>
  <c r="F1266" i="11"/>
  <c r="F1265" i="11"/>
  <c r="F1264" i="11"/>
  <c r="F1263" i="11"/>
  <c r="F1262" i="11"/>
  <c r="F1261" i="11"/>
  <c r="F1260" i="11"/>
  <c r="F1259" i="11"/>
  <c r="F1258" i="11"/>
  <c r="F1257" i="11"/>
  <c r="F1256" i="11"/>
  <c r="F1255" i="11"/>
  <c r="F1254" i="11"/>
  <c r="F1253" i="11"/>
  <c r="F1252" i="11"/>
  <c r="F1251" i="11"/>
  <c r="F1250" i="11"/>
  <c r="F1249" i="11"/>
  <c r="F1248" i="11"/>
  <c r="F1247" i="11"/>
  <c r="F1246" i="11"/>
  <c r="F1245" i="11"/>
  <c r="F1244" i="11"/>
  <c r="F1243" i="11"/>
  <c r="F1242" i="11"/>
  <c r="F1241" i="11"/>
  <c r="F1240" i="11"/>
  <c r="F1239" i="11"/>
  <c r="F1238" i="11"/>
  <c r="F1237" i="11"/>
  <c r="F1236" i="11"/>
  <c r="F1235" i="11"/>
  <c r="F1234" i="11"/>
  <c r="F1233" i="11"/>
  <c r="F1232" i="11"/>
  <c r="F1231" i="11"/>
  <c r="F1230" i="11"/>
  <c r="F1229" i="11"/>
  <c r="F1228" i="11"/>
  <c r="F1227" i="11"/>
  <c r="F1226" i="11"/>
  <c r="F1225" i="11"/>
  <c r="F1224" i="11"/>
  <c r="F1223" i="11"/>
  <c r="F1222" i="11"/>
  <c r="F1221" i="11"/>
  <c r="F1220" i="11"/>
  <c r="F1219" i="11"/>
  <c r="F1218" i="11"/>
  <c r="F1217" i="11"/>
  <c r="F1216" i="11"/>
  <c r="F1215" i="11"/>
  <c r="F1214" i="11"/>
  <c r="F1213" i="11"/>
  <c r="F1212" i="11"/>
  <c r="F1211" i="11"/>
  <c r="F1210" i="11"/>
  <c r="F1209" i="11"/>
  <c r="F1208" i="11"/>
  <c r="F1207" i="11"/>
  <c r="F1206" i="11"/>
  <c r="F1205" i="11"/>
  <c r="F1204" i="11"/>
  <c r="F1203" i="11"/>
  <c r="F1202" i="11"/>
  <c r="F1201" i="11"/>
  <c r="F1200" i="11"/>
  <c r="F1199" i="11"/>
  <c r="F1198" i="11"/>
  <c r="F1197" i="11"/>
  <c r="F1196" i="11"/>
  <c r="F1195" i="11"/>
  <c r="F1194" i="11"/>
  <c r="F1193" i="11"/>
  <c r="F1192" i="11"/>
  <c r="F1191" i="11"/>
  <c r="F1190" i="11"/>
  <c r="F1189" i="11"/>
  <c r="F1188" i="11"/>
  <c r="F1187" i="11"/>
  <c r="F1186" i="11"/>
  <c r="F1185" i="11"/>
  <c r="F1184" i="11"/>
  <c r="F1183" i="11"/>
  <c r="F1182" i="11"/>
  <c r="F1181" i="11"/>
  <c r="F1180" i="11"/>
  <c r="F1179" i="11"/>
  <c r="F1178" i="11"/>
  <c r="F1177" i="11"/>
  <c r="F1176" i="11"/>
  <c r="F1175" i="11"/>
  <c r="F1174" i="11"/>
  <c r="F1173" i="11"/>
  <c r="F1172" i="11"/>
  <c r="F1171" i="11"/>
  <c r="F1170" i="11"/>
  <c r="F1169" i="11"/>
  <c r="F1168" i="11"/>
  <c r="F1167" i="11"/>
  <c r="F1166" i="11"/>
  <c r="F1165" i="11"/>
  <c r="F1164" i="11"/>
  <c r="F1163" i="11"/>
  <c r="F1162" i="11"/>
  <c r="F1161" i="11"/>
  <c r="F1160" i="11"/>
  <c r="F1159" i="11"/>
  <c r="F1158" i="11"/>
  <c r="F1157" i="11"/>
  <c r="F1156" i="11"/>
  <c r="F1155" i="11"/>
  <c r="F1154" i="11"/>
  <c r="F1153" i="11"/>
  <c r="F1152" i="11"/>
  <c r="F1151" i="11"/>
  <c r="F1150" i="11"/>
  <c r="F1149" i="11"/>
  <c r="F1148" i="11"/>
  <c r="F1147" i="11"/>
  <c r="F1146" i="11"/>
  <c r="F1145" i="11"/>
  <c r="F1144" i="11"/>
  <c r="F1143" i="11"/>
  <c r="F1142" i="11"/>
  <c r="F1141" i="11"/>
  <c r="F1140" i="11"/>
  <c r="F1139" i="11"/>
  <c r="F1138" i="11"/>
  <c r="F1137" i="11"/>
  <c r="F1136" i="11"/>
  <c r="F1135" i="11"/>
  <c r="F1134" i="11"/>
  <c r="F1133" i="11"/>
  <c r="F1132" i="11"/>
  <c r="F1131" i="11"/>
  <c r="F1130" i="11"/>
  <c r="F1129" i="11"/>
  <c r="F1128" i="11"/>
  <c r="F1127" i="11"/>
  <c r="F1126" i="11"/>
  <c r="F1125" i="11"/>
  <c r="F1124" i="11"/>
  <c r="F1123" i="11"/>
  <c r="F1122" i="11"/>
  <c r="F1121" i="11"/>
  <c r="F1120" i="11"/>
  <c r="F1119" i="11"/>
  <c r="F1118" i="11"/>
  <c r="F1117" i="11"/>
  <c r="F1116" i="11"/>
  <c r="F1115" i="11"/>
  <c r="F1114" i="11"/>
  <c r="F1113" i="11"/>
  <c r="F1112" i="11"/>
  <c r="F1111" i="11"/>
  <c r="F1110" i="11"/>
  <c r="F1109" i="11"/>
  <c r="F1108" i="11"/>
  <c r="F1107" i="11"/>
  <c r="F1106" i="11"/>
  <c r="F1105" i="11"/>
  <c r="F1104" i="11"/>
  <c r="F1103" i="11"/>
  <c r="F1102" i="11"/>
  <c r="F1101" i="11"/>
  <c r="F1100" i="11"/>
  <c r="F1099" i="11"/>
  <c r="F1098" i="11"/>
  <c r="F1097" i="11"/>
  <c r="F1096" i="11"/>
  <c r="F1095" i="11"/>
  <c r="F1094" i="11"/>
  <c r="F1093" i="11"/>
  <c r="F1092" i="11"/>
  <c r="F1091" i="11"/>
  <c r="F1090" i="11"/>
  <c r="F1089" i="11"/>
  <c r="F1088" i="11"/>
  <c r="F1087" i="11"/>
  <c r="F1086" i="11"/>
  <c r="F1085" i="11"/>
  <c r="F1084" i="11"/>
  <c r="F1083" i="11"/>
  <c r="F1082" i="11"/>
  <c r="F1081" i="11"/>
  <c r="F1080" i="11"/>
  <c r="F1079" i="11"/>
  <c r="F1078" i="11"/>
  <c r="F1077" i="11"/>
  <c r="F1076" i="11"/>
  <c r="F1075" i="11"/>
  <c r="F1074" i="11"/>
  <c r="F1073" i="11"/>
  <c r="F1072" i="11"/>
  <c r="F1071" i="11"/>
  <c r="F1070" i="11"/>
  <c r="F1069" i="11"/>
  <c r="F1068" i="11"/>
  <c r="F1067" i="11"/>
  <c r="F1066" i="11"/>
  <c r="F1065" i="11"/>
  <c r="F1064" i="11"/>
  <c r="F1063" i="11"/>
  <c r="F1062" i="11"/>
  <c r="F1061" i="11"/>
  <c r="F1060" i="11"/>
  <c r="F1059" i="11"/>
  <c r="F1058" i="11"/>
  <c r="F1057" i="11"/>
  <c r="F1056" i="11"/>
  <c r="F1055" i="11"/>
  <c r="F1054" i="11"/>
  <c r="F1053" i="11"/>
  <c r="F1052" i="11"/>
  <c r="F1051" i="11"/>
  <c r="F1050" i="11"/>
  <c r="F1049" i="11"/>
  <c r="F1048" i="11"/>
  <c r="F1047" i="11"/>
  <c r="F1046" i="11"/>
  <c r="F1045" i="11"/>
  <c r="F1044" i="11"/>
  <c r="F1043" i="11"/>
  <c r="F1042" i="11"/>
  <c r="F1041" i="11"/>
  <c r="F1040" i="11"/>
  <c r="F1039" i="11"/>
  <c r="F1038" i="11"/>
  <c r="F1037" i="11"/>
  <c r="F1036" i="11"/>
  <c r="F1035" i="11"/>
  <c r="F1034" i="11"/>
  <c r="F1033" i="11"/>
  <c r="F1032" i="11"/>
  <c r="F1031" i="11"/>
  <c r="F1030" i="11"/>
  <c r="F1029" i="11"/>
  <c r="F1028" i="11"/>
  <c r="F1027" i="11"/>
  <c r="F1026" i="11"/>
  <c r="F1025" i="11"/>
  <c r="F1024" i="11"/>
  <c r="F1023" i="11"/>
  <c r="F1022" i="11"/>
  <c r="F1021" i="11"/>
  <c r="F1020" i="11"/>
  <c r="F1019" i="11"/>
  <c r="F1018" i="11"/>
  <c r="F1017" i="11"/>
  <c r="F1016" i="11"/>
  <c r="F1015" i="11"/>
  <c r="F1014" i="11"/>
  <c r="F1013" i="11"/>
  <c r="F1012" i="11"/>
  <c r="F1011" i="11"/>
  <c r="F1010" i="11"/>
  <c r="F1009" i="11"/>
  <c r="F1008" i="11"/>
  <c r="F1007" i="11"/>
  <c r="F1006" i="11"/>
  <c r="F1005" i="11"/>
  <c r="F1004" i="11"/>
  <c r="F1003" i="11"/>
  <c r="F1002" i="11"/>
  <c r="F1001" i="11"/>
  <c r="F1000" i="11"/>
  <c r="F999" i="11"/>
  <c r="F998" i="11"/>
  <c r="F997" i="11"/>
  <c r="F996" i="11"/>
  <c r="F995" i="11"/>
  <c r="F994" i="11"/>
  <c r="F993" i="11"/>
  <c r="F992" i="11"/>
  <c r="F991" i="11"/>
  <c r="F990" i="11"/>
  <c r="F989" i="11"/>
  <c r="F988" i="11"/>
  <c r="F987" i="11"/>
  <c r="F986" i="11"/>
  <c r="F985" i="11"/>
  <c r="F984" i="11"/>
  <c r="F983" i="11"/>
  <c r="F982" i="11"/>
  <c r="F981" i="11"/>
  <c r="F980" i="11"/>
  <c r="F979" i="11"/>
  <c r="F978" i="11"/>
  <c r="F977" i="11"/>
  <c r="F976" i="11"/>
  <c r="F975" i="11"/>
  <c r="F974" i="11"/>
  <c r="F973" i="11"/>
  <c r="F972" i="11"/>
  <c r="F971" i="11"/>
  <c r="F970" i="11"/>
  <c r="F969" i="11"/>
  <c r="F968" i="11"/>
  <c r="F967" i="11"/>
  <c r="F966" i="11"/>
  <c r="F965" i="11"/>
  <c r="F964" i="11"/>
  <c r="F963" i="11"/>
  <c r="F962" i="11"/>
  <c r="F961" i="11"/>
  <c r="F960" i="11"/>
  <c r="F959" i="11"/>
  <c r="F958" i="11"/>
  <c r="F957" i="11"/>
  <c r="F956" i="11"/>
  <c r="F955" i="11"/>
  <c r="F954" i="11"/>
  <c r="F953" i="11"/>
  <c r="F952" i="11"/>
  <c r="F951" i="11"/>
  <c r="F950" i="11"/>
  <c r="F949" i="11"/>
  <c r="F948" i="11"/>
  <c r="F947" i="11"/>
  <c r="F946" i="11"/>
  <c r="F945" i="11"/>
  <c r="F944" i="11"/>
  <c r="F943" i="11"/>
  <c r="F942" i="11"/>
  <c r="F941" i="11"/>
  <c r="F940" i="11"/>
  <c r="F939" i="11"/>
  <c r="F938" i="11"/>
  <c r="F937" i="11"/>
  <c r="F936" i="11"/>
  <c r="F935" i="11"/>
  <c r="F934" i="11"/>
  <c r="F933" i="11"/>
  <c r="F932" i="11"/>
  <c r="F931" i="11"/>
  <c r="F930" i="11"/>
  <c r="F929" i="11"/>
  <c r="F928" i="11"/>
  <c r="F927" i="11"/>
  <c r="F926" i="11"/>
  <c r="F925" i="11"/>
  <c r="F924" i="11"/>
  <c r="F923" i="11"/>
  <c r="F922" i="11"/>
  <c r="F921" i="11"/>
  <c r="F920" i="11"/>
  <c r="F919" i="11"/>
  <c r="F918" i="11"/>
  <c r="F917" i="11"/>
  <c r="F916" i="11"/>
  <c r="F915" i="11"/>
  <c r="F914" i="11"/>
  <c r="F913" i="11"/>
  <c r="F912" i="11"/>
  <c r="F911" i="11"/>
  <c r="F910" i="11"/>
  <c r="F909" i="11"/>
  <c r="F908" i="11"/>
  <c r="F907" i="11"/>
  <c r="F906" i="11"/>
  <c r="F905" i="11"/>
  <c r="F904" i="11"/>
  <c r="F903" i="11"/>
  <c r="F902" i="11"/>
  <c r="F901" i="11"/>
  <c r="F900" i="11"/>
  <c r="F899" i="11"/>
  <c r="F898" i="11"/>
  <c r="F897" i="11"/>
  <c r="F896" i="11"/>
  <c r="F895" i="11"/>
  <c r="F894" i="11"/>
  <c r="F893" i="11"/>
  <c r="F892" i="11"/>
  <c r="F891" i="11"/>
  <c r="F890" i="11"/>
  <c r="F889" i="11"/>
  <c r="F888" i="11"/>
  <c r="F887" i="11"/>
  <c r="F886" i="11"/>
  <c r="F885" i="11"/>
  <c r="F884" i="11"/>
  <c r="F883" i="11"/>
  <c r="F882" i="11"/>
  <c r="F881" i="11"/>
  <c r="F880" i="11"/>
  <c r="F879" i="11"/>
  <c r="F878" i="11"/>
  <c r="F877" i="11"/>
  <c r="F876" i="11"/>
  <c r="F875" i="11"/>
  <c r="F874" i="11"/>
  <c r="F873" i="11"/>
  <c r="F872" i="11"/>
  <c r="F871" i="11"/>
  <c r="F870" i="11"/>
  <c r="F869" i="11"/>
  <c r="F868" i="11"/>
  <c r="F867" i="11"/>
  <c r="F866" i="11"/>
  <c r="F865" i="11"/>
  <c r="F864" i="11"/>
  <c r="F863" i="11"/>
  <c r="F862" i="11"/>
  <c r="F861" i="11"/>
  <c r="F860" i="11"/>
  <c r="F859" i="11"/>
  <c r="F858" i="11"/>
  <c r="F857" i="11"/>
  <c r="F856" i="11"/>
  <c r="F855" i="11"/>
  <c r="F854" i="11"/>
  <c r="F853" i="11"/>
  <c r="F852" i="11"/>
  <c r="F851" i="11"/>
  <c r="F850" i="11"/>
  <c r="F849" i="11"/>
  <c r="F848" i="11"/>
  <c r="F847" i="11"/>
  <c r="F846" i="11"/>
  <c r="F845" i="11"/>
  <c r="F844" i="11"/>
  <c r="F843" i="11"/>
  <c r="F842" i="11"/>
  <c r="F841" i="11"/>
  <c r="F840" i="11"/>
  <c r="F839" i="11"/>
  <c r="F838" i="11"/>
  <c r="F837" i="11"/>
  <c r="F836" i="11"/>
  <c r="F835" i="11"/>
  <c r="F834" i="11"/>
  <c r="F833" i="11"/>
  <c r="F832" i="11"/>
  <c r="F831" i="11"/>
  <c r="F830" i="11"/>
  <c r="F829" i="11"/>
  <c r="F828" i="11"/>
  <c r="F827" i="11"/>
  <c r="F826" i="11"/>
  <c r="F825" i="11"/>
  <c r="F824" i="11"/>
  <c r="F823" i="11"/>
  <c r="F822" i="11"/>
  <c r="F821" i="11"/>
  <c r="F820" i="11"/>
  <c r="F819" i="11"/>
  <c r="F818" i="11"/>
  <c r="F817" i="11"/>
  <c r="F816" i="11"/>
  <c r="F815" i="11"/>
  <c r="F814" i="11"/>
  <c r="F813" i="11"/>
  <c r="F812" i="11"/>
  <c r="F811" i="11"/>
  <c r="F810" i="11"/>
  <c r="F809" i="11"/>
  <c r="F808" i="11"/>
  <c r="F807" i="11"/>
  <c r="F806" i="11"/>
  <c r="F805" i="11"/>
  <c r="F804" i="11"/>
  <c r="F803" i="11"/>
  <c r="F802" i="11"/>
  <c r="F801" i="11"/>
  <c r="F800" i="11"/>
  <c r="F799" i="11"/>
  <c r="F798" i="11"/>
  <c r="F797" i="11"/>
  <c r="F796" i="11"/>
  <c r="F795" i="11"/>
  <c r="F794" i="11"/>
  <c r="F793" i="11"/>
  <c r="F792" i="11"/>
  <c r="F791" i="11"/>
  <c r="F790" i="11"/>
  <c r="F789" i="11"/>
  <c r="F788" i="11"/>
  <c r="F787" i="11"/>
  <c r="F786" i="11"/>
  <c r="F785" i="11"/>
  <c r="F784" i="11"/>
  <c r="F783" i="11"/>
  <c r="F782" i="11"/>
  <c r="F781" i="11"/>
  <c r="F780" i="11"/>
  <c r="F779" i="11"/>
  <c r="F778" i="11"/>
  <c r="F777" i="11"/>
  <c r="F776" i="11"/>
  <c r="F775" i="11"/>
  <c r="F774" i="11"/>
  <c r="F773" i="11"/>
  <c r="F772" i="11"/>
  <c r="F771" i="11"/>
  <c r="F770" i="11"/>
  <c r="F769" i="11"/>
  <c r="F768" i="11"/>
  <c r="F767" i="11"/>
  <c r="F766" i="11"/>
  <c r="F765" i="11"/>
  <c r="F764" i="11"/>
  <c r="F763" i="11"/>
  <c r="F762" i="11"/>
  <c r="F761" i="11"/>
  <c r="F760" i="11"/>
  <c r="F759" i="11"/>
  <c r="F758" i="11"/>
  <c r="F757" i="11"/>
  <c r="F756" i="11"/>
  <c r="F755" i="11"/>
  <c r="F754" i="11"/>
  <c r="F753" i="11"/>
  <c r="F752" i="11"/>
  <c r="F751" i="11"/>
  <c r="F750" i="11"/>
  <c r="F749" i="11"/>
  <c r="F748" i="11"/>
  <c r="F747" i="11"/>
  <c r="F746" i="11"/>
  <c r="F745" i="11"/>
  <c r="F744" i="11"/>
  <c r="F743" i="11"/>
  <c r="F742" i="11"/>
  <c r="F741" i="11"/>
  <c r="F740" i="11"/>
  <c r="F739" i="11"/>
  <c r="F738" i="11"/>
  <c r="F737" i="11"/>
  <c r="F736" i="11"/>
  <c r="F735" i="11"/>
  <c r="F734" i="11"/>
  <c r="F733" i="11"/>
  <c r="F732" i="11"/>
  <c r="F731" i="11"/>
  <c r="F730" i="11"/>
  <c r="F729" i="11"/>
  <c r="F728" i="11"/>
  <c r="F727" i="11"/>
  <c r="F726" i="11"/>
  <c r="F725" i="11"/>
  <c r="F724" i="11"/>
  <c r="F723" i="11"/>
  <c r="F722" i="11"/>
  <c r="F721" i="11"/>
  <c r="F720" i="11"/>
  <c r="F719" i="11"/>
  <c r="F718" i="11"/>
  <c r="F717" i="11"/>
  <c r="F716" i="11"/>
  <c r="F715" i="11"/>
  <c r="F714" i="11"/>
  <c r="F713" i="11"/>
  <c r="F712" i="11"/>
  <c r="F711" i="11"/>
  <c r="F710" i="11"/>
  <c r="F709" i="11"/>
  <c r="F708" i="11"/>
  <c r="F707" i="11"/>
  <c r="F706" i="11"/>
  <c r="F705" i="11"/>
  <c r="F704" i="11"/>
  <c r="F703" i="11"/>
  <c r="F702" i="11"/>
  <c r="F701" i="11"/>
  <c r="F700" i="11"/>
  <c r="F699" i="11"/>
  <c r="F698" i="11"/>
  <c r="F697" i="11"/>
  <c r="F696" i="11"/>
  <c r="F695" i="11"/>
  <c r="F694" i="11"/>
  <c r="F693" i="11"/>
  <c r="F692" i="11"/>
  <c r="F691" i="11"/>
  <c r="F690" i="11"/>
  <c r="F689" i="11"/>
  <c r="F688" i="11"/>
  <c r="F687" i="11"/>
  <c r="F686" i="11"/>
  <c r="F685" i="11"/>
  <c r="F684" i="11"/>
  <c r="F683" i="11"/>
  <c r="F682" i="11"/>
  <c r="F681" i="11"/>
  <c r="F680" i="11"/>
  <c r="F679" i="11"/>
  <c r="F678" i="11"/>
  <c r="F677" i="11"/>
  <c r="F676" i="11"/>
  <c r="F675" i="11"/>
  <c r="F674" i="11"/>
  <c r="F673" i="11"/>
  <c r="F672" i="11"/>
  <c r="F671" i="11"/>
  <c r="F670" i="11"/>
  <c r="F669" i="11"/>
  <c r="F668" i="11"/>
  <c r="F667" i="11"/>
  <c r="F666" i="11"/>
  <c r="F665" i="11"/>
  <c r="F664" i="11"/>
  <c r="F663" i="11"/>
  <c r="F662" i="11"/>
  <c r="F661" i="11"/>
  <c r="F660" i="11"/>
  <c r="F659" i="11"/>
  <c r="F658" i="11"/>
  <c r="F657" i="11"/>
  <c r="F656" i="11"/>
  <c r="F655" i="11"/>
  <c r="F654" i="11"/>
  <c r="F653" i="11"/>
  <c r="F652" i="11"/>
  <c r="F651" i="11"/>
  <c r="F650" i="11"/>
  <c r="F649" i="11"/>
  <c r="F648" i="11"/>
  <c r="F647" i="11"/>
  <c r="F646" i="11"/>
  <c r="F645" i="11"/>
  <c r="F644" i="11"/>
  <c r="F643" i="11"/>
  <c r="F642" i="11"/>
  <c r="F641" i="11"/>
  <c r="F640" i="11"/>
  <c r="F639" i="11"/>
  <c r="F638" i="11"/>
  <c r="F637" i="11"/>
  <c r="F636" i="11"/>
  <c r="F635" i="11"/>
  <c r="F634" i="11"/>
  <c r="F633" i="11"/>
  <c r="F632" i="11"/>
  <c r="F631" i="11"/>
  <c r="F630" i="11"/>
  <c r="F629" i="11"/>
  <c r="F628" i="11"/>
  <c r="F627" i="11"/>
  <c r="F626" i="11"/>
  <c r="F625" i="11"/>
  <c r="F624" i="11"/>
  <c r="F623" i="11"/>
  <c r="F622" i="11"/>
  <c r="F621" i="11"/>
  <c r="F620" i="11"/>
  <c r="F619" i="11"/>
  <c r="F618" i="11"/>
  <c r="F617" i="11"/>
  <c r="F616" i="11"/>
  <c r="F615" i="11"/>
  <c r="F614" i="11"/>
  <c r="F613" i="11"/>
  <c r="F612" i="11"/>
  <c r="F611" i="11"/>
  <c r="F610" i="11"/>
  <c r="F609" i="11"/>
  <c r="F608" i="11"/>
  <c r="F607" i="11"/>
  <c r="F606" i="11"/>
  <c r="F605" i="11"/>
  <c r="F604" i="11"/>
  <c r="F603" i="11"/>
  <c r="F602" i="11"/>
  <c r="F601" i="11"/>
  <c r="F600" i="11"/>
  <c r="F599" i="11"/>
  <c r="F598" i="11"/>
  <c r="F597" i="11"/>
  <c r="F596" i="11"/>
  <c r="F595" i="11"/>
  <c r="F594" i="11"/>
  <c r="F593" i="11"/>
  <c r="F592" i="11"/>
  <c r="F591" i="11"/>
  <c r="F590" i="11"/>
  <c r="F589" i="11"/>
  <c r="F588" i="11"/>
  <c r="F587" i="11"/>
  <c r="F586" i="11"/>
  <c r="F585" i="11"/>
  <c r="F584" i="11"/>
  <c r="F583" i="11"/>
  <c r="F582" i="11"/>
  <c r="F581" i="11"/>
  <c r="F580" i="11"/>
  <c r="F579" i="11"/>
  <c r="F578" i="11"/>
  <c r="F577" i="11"/>
  <c r="F576" i="11"/>
  <c r="F575" i="11"/>
  <c r="F574" i="11"/>
  <c r="F573" i="11"/>
  <c r="F572" i="11"/>
  <c r="F571" i="11"/>
  <c r="F570" i="11"/>
  <c r="F569" i="11"/>
  <c r="F568" i="11"/>
  <c r="F567" i="11"/>
  <c r="F566" i="11"/>
  <c r="F565" i="11"/>
  <c r="F564" i="11"/>
  <c r="F563" i="11"/>
  <c r="F562" i="11"/>
  <c r="F561" i="11"/>
  <c r="F560" i="11"/>
  <c r="F559" i="11"/>
  <c r="F558" i="11"/>
  <c r="F557" i="11"/>
  <c r="F556" i="11"/>
  <c r="F555" i="11"/>
  <c r="F554" i="11"/>
  <c r="F553" i="11"/>
  <c r="F552" i="11"/>
  <c r="F551" i="11"/>
  <c r="F550" i="11"/>
  <c r="F549" i="11"/>
  <c r="F548" i="11"/>
  <c r="F547" i="11"/>
  <c r="F546" i="11"/>
  <c r="F545" i="11"/>
  <c r="F544" i="11"/>
  <c r="F543" i="11"/>
  <c r="F542" i="11"/>
  <c r="F541" i="11"/>
  <c r="F540" i="11"/>
  <c r="F539" i="11"/>
  <c r="F538" i="11"/>
  <c r="F537" i="11"/>
  <c r="F536" i="11"/>
  <c r="F535" i="11"/>
  <c r="F534" i="11"/>
  <c r="F533" i="11"/>
  <c r="F532" i="11"/>
  <c r="F531" i="11"/>
  <c r="F530" i="11"/>
  <c r="F529" i="11"/>
  <c r="F528" i="11"/>
  <c r="F527" i="11"/>
  <c r="F526" i="11"/>
  <c r="F525" i="11"/>
  <c r="F524" i="11"/>
  <c r="F523" i="11"/>
  <c r="F522" i="11"/>
  <c r="F521" i="11"/>
  <c r="F520" i="11"/>
  <c r="F519" i="11"/>
  <c r="F518" i="11"/>
  <c r="F517" i="11"/>
  <c r="F516" i="11"/>
  <c r="F515" i="11"/>
  <c r="F514" i="11"/>
  <c r="F513" i="11"/>
  <c r="F512" i="11"/>
  <c r="F511" i="11"/>
  <c r="F510" i="11"/>
  <c r="F509" i="11"/>
  <c r="F508" i="11"/>
  <c r="F507" i="11"/>
  <c r="F506" i="11"/>
  <c r="F505" i="11"/>
  <c r="F504" i="11"/>
  <c r="F503" i="11"/>
  <c r="F502" i="11"/>
  <c r="F501" i="11"/>
  <c r="F500" i="11"/>
  <c r="F499" i="11"/>
  <c r="F498" i="11"/>
  <c r="F497" i="11"/>
  <c r="F496" i="11"/>
  <c r="F495" i="11"/>
  <c r="F494" i="11"/>
  <c r="F493" i="11"/>
  <c r="F492" i="11"/>
  <c r="F491" i="11"/>
  <c r="F490" i="11"/>
  <c r="F489" i="11"/>
  <c r="F488" i="11"/>
  <c r="F487" i="11"/>
  <c r="F486" i="11"/>
  <c r="F485" i="11"/>
  <c r="F484" i="11"/>
  <c r="F483" i="11"/>
  <c r="F482" i="11"/>
  <c r="F481" i="11"/>
  <c r="F480" i="11"/>
  <c r="F479" i="11"/>
  <c r="F478" i="11"/>
  <c r="F477" i="11"/>
  <c r="F476" i="11"/>
  <c r="F475" i="11"/>
  <c r="F474" i="11"/>
  <c r="F473" i="11"/>
  <c r="F472" i="11"/>
  <c r="F471" i="11"/>
  <c r="F470" i="11"/>
  <c r="F469" i="11"/>
  <c r="F468" i="11"/>
  <c r="F467" i="11"/>
  <c r="F466" i="11"/>
  <c r="F465" i="11"/>
  <c r="F464" i="11"/>
  <c r="F463" i="11"/>
  <c r="F462" i="11"/>
  <c r="F461" i="11"/>
  <c r="F460" i="11"/>
  <c r="F459" i="11"/>
  <c r="F458" i="11"/>
  <c r="F457" i="11"/>
  <c r="F456" i="11"/>
  <c r="F455" i="11"/>
  <c r="F454" i="11"/>
  <c r="F453" i="11"/>
  <c r="F452" i="11"/>
  <c r="F451" i="11"/>
  <c r="F450" i="11"/>
  <c r="F449" i="11"/>
  <c r="F448" i="11"/>
  <c r="F447" i="11"/>
  <c r="F446" i="11"/>
  <c r="F445" i="11"/>
  <c r="F444" i="11"/>
  <c r="F443" i="11"/>
  <c r="F442" i="11"/>
  <c r="F441" i="11"/>
  <c r="F440" i="11"/>
  <c r="F439" i="11"/>
  <c r="F438" i="11"/>
  <c r="F437" i="11"/>
  <c r="F436" i="11"/>
  <c r="F435" i="11"/>
  <c r="F434" i="11"/>
  <c r="F433" i="11"/>
  <c r="F432" i="11"/>
  <c r="F431" i="11"/>
  <c r="F430" i="11"/>
  <c r="F429" i="11"/>
  <c r="F428" i="11"/>
  <c r="F427" i="11"/>
  <c r="F426" i="11"/>
  <c r="F425" i="11"/>
  <c r="F424" i="11"/>
  <c r="F423" i="11"/>
  <c r="F422" i="11"/>
  <c r="F421" i="11"/>
  <c r="F420" i="11"/>
  <c r="F419" i="11"/>
  <c r="F418" i="11"/>
  <c r="F417" i="11"/>
  <c r="F416" i="11"/>
  <c r="F415" i="11"/>
  <c r="F414" i="11"/>
  <c r="F413" i="11"/>
  <c r="F412" i="11"/>
  <c r="F411" i="11"/>
  <c r="F410" i="11"/>
  <c r="F409" i="11"/>
  <c r="F408" i="11"/>
  <c r="F407" i="11"/>
  <c r="F406" i="11"/>
  <c r="F405" i="11"/>
  <c r="F404" i="11"/>
  <c r="F403" i="11"/>
  <c r="F402" i="11"/>
  <c r="F401" i="11"/>
  <c r="F400" i="11"/>
  <c r="F399" i="11"/>
  <c r="F398" i="11"/>
  <c r="F397" i="11"/>
  <c r="F396" i="11"/>
  <c r="F395" i="11"/>
  <c r="F394" i="11"/>
  <c r="F393" i="11"/>
  <c r="F392" i="11"/>
  <c r="F391" i="11"/>
  <c r="F390" i="11"/>
  <c r="F389" i="11"/>
  <c r="F388" i="11"/>
  <c r="F387" i="11"/>
  <c r="F386" i="11"/>
  <c r="F385" i="11"/>
  <c r="F384" i="11"/>
  <c r="F383" i="11"/>
  <c r="F382" i="11"/>
  <c r="F381" i="11"/>
  <c r="F380" i="11"/>
  <c r="F379" i="11"/>
  <c r="F378" i="11"/>
  <c r="F377" i="11"/>
  <c r="F376" i="11"/>
  <c r="F375" i="11"/>
  <c r="F374" i="11"/>
  <c r="F373" i="11"/>
  <c r="F372" i="11"/>
  <c r="F371" i="11"/>
  <c r="F370" i="11"/>
  <c r="F369" i="11"/>
  <c r="F368" i="11"/>
  <c r="F367" i="11"/>
  <c r="F366" i="11"/>
  <c r="F365" i="11"/>
  <c r="F364" i="11"/>
  <c r="F363" i="11"/>
  <c r="F362" i="11"/>
  <c r="F361" i="11"/>
  <c r="F360" i="11"/>
  <c r="F359" i="11"/>
  <c r="F358" i="11"/>
  <c r="F357" i="11"/>
  <c r="F356" i="11"/>
  <c r="F355" i="11"/>
  <c r="F354" i="11"/>
  <c r="F353" i="11"/>
  <c r="F352" i="11"/>
  <c r="F351" i="11"/>
  <c r="F350" i="11"/>
  <c r="F349" i="11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F290" i="11"/>
  <c r="F289" i="11"/>
  <c r="F288" i="11"/>
  <c r="F287" i="11"/>
  <c r="F286" i="11"/>
  <c r="F285" i="11"/>
  <c r="F284" i="11"/>
  <c r="F283" i="11"/>
  <c r="F282" i="11"/>
  <c r="F281" i="11"/>
  <c r="F280" i="11"/>
  <c r="F279" i="11"/>
  <c r="F278" i="11"/>
  <c r="F277" i="11"/>
  <c r="F276" i="11"/>
  <c r="F275" i="11"/>
  <c r="F274" i="11"/>
  <c r="F273" i="11"/>
  <c r="F272" i="11"/>
  <c r="F271" i="11"/>
  <c r="F270" i="11"/>
  <c r="F269" i="11"/>
  <c r="F268" i="11"/>
  <c r="F267" i="11"/>
  <c r="F266" i="11"/>
  <c r="F265" i="11"/>
  <c r="F264" i="11"/>
  <c r="F263" i="11"/>
  <c r="F262" i="11"/>
  <c r="F261" i="11"/>
  <c r="F260" i="11"/>
  <c r="F259" i="11"/>
  <c r="F258" i="11"/>
  <c r="F257" i="11"/>
  <c r="F256" i="11"/>
  <c r="F255" i="11"/>
  <c r="F254" i="11"/>
  <c r="F253" i="11"/>
  <c r="F252" i="11"/>
  <c r="F251" i="11"/>
  <c r="F250" i="11"/>
  <c r="F249" i="11"/>
  <c r="F248" i="11"/>
  <c r="F247" i="11"/>
  <c r="F246" i="11"/>
  <c r="F245" i="11"/>
  <c r="F244" i="11"/>
  <c r="F243" i="11"/>
  <c r="F242" i="11"/>
  <c r="F241" i="11"/>
  <c r="F240" i="11"/>
  <c r="F239" i="11"/>
  <c r="F238" i="11"/>
  <c r="F237" i="11"/>
  <c r="F236" i="11"/>
  <c r="F235" i="11"/>
  <c r="F234" i="11"/>
  <c r="F233" i="11"/>
  <c r="F232" i="11"/>
  <c r="F231" i="11"/>
  <c r="F230" i="11"/>
  <c r="F229" i="11"/>
  <c r="F228" i="11"/>
  <c r="F227" i="11"/>
  <c r="F226" i="11"/>
  <c r="F225" i="11"/>
  <c r="F224" i="11"/>
  <c r="F223" i="11"/>
  <c r="F222" i="11"/>
  <c r="F221" i="11"/>
  <c r="F220" i="11"/>
  <c r="F219" i="11"/>
  <c r="F218" i="11"/>
  <c r="F217" i="11"/>
  <c r="F216" i="11"/>
  <c r="F215" i="11"/>
  <c r="F214" i="11"/>
  <c r="F213" i="11"/>
  <c r="F212" i="11"/>
  <c r="F211" i="11"/>
  <c r="F210" i="11"/>
  <c r="F209" i="11"/>
  <c r="F208" i="11"/>
  <c r="F207" i="11"/>
  <c r="F206" i="11"/>
  <c r="F205" i="11"/>
  <c r="F204" i="11"/>
  <c r="F203" i="11"/>
  <c r="F202" i="11"/>
  <c r="F201" i="11"/>
  <c r="F200" i="11"/>
  <c r="F199" i="11"/>
  <c r="F198" i="11"/>
  <c r="F197" i="11"/>
  <c r="F196" i="11"/>
  <c r="F195" i="11"/>
  <c r="F194" i="11"/>
  <c r="F193" i="11"/>
  <c r="F192" i="11"/>
  <c r="F191" i="11"/>
  <c r="F190" i="11"/>
  <c r="F189" i="11"/>
  <c r="F188" i="11"/>
  <c r="F187" i="11"/>
  <c r="F186" i="11"/>
  <c r="F185" i="11"/>
  <c r="F184" i="11"/>
  <c r="F183" i="11"/>
  <c r="F182" i="11"/>
  <c r="F181" i="11"/>
  <c r="F180" i="11"/>
  <c r="F179" i="11"/>
  <c r="F178" i="11"/>
  <c r="F177" i="11"/>
  <c r="F176" i="11"/>
  <c r="F175" i="11"/>
  <c r="F174" i="11"/>
  <c r="F173" i="11"/>
  <c r="F172" i="11"/>
  <c r="F171" i="11"/>
  <c r="F170" i="11"/>
  <c r="F169" i="11"/>
  <c r="F168" i="11"/>
  <c r="F167" i="11"/>
  <c r="F166" i="11"/>
  <c r="F165" i="11"/>
  <c r="F164" i="11"/>
  <c r="F163" i="11"/>
  <c r="F162" i="11"/>
  <c r="F161" i="11"/>
  <c r="F160" i="11"/>
  <c r="F159" i="11"/>
  <c r="F158" i="11"/>
  <c r="F157" i="11"/>
  <c r="F156" i="11"/>
  <c r="F155" i="11"/>
  <c r="F154" i="11"/>
  <c r="F153" i="11"/>
  <c r="F152" i="11"/>
  <c r="F151" i="11"/>
  <c r="F150" i="11"/>
  <c r="F149" i="11"/>
  <c r="F148" i="11"/>
  <c r="F147" i="11"/>
  <c r="F146" i="11"/>
  <c r="F145" i="11"/>
  <c r="F144" i="11"/>
  <c r="F143" i="11"/>
  <c r="F142" i="11"/>
  <c r="F141" i="11"/>
  <c r="F140" i="11"/>
  <c r="F139" i="11"/>
  <c r="F138" i="11"/>
  <c r="F137" i="11"/>
  <c r="F136" i="11"/>
  <c r="F135" i="11"/>
  <c r="F134" i="11"/>
  <c r="F133" i="11"/>
  <c r="F132" i="11"/>
  <c r="F131" i="11"/>
  <c r="F130" i="11"/>
  <c r="F129" i="11"/>
  <c r="F128" i="11"/>
  <c r="F127" i="11"/>
  <c r="F126" i="11"/>
  <c r="F125" i="11"/>
  <c r="F124" i="11"/>
  <c r="F123" i="11"/>
  <c r="F122" i="11"/>
  <c r="F121" i="11"/>
  <c r="F120" i="11"/>
  <c r="F119" i="11"/>
  <c r="F118" i="11"/>
  <c r="F117" i="11"/>
  <c r="F116" i="11"/>
  <c r="F115" i="11"/>
  <c r="F114" i="11"/>
  <c r="F113" i="11"/>
  <c r="F112" i="11"/>
  <c r="F111" i="11"/>
  <c r="F110" i="11"/>
  <c r="F109" i="11"/>
  <c r="F108" i="11"/>
  <c r="F107" i="11"/>
  <c r="F106" i="11"/>
  <c r="F105" i="11"/>
  <c r="F104" i="11"/>
  <c r="F103" i="11"/>
  <c r="F102" i="11"/>
  <c r="F101" i="11"/>
  <c r="F100" i="11"/>
  <c r="F99" i="11"/>
  <c r="F98" i="11"/>
  <c r="F97" i="11"/>
  <c r="F96" i="11"/>
  <c r="F95" i="11"/>
  <c r="F94" i="11"/>
  <c r="F93" i="11"/>
  <c r="F92" i="11"/>
  <c r="F91" i="11"/>
  <c r="F90" i="11"/>
  <c r="F89" i="11"/>
  <c r="F88" i="11"/>
  <c r="F87" i="11"/>
  <c r="F86" i="11"/>
  <c r="F85" i="11"/>
  <c r="F84" i="11"/>
  <c r="F83" i="11"/>
  <c r="F82" i="11"/>
  <c r="F81" i="11"/>
  <c r="F80" i="11"/>
  <c r="F79" i="11"/>
  <c r="F78" i="11"/>
  <c r="F77" i="11"/>
  <c r="F76" i="11"/>
  <c r="F75" i="11"/>
  <c r="F74" i="11"/>
  <c r="F73" i="11"/>
  <c r="F72" i="11"/>
  <c r="F71" i="11"/>
  <c r="F70" i="11"/>
  <c r="F69" i="11"/>
  <c r="F68" i="11"/>
  <c r="F67" i="11"/>
  <c r="F66" i="11"/>
  <c r="F65" i="11"/>
  <c r="F64" i="11"/>
  <c r="F63" i="11"/>
  <c r="F62" i="11"/>
  <c r="F61" i="11"/>
  <c r="F60" i="11"/>
  <c r="F59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40" i="11"/>
  <c r="F39" i="11"/>
  <c r="V24" i="11"/>
  <c r="M24" i="11"/>
  <c r="J24" i="11"/>
  <c r="E24" i="11"/>
  <c r="V23" i="11"/>
  <c r="M23" i="11"/>
  <c r="H23" i="11"/>
  <c r="E23" i="11"/>
  <c r="K22" i="11"/>
  <c r="H22" i="11"/>
  <c r="W21" i="11"/>
  <c r="N21" i="11"/>
  <c r="K21" i="11"/>
  <c r="F21" i="11"/>
  <c r="W20" i="11"/>
  <c r="N20" i="11"/>
  <c r="I20" i="11"/>
  <c r="F20" i="11"/>
  <c r="L19" i="11"/>
  <c r="I19" i="11"/>
  <c r="C19" i="11"/>
  <c r="O18" i="11"/>
  <c r="L18" i="11"/>
  <c r="G18" i="11"/>
  <c r="C18" i="11"/>
  <c r="O17" i="11"/>
  <c r="J17" i="11"/>
  <c r="G17" i="11"/>
  <c r="F17" i="2"/>
  <c r="F18" i="2"/>
  <c r="F19" i="2"/>
  <c r="F20" i="2"/>
  <c r="F21" i="2"/>
  <c r="F22" i="2"/>
  <c r="F23" i="2"/>
  <c r="F24" i="2"/>
  <c r="E18" i="2"/>
  <c r="E19" i="2"/>
  <c r="E20" i="2"/>
  <c r="E21" i="2"/>
  <c r="E22" i="2"/>
  <c r="E23" i="2"/>
  <c r="E24" i="2"/>
  <c r="E17" i="2"/>
  <c r="V17" i="2"/>
  <c r="W24" i="2"/>
  <c r="V24" i="2"/>
  <c r="W23" i="2"/>
  <c r="V23" i="2"/>
  <c r="W22" i="2"/>
  <c r="V22" i="2"/>
  <c r="W21" i="2"/>
  <c r="V21" i="2"/>
  <c r="W20" i="2"/>
  <c r="V20" i="2"/>
  <c r="W19" i="2"/>
  <c r="V19" i="2"/>
  <c r="W18" i="2"/>
  <c r="V18" i="2"/>
  <c r="W17" i="2"/>
  <c r="N28" i="10"/>
  <c r="O28" i="10"/>
  <c r="P28" i="10"/>
  <c r="Q28" i="10"/>
  <c r="R28" i="10"/>
  <c r="S28" i="10"/>
  <c r="T28" i="10"/>
  <c r="N29" i="10"/>
  <c r="O29" i="10"/>
  <c r="P29" i="10"/>
  <c r="Q29" i="10"/>
  <c r="R29" i="10"/>
  <c r="S29" i="10"/>
  <c r="T29" i="10"/>
  <c r="N30" i="10"/>
  <c r="O30" i="10"/>
  <c r="P30" i="10"/>
  <c r="Q30" i="10"/>
  <c r="R30" i="10"/>
  <c r="S30" i="10"/>
  <c r="T30" i="10"/>
  <c r="N31" i="10"/>
  <c r="O31" i="10"/>
  <c r="P31" i="10"/>
  <c r="Q31" i="10"/>
  <c r="R31" i="10"/>
  <c r="S31" i="10"/>
  <c r="T31" i="10"/>
  <c r="N32" i="10"/>
  <c r="O32" i="10"/>
  <c r="P32" i="10"/>
  <c r="Q32" i="10"/>
  <c r="R32" i="10"/>
  <c r="S32" i="10"/>
  <c r="T32" i="10"/>
  <c r="N33" i="10"/>
  <c r="O33" i="10"/>
  <c r="P33" i="10"/>
  <c r="Q33" i="10"/>
  <c r="R33" i="10"/>
  <c r="S33" i="10"/>
  <c r="T33" i="10"/>
  <c r="N34" i="10"/>
  <c r="O34" i="10"/>
  <c r="P34" i="10"/>
  <c r="Q34" i="10"/>
  <c r="R34" i="10"/>
  <c r="S34" i="10"/>
  <c r="T34" i="10"/>
  <c r="N17" i="10"/>
  <c r="N18" i="10"/>
  <c r="N19" i="10"/>
  <c r="N20" i="10"/>
  <c r="N21" i="10"/>
  <c r="N22" i="10"/>
  <c r="N23" i="10"/>
  <c r="N24" i="10"/>
  <c r="E25" i="10"/>
  <c r="E24" i="10" s="1"/>
  <c r="W24" i="10"/>
  <c r="V24" i="10"/>
  <c r="E18" i="10"/>
  <c r="E21" i="10"/>
  <c r="E22" i="10"/>
  <c r="W17" i="10"/>
  <c r="W18" i="10"/>
  <c r="W19" i="10"/>
  <c r="W20" i="10"/>
  <c r="W21" i="10"/>
  <c r="W22" i="10"/>
  <c r="W23" i="10"/>
  <c r="V18" i="10"/>
  <c r="V19" i="10"/>
  <c r="V20" i="10"/>
  <c r="V21" i="10"/>
  <c r="V22" i="10"/>
  <c r="V23" i="10"/>
  <c r="V17" i="10"/>
  <c r="F25" i="10"/>
  <c r="F20" i="10" s="1"/>
  <c r="L39" i="10"/>
  <c r="D6" i="10" s="1"/>
  <c r="M39" i="10"/>
  <c r="E6" i="10" s="1"/>
  <c r="N39" i="10"/>
  <c r="F6" i="10" s="1"/>
  <c r="O39" i="10"/>
  <c r="G6" i="10" s="1"/>
  <c r="P39" i="10"/>
  <c r="H6" i="10" s="1"/>
  <c r="Q39" i="10"/>
  <c r="I6" i="10" s="1"/>
  <c r="R39" i="10"/>
  <c r="J6" i="10" s="1"/>
  <c r="S39" i="10"/>
  <c r="K6" i="10" s="1"/>
  <c r="T39" i="10"/>
  <c r="L6" i="10" s="1"/>
  <c r="U39" i="10"/>
  <c r="M6" i="10" s="1"/>
  <c r="L40" i="10"/>
  <c r="D7" i="10" s="1"/>
  <c r="M40" i="10"/>
  <c r="E7" i="10" s="1"/>
  <c r="E29" i="10" s="1"/>
  <c r="N40" i="10"/>
  <c r="F7" i="10" s="1"/>
  <c r="O40" i="10"/>
  <c r="G7" i="10" s="1"/>
  <c r="G29" i="10" s="1"/>
  <c r="P40" i="10"/>
  <c r="H7" i="10" s="1"/>
  <c r="H29" i="10" s="1"/>
  <c r="Q40" i="10"/>
  <c r="I7" i="10" s="1"/>
  <c r="I29" i="10" s="1"/>
  <c r="R40" i="10"/>
  <c r="J7" i="10" s="1"/>
  <c r="J29" i="10" s="1"/>
  <c r="S40" i="10"/>
  <c r="K7" i="10" s="1"/>
  <c r="K29" i="10" s="1"/>
  <c r="T40" i="10"/>
  <c r="L7" i="10" s="1"/>
  <c r="L29" i="10" s="1"/>
  <c r="U40" i="10"/>
  <c r="M7" i="10" s="1"/>
  <c r="M29" i="10" s="1"/>
  <c r="L41" i="10"/>
  <c r="D8" i="10" s="1"/>
  <c r="D30" i="10" s="1"/>
  <c r="M41" i="10"/>
  <c r="E8" i="10" s="1"/>
  <c r="E30" i="10" s="1"/>
  <c r="N41" i="10"/>
  <c r="F8" i="10" s="1"/>
  <c r="O41" i="10"/>
  <c r="G8" i="10" s="1"/>
  <c r="G30" i="10" s="1"/>
  <c r="P41" i="10"/>
  <c r="H8" i="10" s="1"/>
  <c r="H30" i="10" s="1"/>
  <c r="Q41" i="10"/>
  <c r="I8" i="10" s="1"/>
  <c r="I30" i="10" s="1"/>
  <c r="R41" i="10"/>
  <c r="J8" i="10" s="1"/>
  <c r="J30" i="10" s="1"/>
  <c r="S41" i="10"/>
  <c r="K8" i="10" s="1"/>
  <c r="K30" i="10" s="1"/>
  <c r="T41" i="10"/>
  <c r="L8" i="10" s="1"/>
  <c r="L30" i="10" s="1"/>
  <c r="U41" i="10"/>
  <c r="M8" i="10" s="1"/>
  <c r="M30" i="10" s="1"/>
  <c r="L42" i="10"/>
  <c r="D9" i="10" s="1"/>
  <c r="M42" i="10"/>
  <c r="E9" i="10" s="1"/>
  <c r="E31" i="10" s="1"/>
  <c r="N42" i="10"/>
  <c r="F9" i="10" s="1"/>
  <c r="O42" i="10"/>
  <c r="G9" i="10" s="1"/>
  <c r="G31" i="10" s="1"/>
  <c r="P42" i="10"/>
  <c r="H9" i="10" s="1"/>
  <c r="H31" i="10" s="1"/>
  <c r="Q42" i="10"/>
  <c r="I9" i="10" s="1"/>
  <c r="I31" i="10" s="1"/>
  <c r="R42" i="10"/>
  <c r="J9" i="10" s="1"/>
  <c r="J31" i="10" s="1"/>
  <c r="S42" i="10"/>
  <c r="K9" i="10" s="1"/>
  <c r="K31" i="10" s="1"/>
  <c r="T42" i="10"/>
  <c r="L9" i="10" s="1"/>
  <c r="L31" i="10" s="1"/>
  <c r="U42" i="10"/>
  <c r="M9" i="10" s="1"/>
  <c r="M31" i="10" s="1"/>
  <c r="L43" i="10"/>
  <c r="D10" i="10" s="1"/>
  <c r="D32" i="10" s="1"/>
  <c r="M43" i="10"/>
  <c r="E10" i="10" s="1"/>
  <c r="E32" i="10" s="1"/>
  <c r="N43" i="10"/>
  <c r="F10" i="10" s="1"/>
  <c r="O43" i="10"/>
  <c r="G10" i="10" s="1"/>
  <c r="G32" i="10" s="1"/>
  <c r="P43" i="10"/>
  <c r="H10" i="10" s="1"/>
  <c r="H32" i="10" s="1"/>
  <c r="Q43" i="10"/>
  <c r="I10" i="10" s="1"/>
  <c r="I32" i="10" s="1"/>
  <c r="R43" i="10"/>
  <c r="J10" i="10" s="1"/>
  <c r="J32" i="10" s="1"/>
  <c r="S43" i="10"/>
  <c r="K10" i="10" s="1"/>
  <c r="K32" i="10" s="1"/>
  <c r="T43" i="10"/>
  <c r="L10" i="10" s="1"/>
  <c r="L32" i="10" s="1"/>
  <c r="U43" i="10"/>
  <c r="M10" i="10" s="1"/>
  <c r="M32" i="10" s="1"/>
  <c r="L44" i="10"/>
  <c r="D11" i="10" s="1"/>
  <c r="M44" i="10"/>
  <c r="E11" i="10" s="1"/>
  <c r="E33" i="10" s="1"/>
  <c r="N44" i="10"/>
  <c r="F11" i="10" s="1"/>
  <c r="O44" i="10"/>
  <c r="G11" i="10" s="1"/>
  <c r="G33" i="10" s="1"/>
  <c r="P44" i="10"/>
  <c r="H11" i="10" s="1"/>
  <c r="H33" i="10" s="1"/>
  <c r="Q44" i="10"/>
  <c r="I11" i="10" s="1"/>
  <c r="I33" i="10" s="1"/>
  <c r="R44" i="10"/>
  <c r="J11" i="10" s="1"/>
  <c r="J33" i="10" s="1"/>
  <c r="S44" i="10"/>
  <c r="K11" i="10" s="1"/>
  <c r="K33" i="10" s="1"/>
  <c r="T44" i="10"/>
  <c r="L11" i="10" s="1"/>
  <c r="L33" i="10" s="1"/>
  <c r="U44" i="10"/>
  <c r="M11" i="10" s="1"/>
  <c r="M33" i="10" s="1"/>
  <c r="L45" i="10"/>
  <c r="D12" i="10" s="1"/>
  <c r="M45" i="10"/>
  <c r="E12" i="10" s="1"/>
  <c r="E34" i="10" s="1"/>
  <c r="N45" i="10"/>
  <c r="F12" i="10" s="1"/>
  <c r="O45" i="10"/>
  <c r="G12" i="10" s="1"/>
  <c r="G34" i="10" s="1"/>
  <c r="P45" i="10"/>
  <c r="H12" i="10" s="1"/>
  <c r="H34" i="10" s="1"/>
  <c r="Q45" i="10"/>
  <c r="I12" i="10" s="1"/>
  <c r="I34" i="10" s="1"/>
  <c r="R45" i="10"/>
  <c r="J12" i="10" s="1"/>
  <c r="J34" i="10" s="1"/>
  <c r="S45" i="10"/>
  <c r="K12" i="10" s="1"/>
  <c r="K34" i="10" s="1"/>
  <c r="T45" i="10"/>
  <c r="L12" i="10" s="1"/>
  <c r="L34" i="10" s="1"/>
  <c r="U45" i="10"/>
  <c r="M12" i="10" s="1"/>
  <c r="M34" i="10" s="1"/>
  <c r="K40" i="10"/>
  <c r="C7" i="10" s="1"/>
  <c r="K41" i="10"/>
  <c r="C8" i="10" s="1"/>
  <c r="K42" i="10"/>
  <c r="C9" i="10" s="1"/>
  <c r="K43" i="10"/>
  <c r="C10" i="10" s="1"/>
  <c r="K44" i="10"/>
  <c r="C11" i="10" s="1"/>
  <c r="K45" i="10"/>
  <c r="C12" i="10" s="1"/>
  <c r="K39" i="10"/>
  <c r="C6" i="10" s="1"/>
  <c r="F1468" i="10"/>
  <c r="F1467" i="10"/>
  <c r="F1466" i="10"/>
  <c r="F1465" i="10"/>
  <c r="F1464" i="10"/>
  <c r="F1463" i="10"/>
  <c r="F1462" i="10"/>
  <c r="F1461" i="10"/>
  <c r="F1460" i="10"/>
  <c r="F1459" i="10"/>
  <c r="F1458" i="10"/>
  <c r="F1457" i="10"/>
  <c r="F1456" i="10"/>
  <c r="F1455" i="10"/>
  <c r="F1454" i="10"/>
  <c r="F1453" i="10"/>
  <c r="F1452" i="10"/>
  <c r="F1451" i="10"/>
  <c r="F1450" i="10"/>
  <c r="F1449" i="10"/>
  <c r="F1448" i="10"/>
  <c r="F1447" i="10"/>
  <c r="F1446" i="10"/>
  <c r="F1445" i="10"/>
  <c r="F1444" i="10"/>
  <c r="F1443" i="10"/>
  <c r="F1442" i="10"/>
  <c r="F1441" i="10"/>
  <c r="F1440" i="10"/>
  <c r="F1439" i="10"/>
  <c r="F1438" i="10"/>
  <c r="F1437" i="10"/>
  <c r="F1436" i="10"/>
  <c r="F1435" i="10"/>
  <c r="F1434" i="10"/>
  <c r="F1433" i="10"/>
  <c r="F1432" i="10"/>
  <c r="F1431" i="10"/>
  <c r="F1430" i="10"/>
  <c r="F1429" i="10"/>
  <c r="F1428" i="10"/>
  <c r="F1427" i="10"/>
  <c r="F1426" i="10"/>
  <c r="F1425" i="10"/>
  <c r="F1424" i="10"/>
  <c r="F1423" i="10"/>
  <c r="F1422" i="10"/>
  <c r="F1421" i="10"/>
  <c r="F1420" i="10"/>
  <c r="F1419" i="10"/>
  <c r="F1418" i="10"/>
  <c r="F1417" i="10"/>
  <c r="F1416" i="10"/>
  <c r="F1415" i="10"/>
  <c r="F1414" i="10"/>
  <c r="F1413" i="10"/>
  <c r="F1412" i="10"/>
  <c r="F1411" i="10"/>
  <c r="F1410" i="10"/>
  <c r="F1409" i="10"/>
  <c r="F1408" i="10"/>
  <c r="F1407" i="10"/>
  <c r="F1406" i="10"/>
  <c r="F1405" i="10"/>
  <c r="F1404" i="10"/>
  <c r="F1403" i="10"/>
  <c r="F1402" i="10"/>
  <c r="F1401" i="10"/>
  <c r="F1400" i="10"/>
  <c r="F1399" i="10"/>
  <c r="F1398" i="10"/>
  <c r="F1397" i="10"/>
  <c r="F1396" i="10"/>
  <c r="F1395" i="10"/>
  <c r="F1394" i="10"/>
  <c r="F1393" i="10"/>
  <c r="F1392" i="10"/>
  <c r="F1391" i="10"/>
  <c r="F1390" i="10"/>
  <c r="F1389" i="10"/>
  <c r="F1388" i="10"/>
  <c r="F1387" i="10"/>
  <c r="F1386" i="10"/>
  <c r="F1385" i="10"/>
  <c r="F1384" i="10"/>
  <c r="F1383" i="10"/>
  <c r="F1382" i="10"/>
  <c r="F1381" i="10"/>
  <c r="F1380" i="10"/>
  <c r="F1379" i="10"/>
  <c r="F1378" i="10"/>
  <c r="F1377" i="10"/>
  <c r="F1376" i="10"/>
  <c r="F1375" i="10"/>
  <c r="F1374" i="10"/>
  <c r="F1373" i="10"/>
  <c r="F1372" i="10"/>
  <c r="F1371" i="10"/>
  <c r="F1370" i="10"/>
  <c r="F1369" i="10"/>
  <c r="F1368" i="10"/>
  <c r="F1367" i="10"/>
  <c r="F1366" i="10"/>
  <c r="F1365" i="10"/>
  <c r="F1364" i="10"/>
  <c r="F1363" i="10"/>
  <c r="F1362" i="10"/>
  <c r="F1361" i="10"/>
  <c r="F1360" i="10"/>
  <c r="F1359" i="10"/>
  <c r="F1358" i="10"/>
  <c r="F1357" i="10"/>
  <c r="F1356" i="10"/>
  <c r="F1355" i="10"/>
  <c r="F1354" i="10"/>
  <c r="F1353" i="10"/>
  <c r="F1352" i="10"/>
  <c r="F1351" i="10"/>
  <c r="F1350" i="10"/>
  <c r="F1349" i="10"/>
  <c r="F1348" i="10"/>
  <c r="F1347" i="10"/>
  <c r="F1346" i="10"/>
  <c r="F1345" i="10"/>
  <c r="F1344" i="10"/>
  <c r="F1343" i="10"/>
  <c r="F1342" i="10"/>
  <c r="F1341" i="10"/>
  <c r="F1340" i="10"/>
  <c r="F1339" i="10"/>
  <c r="F1338" i="10"/>
  <c r="F1337" i="10"/>
  <c r="F1336" i="10"/>
  <c r="F1335" i="10"/>
  <c r="F1334" i="10"/>
  <c r="F1333" i="10"/>
  <c r="F1332" i="10"/>
  <c r="F1331" i="10"/>
  <c r="F1330" i="10"/>
  <c r="F1329" i="10"/>
  <c r="F1328" i="10"/>
  <c r="F1327" i="10"/>
  <c r="F1326" i="10"/>
  <c r="F1325" i="10"/>
  <c r="F1324" i="10"/>
  <c r="F1323" i="10"/>
  <c r="F1322" i="10"/>
  <c r="F1321" i="10"/>
  <c r="F1320" i="10"/>
  <c r="F1319" i="10"/>
  <c r="F1318" i="10"/>
  <c r="F1317" i="10"/>
  <c r="F1316" i="10"/>
  <c r="F1315" i="10"/>
  <c r="F1314" i="10"/>
  <c r="F1313" i="10"/>
  <c r="F1312" i="10"/>
  <c r="F1311" i="10"/>
  <c r="F1310" i="10"/>
  <c r="F1309" i="10"/>
  <c r="F1308" i="10"/>
  <c r="F1307" i="10"/>
  <c r="F1306" i="10"/>
  <c r="F1305" i="10"/>
  <c r="F1304" i="10"/>
  <c r="F1303" i="10"/>
  <c r="F1302" i="10"/>
  <c r="F1301" i="10"/>
  <c r="F1300" i="10"/>
  <c r="F1299" i="10"/>
  <c r="F1298" i="10"/>
  <c r="F1297" i="10"/>
  <c r="F1296" i="10"/>
  <c r="F1295" i="10"/>
  <c r="F1294" i="10"/>
  <c r="F1293" i="10"/>
  <c r="F1292" i="10"/>
  <c r="F1291" i="10"/>
  <c r="F1290" i="10"/>
  <c r="F1289" i="10"/>
  <c r="F1288" i="10"/>
  <c r="F1287" i="10"/>
  <c r="F1286" i="10"/>
  <c r="F1285" i="10"/>
  <c r="F1284" i="10"/>
  <c r="F1283" i="10"/>
  <c r="F1282" i="10"/>
  <c r="F1281" i="10"/>
  <c r="F1280" i="10"/>
  <c r="F1279" i="10"/>
  <c r="F1278" i="10"/>
  <c r="F1277" i="10"/>
  <c r="F1276" i="10"/>
  <c r="F1275" i="10"/>
  <c r="F1274" i="10"/>
  <c r="F1273" i="10"/>
  <c r="F1272" i="10"/>
  <c r="F1271" i="10"/>
  <c r="F1270" i="10"/>
  <c r="F1269" i="10"/>
  <c r="F1268" i="10"/>
  <c r="F1267" i="10"/>
  <c r="F1266" i="10"/>
  <c r="F1265" i="10"/>
  <c r="F1264" i="10"/>
  <c r="F1263" i="10"/>
  <c r="F1262" i="10"/>
  <c r="F1261" i="10"/>
  <c r="F1260" i="10"/>
  <c r="F1259" i="10"/>
  <c r="F1258" i="10"/>
  <c r="F1257" i="10"/>
  <c r="F1256" i="10"/>
  <c r="F1255" i="10"/>
  <c r="F1254" i="10"/>
  <c r="F1253" i="10"/>
  <c r="F1252" i="10"/>
  <c r="F1251" i="10"/>
  <c r="F1250" i="10"/>
  <c r="F1249" i="10"/>
  <c r="F1248" i="10"/>
  <c r="F1247" i="10"/>
  <c r="F1246" i="10"/>
  <c r="F1245" i="10"/>
  <c r="F1244" i="10"/>
  <c r="F1243" i="10"/>
  <c r="F1242" i="10"/>
  <c r="F1241" i="10"/>
  <c r="F1240" i="10"/>
  <c r="F1239" i="10"/>
  <c r="F1238" i="10"/>
  <c r="F1237" i="10"/>
  <c r="F1236" i="10"/>
  <c r="F1235" i="10"/>
  <c r="F1234" i="10"/>
  <c r="F1233" i="10"/>
  <c r="F1232" i="10"/>
  <c r="F1231" i="10"/>
  <c r="F1230" i="10"/>
  <c r="F1229" i="10"/>
  <c r="F1228" i="10"/>
  <c r="F1227" i="10"/>
  <c r="F1226" i="10"/>
  <c r="F1225" i="10"/>
  <c r="F1224" i="10"/>
  <c r="F1223" i="10"/>
  <c r="F1222" i="10"/>
  <c r="F1221" i="10"/>
  <c r="F1220" i="10"/>
  <c r="F1219" i="10"/>
  <c r="F1218" i="10"/>
  <c r="F1217" i="10"/>
  <c r="F1216" i="10"/>
  <c r="F1215" i="10"/>
  <c r="F1214" i="10"/>
  <c r="F1213" i="10"/>
  <c r="F1212" i="10"/>
  <c r="F1211" i="10"/>
  <c r="F1210" i="10"/>
  <c r="F1209" i="10"/>
  <c r="F1208" i="10"/>
  <c r="F1207" i="10"/>
  <c r="F1206" i="10"/>
  <c r="F1205" i="10"/>
  <c r="F1204" i="10"/>
  <c r="F1203" i="10"/>
  <c r="F1202" i="10"/>
  <c r="F1201" i="10"/>
  <c r="F1200" i="10"/>
  <c r="F1199" i="10"/>
  <c r="F1198" i="10"/>
  <c r="F1197" i="10"/>
  <c r="F1196" i="10"/>
  <c r="F1195" i="10"/>
  <c r="F1194" i="10"/>
  <c r="F1193" i="10"/>
  <c r="F1192" i="10"/>
  <c r="F1191" i="10"/>
  <c r="F1190" i="10"/>
  <c r="F1189" i="10"/>
  <c r="F1188" i="10"/>
  <c r="F1187" i="10"/>
  <c r="F1186" i="10"/>
  <c r="F1185" i="10"/>
  <c r="F1184" i="10"/>
  <c r="F1183" i="10"/>
  <c r="F1182" i="10"/>
  <c r="F1181" i="10"/>
  <c r="F1180" i="10"/>
  <c r="F1179" i="10"/>
  <c r="F1178" i="10"/>
  <c r="F1177" i="10"/>
  <c r="F1176" i="10"/>
  <c r="F1175" i="10"/>
  <c r="F1174" i="10"/>
  <c r="F1173" i="10"/>
  <c r="F1172" i="10"/>
  <c r="F1171" i="10"/>
  <c r="F1170" i="10"/>
  <c r="F1169" i="10"/>
  <c r="F1168" i="10"/>
  <c r="F1167" i="10"/>
  <c r="F1166" i="10"/>
  <c r="F1165" i="10"/>
  <c r="F1164" i="10"/>
  <c r="F1163" i="10"/>
  <c r="F1162" i="10"/>
  <c r="F1161" i="10"/>
  <c r="F1160" i="10"/>
  <c r="F1159" i="10"/>
  <c r="F1158" i="10"/>
  <c r="F1157" i="10"/>
  <c r="F1156" i="10"/>
  <c r="F1155" i="10"/>
  <c r="F1154" i="10"/>
  <c r="F1153" i="10"/>
  <c r="F1152" i="10"/>
  <c r="F1151" i="10"/>
  <c r="F1150" i="10"/>
  <c r="F1149" i="10"/>
  <c r="F1148" i="10"/>
  <c r="F1147" i="10"/>
  <c r="F1146" i="10"/>
  <c r="F1145" i="10"/>
  <c r="F1144" i="10"/>
  <c r="F1143" i="10"/>
  <c r="F1142" i="10"/>
  <c r="F1141" i="10"/>
  <c r="F1140" i="10"/>
  <c r="F1139" i="10"/>
  <c r="F1138" i="10"/>
  <c r="F1137" i="10"/>
  <c r="F1136" i="10"/>
  <c r="F1135" i="10"/>
  <c r="F1134" i="10"/>
  <c r="F1133" i="10"/>
  <c r="F1132" i="10"/>
  <c r="F1131" i="10"/>
  <c r="F1130" i="10"/>
  <c r="F1129" i="10"/>
  <c r="F1128" i="10"/>
  <c r="F1127" i="10"/>
  <c r="F1126" i="10"/>
  <c r="F1125" i="10"/>
  <c r="F1124" i="10"/>
  <c r="F1123" i="10"/>
  <c r="F1122" i="10"/>
  <c r="F1121" i="10"/>
  <c r="F1120" i="10"/>
  <c r="F1119" i="10"/>
  <c r="F1118" i="10"/>
  <c r="F1117" i="10"/>
  <c r="F1116" i="10"/>
  <c r="F1115" i="10"/>
  <c r="F1114" i="10"/>
  <c r="F1113" i="10"/>
  <c r="F1112" i="10"/>
  <c r="F1111" i="10"/>
  <c r="F1110" i="10"/>
  <c r="F1109" i="10"/>
  <c r="F1108" i="10"/>
  <c r="F1107" i="10"/>
  <c r="F1106" i="10"/>
  <c r="F1105" i="10"/>
  <c r="F1104" i="10"/>
  <c r="F1103" i="10"/>
  <c r="F1102" i="10"/>
  <c r="F1101" i="10"/>
  <c r="F1100" i="10"/>
  <c r="F1099" i="10"/>
  <c r="F1098" i="10"/>
  <c r="F1097" i="10"/>
  <c r="F1096" i="10"/>
  <c r="F1095" i="10"/>
  <c r="F1094" i="10"/>
  <c r="F1093" i="10"/>
  <c r="F1092" i="10"/>
  <c r="F1091" i="10"/>
  <c r="F1090" i="10"/>
  <c r="F1089" i="10"/>
  <c r="F1088" i="10"/>
  <c r="F1087" i="10"/>
  <c r="F1086" i="10"/>
  <c r="F1085" i="10"/>
  <c r="F1084" i="10"/>
  <c r="F1083" i="10"/>
  <c r="F1082" i="10"/>
  <c r="F1081" i="10"/>
  <c r="F1080" i="10"/>
  <c r="F1079" i="10"/>
  <c r="F1078" i="10"/>
  <c r="F1077" i="10"/>
  <c r="F1076" i="10"/>
  <c r="F1075" i="10"/>
  <c r="F1074" i="10"/>
  <c r="F1073" i="10"/>
  <c r="F1072" i="10"/>
  <c r="F1071" i="10"/>
  <c r="F1070" i="10"/>
  <c r="F1069" i="10"/>
  <c r="F1068" i="10"/>
  <c r="F1067" i="10"/>
  <c r="F1066" i="10"/>
  <c r="F1065" i="10"/>
  <c r="F1064" i="10"/>
  <c r="F1063" i="10"/>
  <c r="F1062" i="10"/>
  <c r="F1061" i="10"/>
  <c r="F1060" i="10"/>
  <c r="F1059" i="10"/>
  <c r="F1058" i="10"/>
  <c r="F1057" i="10"/>
  <c r="F1056" i="10"/>
  <c r="F1055" i="10"/>
  <c r="F1054" i="10"/>
  <c r="F1053" i="10"/>
  <c r="F1052" i="10"/>
  <c r="F1051" i="10"/>
  <c r="F1050" i="10"/>
  <c r="F1049" i="10"/>
  <c r="F1048" i="10"/>
  <c r="F1047" i="10"/>
  <c r="F1046" i="10"/>
  <c r="F1045" i="10"/>
  <c r="F1044" i="10"/>
  <c r="F1043" i="10"/>
  <c r="F1042" i="10"/>
  <c r="F1041" i="10"/>
  <c r="F1040" i="10"/>
  <c r="F1039" i="10"/>
  <c r="F1038" i="10"/>
  <c r="F1037" i="10"/>
  <c r="F1036" i="10"/>
  <c r="F1035" i="10"/>
  <c r="F1034" i="10"/>
  <c r="F1033" i="10"/>
  <c r="F1032" i="10"/>
  <c r="F1031" i="10"/>
  <c r="F1030" i="10"/>
  <c r="F1029" i="10"/>
  <c r="F1028" i="10"/>
  <c r="F1027" i="10"/>
  <c r="F1026" i="10"/>
  <c r="F1025" i="10"/>
  <c r="F1024" i="10"/>
  <c r="F1023" i="10"/>
  <c r="F1022" i="10"/>
  <c r="F1021" i="10"/>
  <c r="F1020" i="10"/>
  <c r="F1019" i="10"/>
  <c r="F1018" i="10"/>
  <c r="F1017" i="10"/>
  <c r="F1016" i="10"/>
  <c r="F1015" i="10"/>
  <c r="F1014" i="10"/>
  <c r="F1013" i="10"/>
  <c r="F1012" i="10"/>
  <c r="F1011" i="10"/>
  <c r="F1010" i="10"/>
  <c r="F1009" i="10"/>
  <c r="F1008" i="10"/>
  <c r="F1007" i="10"/>
  <c r="F1006" i="10"/>
  <c r="F1005" i="10"/>
  <c r="F1004" i="10"/>
  <c r="F1003" i="10"/>
  <c r="F1002" i="10"/>
  <c r="F1001" i="10"/>
  <c r="F1000" i="10"/>
  <c r="F999" i="10"/>
  <c r="F998" i="10"/>
  <c r="F997" i="10"/>
  <c r="F996" i="10"/>
  <c r="F995" i="10"/>
  <c r="F994" i="10"/>
  <c r="F993" i="10"/>
  <c r="F992" i="10"/>
  <c r="F991" i="10"/>
  <c r="F990" i="10"/>
  <c r="F989" i="10"/>
  <c r="F988" i="10"/>
  <c r="F987" i="10"/>
  <c r="F986" i="10"/>
  <c r="F985" i="10"/>
  <c r="F984" i="10"/>
  <c r="F983" i="10"/>
  <c r="F982" i="10"/>
  <c r="F981" i="10"/>
  <c r="F980" i="10"/>
  <c r="F979" i="10"/>
  <c r="F978" i="10"/>
  <c r="F977" i="10"/>
  <c r="F976" i="10"/>
  <c r="F975" i="10"/>
  <c r="F974" i="10"/>
  <c r="F973" i="10"/>
  <c r="F972" i="10"/>
  <c r="F971" i="10"/>
  <c r="F970" i="10"/>
  <c r="F969" i="10"/>
  <c r="F968" i="10"/>
  <c r="F967" i="10"/>
  <c r="F966" i="10"/>
  <c r="F965" i="10"/>
  <c r="F964" i="10"/>
  <c r="F963" i="10"/>
  <c r="F962" i="10"/>
  <c r="F961" i="10"/>
  <c r="F960" i="10"/>
  <c r="F959" i="10"/>
  <c r="F958" i="10"/>
  <c r="F957" i="10"/>
  <c r="F956" i="10"/>
  <c r="F955" i="10"/>
  <c r="F954" i="10"/>
  <c r="F953" i="10"/>
  <c r="F952" i="10"/>
  <c r="F951" i="10"/>
  <c r="F950" i="10"/>
  <c r="F949" i="10"/>
  <c r="F948" i="10"/>
  <c r="F947" i="10"/>
  <c r="F946" i="10"/>
  <c r="F945" i="10"/>
  <c r="F944" i="10"/>
  <c r="F943" i="10"/>
  <c r="F942" i="10"/>
  <c r="F941" i="10"/>
  <c r="F940" i="10"/>
  <c r="F939" i="10"/>
  <c r="F938" i="10"/>
  <c r="F937" i="10"/>
  <c r="F936" i="10"/>
  <c r="F935" i="10"/>
  <c r="F934" i="10"/>
  <c r="F933" i="10"/>
  <c r="F932" i="10"/>
  <c r="F931" i="10"/>
  <c r="F930" i="10"/>
  <c r="F929" i="10"/>
  <c r="F928" i="10"/>
  <c r="F927" i="10"/>
  <c r="F926" i="10"/>
  <c r="F925" i="10"/>
  <c r="F924" i="10"/>
  <c r="F923" i="10"/>
  <c r="F922" i="10"/>
  <c r="F921" i="10"/>
  <c r="F920" i="10"/>
  <c r="F919" i="10"/>
  <c r="F918" i="10"/>
  <c r="F917" i="10"/>
  <c r="F916" i="10"/>
  <c r="F915" i="10"/>
  <c r="F914" i="10"/>
  <c r="F913" i="10"/>
  <c r="F912" i="10"/>
  <c r="F911" i="10"/>
  <c r="F910" i="10"/>
  <c r="F909" i="10"/>
  <c r="F908" i="10"/>
  <c r="F907" i="10"/>
  <c r="F906" i="10"/>
  <c r="F905" i="10"/>
  <c r="F904" i="10"/>
  <c r="F903" i="10"/>
  <c r="F902" i="10"/>
  <c r="F901" i="10"/>
  <c r="F900" i="10"/>
  <c r="F899" i="10"/>
  <c r="F898" i="10"/>
  <c r="F897" i="10"/>
  <c r="F896" i="10"/>
  <c r="F895" i="10"/>
  <c r="F894" i="10"/>
  <c r="F893" i="10"/>
  <c r="F892" i="10"/>
  <c r="F891" i="10"/>
  <c r="F890" i="10"/>
  <c r="F889" i="10"/>
  <c r="F888" i="10"/>
  <c r="F887" i="10"/>
  <c r="F886" i="10"/>
  <c r="F885" i="10"/>
  <c r="F884" i="10"/>
  <c r="F883" i="10"/>
  <c r="F882" i="10"/>
  <c r="F881" i="10"/>
  <c r="F880" i="10"/>
  <c r="F879" i="10"/>
  <c r="F878" i="10"/>
  <c r="F877" i="10"/>
  <c r="F876" i="10"/>
  <c r="F875" i="10"/>
  <c r="F874" i="10"/>
  <c r="F873" i="10"/>
  <c r="F872" i="10"/>
  <c r="F871" i="10"/>
  <c r="F870" i="10"/>
  <c r="F869" i="10"/>
  <c r="F868" i="10"/>
  <c r="F867" i="10"/>
  <c r="F866" i="10"/>
  <c r="F865" i="10"/>
  <c r="F864" i="10"/>
  <c r="F863" i="10"/>
  <c r="F862" i="10"/>
  <c r="F861" i="10"/>
  <c r="F860" i="10"/>
  <c r="F859" i="10"/>
  <c r="F858" i="10"/>
  <c r="F857" i="10"/>
  <c r="F856" i="10"/>
  <c r="F855" i="10"/>
  <c r="F854" i="10"/>
  <c r="F853" i="10"/>
  <c r="F852" i="10"/>
  <c r="F851" i="10"/>
  <c r="F850" i="10"/>
  <c r="F849" i="10"/>
  <c r="F848" i="10"/>
  <c r="F847" i="10"/>
  <c r="F846" i="10"/>
  <c r="F845" i="10"/>
  <c r="F844" i="10"/>
  <c r="F843" i="10"/>
  <c r="F842" i="10"/>
  <c r="F841" i="10"/>
  <c r="F840" i="10"/>
  <c r="F839" i="10"/>
  <c r="F838" i="10"/>
  <c r="F837" i="10"/>
  <c r="F836" i="10"/>
  <c r="F835" i="10"/>
  <c r="F834" i="10"/>
  <c r="F833" i="10"/>
  <c r="F832" i="10"/>
  <c r="F831" i="10"/>
  <c r="F830" i="10"/>
  <c r="F829" i="10"/>
  <c r="F828" i="10"/>
  <c r="F827" i="10"/>
  <c r="F826" i="10"/>
  <c r="F825" i="10"/>
  <c r="F824" i="10"/>
  <c r="F823" i="10"/>
  <c r="F822" i="10"/>
  <c r="F821" i="10"/>
  <c r="F820" i="10"/>
  <c r="F819" i="10"/>
  <c r="F818" i="10"/>
  <c r="F817" i="10"/>
  <c r="F816" i="10"/>
  <c r="F815" i="10"/>
  <c r="F814" i="10"/>
  <c r="F813" i="10"/>
  <c r="F812" i="10"/>
  <c r="F811" i="10"/>
  <c r="F810" i="10"/>
  <c r="F809" i="10"/>
  <c r="F808" i="10"/>
  <c r="F807" i="10"/>
  <c r="F806" i="10"/>
  <c r="F805" i="10"/>
  <c r="F804" i="10"/>
  <c r="F803" i="10"/>
  <c r="F802" i="10"/>
  <c r="F801" i="10"/>
  <c r="F800" i="10"/>
  <c r="F799" i="10"/>
  <c r="F798" i="10"/>
  <c r="F797" i="10"/>
  <c r="F796" i="10"/>
  <c r="F795" i="10"/>
  <c r="F794" i="10"/>
  <c r="F793" i="10"/>
  <c r="F792" i="10"/>
  <c r="F791" i="10"/>
  <c r="F790" i="10"/>
  <c r="F789" i="10"/>
  <c r="F788" i="10"/>
  <c r="F787" i="10"/>
  <c r="F786" i="10"/>
  <c r="F785" i="10"/>
  <c r="F784" i="10"/>
  <c r="F783" i="10"/>
  <c r="F782" i="10"/>
  <c r="F781" i="10"/>
  <c r="F780" i="10"/>
  <c r="F779" i="10"/>
  <c r="F778" i="10"/>
  <c r="F777" i="10"/>
  <c r="F776" i="10"/>
  <c r="F775" i="10"/>
  <c r="F774" i="10"/>
  <c r="F773" i="10"/>
  <c r="F772" i="10"/>
  <c r="F771" i="10"/>
  <c r="F770" i="10"/>
  <c r="F769" i="10"/>
  <c r="F768" i="10"/>
  <c r="F767" i="10"/>
  <c r="F766" i="10"/>
  <c r="F765" i="10"/>
  <c r="F764" i="10"/>
  <c r="F763" i="10"/>
  <c r="F762" i="10"/>
  <c r="F761" i="10"/>
  <c r="F760" i="10"/>
  <c r="F759" i="10"/>
  <c r="F758" i="10"/>
  <c r="F757" i="10"/>
  <c r="F756" i="10"/>
  <c r="F755" i="10"/>
  <c r="F754" i="10"/>
  <c r="F753" i="10"/>
  <c r="F752" i="10"/>
  <c r="F751" i="10"/>
  <c r="F750" i="10"/>
  <c r="F749" i="10"/>
  <c r="F748" i="10"/>
  <c r="F747" i="10"/>
  <c r="F746" i="10"/>
  <c r="F745" i="10"/>
  <c r="F744" i="10"/>
  <c r="F743" i="10"/>
  <c r="F742" i="10"/>
  <c r="F741" i="10"/>
  <c r="F740" i="10"/>
  <c r="F739" i="10"/>
  <c r="F738" i="10"/>
  <c r="F737" i="10"/>
  <c r="F736" i="10"/>
  <c r="F735" i="10"/>
  <c r="F734" i="10"/>
  <c r="F733" i="10"/>
  <c r="F732" i="10"/>
  <c r="F731" i="10"/>
  <c r="F730" i="10"/>
  <c r="F729" i="10"/>
  <c r="F728" i="10"/>
  <c r="F727" i="10"/>
  <c r="F726" i="10"/>
  <c r="F725" i="10"/>
  <c r="F724" i="10"/>
  <c r="F723" i="10"/>
  <c r="F722" i="10"/>
  <c r="F721" i="10"/>
  <c r="F720" i="10"/>
  <c r="F719" i="10"/>
  <c r="F718" i="10"/>
  <c r="F717" i="10"/>
  <c r="F716" i="10"/>
  <c r="F715" i="10"/>
  <c r="F714" i="10"/>
  <c r="F713" i="10"/>
  <c r="F712" i="10"/>
  <c r="F711" i="10"/>
  <c r="F710" i="10"/>
  <c r="F709" i="10"/>
  <c r="F708" i="10"/>
  <c r="F707" i="10"/>
  <c r="F706" i="10"/>
  <c r="F705" i="10"/>
  <c r="F704" i="10"/>
  <c r="F703" i="10"/>
  <c r="F702" i="10"/>
  <c r="F701" i="10"/>
  <c r="F700" i="10"/>
  <c r="F699" i="10"/>
  <c r="F698" i="10"/>
  <c r="F697" i="10"/>
  <c r="F696" i="10"/>
  <c r="F695" i="10"/>
  <c r="F694" i="10"/>
  <c r="F693" i="10"/>
  <c r="F692" i="10"/>
  <c r="F691" i="10"/>
  <c r="F690" i="10"/>
  <c r="F689" i="10"/>
  <c r="F688" i="10"/>
  <c r="F687" i="10"/>
  <c r="F686" i="10"/>
  <c r="F685" i="10"/>
  <c r="F684" i="10"/>
  <c r="F683" i="10"/>
  <c r="F682" i="10"/>
  <c r="F681" i="10"/>
  <c r="F680" i="10"/>
  <c r="F679" i="10"/>
  <c r="F678" i="10"/>
  <c r="F677" i="10"/>
  <c r="F676" i="10"/>
  <c r="F675" i="10"/>
  <c r="F674" i="10"/>
  <c r="F673" i="10"/>
  <c r="F672" i="10"/>
  <c r="F671" i="10"/>
  <c r="F670" i="10"/>
  <c r="F669" i="10"/>
  <c r="F668" i="10"/>
  <c r="F667" i="10"/>
  <c r="F666" i="10"/>
  <c r="F665" i="10"/>
  <c r="F664" i="10"/>
  <c r="F663" i="10"/>
  <c r="F662" i="10"/>
  <c r="F661" i="10"/>
  <c r="F660" i="10"/>
  <c r="F659" i="10"/>
  <c r="F658" i="10"/>
  <c r="F657" i="10"/>
  <c r="F656" i="10"/>
  <c r="F655" i="10"/>
  <c r="F654" i="10"/>
  <c r="F653" i="10"/>
  <c r="F652" i="10"/>
  <c r="F651" i="10"/>
  <c r="F650" i="10"/>
  <c r="F649" i="10"/>
  <c r="F648" i="10"/>
  <c r="F647" i="10"/>
  <c r="F646" i="10"/>
  <c r="F645" i="10"/>
  <c r="F644" i="10"/>
  <c r="F643" i="10"/>
  <c r="F642" i="10"/>
  <c r="F641" i="10"/>
  <c r="F640" i="10"/>
  <c r="F639" i="10"/>
  <c r="F638" i="10"/>
  <c r="F637" i="10"/>
  <c r="F636" i="10"/>
  <c r="F635" i="10"/>
  <c r="F634" i="10"/>
  <c r="F633" i="10"/>
  <c r="F632" i="10"/>
  <c r="F631" i="10"/>
  <c r="F630" i="10"/>
  <c r="F629" i="10"/>
  <c r="F628" i="10"/>
  <c r="F627" i="10"/>
  <c r="F626" i="10"/>
  <c r="F625" i="10"/>
  <c r="F624" i="10"/>
  <c r="F623" i="10"/>
  <c r="F622" i="10"/>
  <c r="F621" i="10"/>
  <c r="F620" i="10"/>
  <c r="F619" i="10"/>
  <c r="F618" i="10"/>
  <c r="F617" i="10"/>
  <c r="F616" i="10"/>
  <c r="F615" i="10"/>
  <c r="F614" i="10"/>
  <c r="F613" i="10"/>
  <c r="F612" i="10"/>
  <c r="F611" i="10"/>
  <c r="F610" i="10"/>
  <c r="F609" i="10"/>
  <c r="F608" i="10"/>
  <c r="F607" i="10"/>
  <c r="F606" i="10"/>
  <c r="F605" i="10"/>
  <c r="F604" i="10"/>
  <c r="F603" i="10"/>
  <c r="F602" i="10"/>
  <c r="F601" i="10"/>
  <c r="F600" i="10"/>
  <c r="F599" i="10"/>
  <c r="F598" i="10"/>
  <c r="F597" i="10"/>
  <c r="F596" i="10"/>
  <c r="F595" i="10"/>
  <c r="F594" i="10"/>
  <c r="F593" i="10"/>
  <c r="F592" i="10"/>
  <c r="F591" i="10"/>
  <c r="F590" i="10"/>
  <c r="F589" i="10"/>
  <c r="F588" i="10"/>
  <c r="F587" i="10"/>
  <c r="F586" i="10"/>
  <c r="F585" i="10"/>
  <c r="F584" i="10"/>
  <c r="F583" i="10"/>
  <c r="F582" i="10"/>
  <c r="F581" i="10"/>
  <c r="F580" i="10"/>
  <c r="F579" i="10"/>
  <c r="F578" i="10"/>
  <c r="F577" i="10"/>
  <c r="F576" i="10"/>
  <c r="F575" i="10"/>
  <c r="F574" i="10"/>
  <c r="F573" i="10"/>
  <c r="F572" i="10"/>
  <c r="F571" i="10"/>
  <c r="F570" i="10"/>
  <c r="F569" i="10"/>
  <c r="F568" i="10"/>
  <c r="F567" i="10"/>
  <c r="F566" i="10"/>
  <c r="F565" i="10"/>
  <c r="F564" i="10"/>
  <c r="F563" i="10"/>
  <c r="F562" i="10"/>
  <c r="F561" i="10"/>
  <c r="F560" i="10"/>
  <c r="F559" i="10"/>
  <c r="F558" i="10"/>
  <c r="F557" i="10"/>
  <c r="F556" i="10"/>
  <c r="F555" i="10"/>
  <c r="F554" i="10"/>
  <c r="F553" i="10"/>
  <c r="F552" i="10"/>
  <c r="F551" i="10"/>
  <c r="F550" i="10"/>
  <c r="F549" i="10"/>
  <c r="F548" i="10"/>
  <c r="F547" i="10"/>
  <c r="F546" i="10"/>
  <c r="F545" i="10"/>
  <c r="F544" i="10"/>
  <c r="F543" i="10"/>
  <c r="F542" i="10"/>
  <c r="F541" i="10"/>
  <c r="F540" i="10"/>
  <c r="F539" i="10"/>
  <c r="F538" i="10"/>
  <c r="F537" i="10"/>
  <c r="F536" i="10"/>
  <c r="F535" i="10"/>
  <c r="F534" i="10"/>
  <c r="F533" i="10"/>
  <c r="F532" i="10"/>
  <c r="F531" i="10"/>
  <c r="F530" i="10"/>
  <c r="F529" i="10"/>
  <c r="F528" i="10"/>
  <c r="F527" i="10"/>
  <c r="F526" i="10"/>
  <c r="F525" i="10"/>
  <c r="F524" i="10"/>
  <c r="F523" i="10"/>
  <c r="F522" i="10"/>
  <c r="F521" i="10"/>
  <c r="F520" i="10"/>
  <c r="F519" i="10"/>
  <c r="F518" i="10"/>
  <c r="F517" i="10"/>
  <c r="F516" i="10"/>
  <c r="F515" i="10"/>
  <c r="F514" i="10"/>
  <c r="F513" i="10"/>
  <c r="F512" i="10"/>
  <c r="F511" i="10"/>
  <c r="F510" i="10"/>
  <c r="F509" i="10"/>
  <c r="F508" i="10"/>
  <c r="F507" i="10"/>
  <c r="F506" i="10"/>
  <c r="F505" i="10"/>
  <c r="F504" i="10"/>
  <c r="F503" i="10"/>
  <c r="F502" i="10"/>
  <c r="F501" i="10"/>
  <c r="F500" i="10"/>
  <c r="F499" i="10"/>
  <c r="F498" i="10"/>
  <c r="F497" i="10"/>
  <c r="F496" i="10"/>
  <c r="F495" i="10"/>
  <c r="F494" i="10"/>
  <c r="F493" i="10"/>
  <c r="F492" i="10"/>
  <c r="F491" i="10"/>
  <c r="F490" i="10"/>
  <c r="F489" i="10"/>
  <c r="F488" i="10"/>
  <c r="F487" i="10"/>
  <c r="F486" i="10"/>
  <c r="F485" i="10"/>
  <c r="F484" i="10"/>
  <c r="F483" i="10"/>
  <c r="F482" i="10"/>
  <c r="F481" i="10"/>
  <c r="F480" i="10"/>
  <c r="F479" i="10"/>
  <c r="F478" i="10"/>
  <c r="F477" i="10"/>
  <c r="F476" i="10"/>
  <c r="F475" i="10"/>
  <c r="F474" i="10"/>
  <c r="F473" i="10"/>
  <c r="F472" i="10"/>
  <c r="F471" i="10"/>
  <c r="F470" i="10"/>
  <c r="F469" i="10"/>
  <c r="F468" i="10"/>
  <c r="F467" i="10"/>
  <c r="F466" i="10"/>
  <c r="F465" i="10"/>
  <c r="F464" i="10"/>
  <c r="F463" i="10"/>
  <c r="F462" i="10"/>
  <c r="F461" i="10"/>
  <c r="F460" i="10"/>
  <c r="F459" i="10"/>
  <c r="F458" i="10"/>
  <c r="F457" i="10"/>
  <c r="F456" i="10"/>
  <c r="F455" i="10"/>
  <c r="F454" i="10"/>
  <c r="F453" i="10"/>
  <c r="F452" i="10"/>
  <c r="F451" i="10"/>
  <c r="F450" i="10"/>
  <c r="F449" i="10"/>
  <c r="F448" i="10"/>
  <c r="F447" i="10"/>
  <c r="F446" i="10"/>
  <c r="F445" i="10"/>
  <c r="F444" i="10"/>
  <c r="F443" i="10"/>
  <c r="F442" i="10"/>
  <c r="F441" i="10"/>
  <c r="F440" i="10"/>
  <c r="F439" i="10"/>
  <c r="F438" i="10"/>
  <c r="F437" i="10"/>
  <c r="F436" i="10"/>
  <c r="F435" i="10"/>
  <c r="F434" i="10"/>
  <c r="F433" i="10"/>
  <c r="F432" i="10"/>
  <c r="F431" i="10"/>
  <c r="F430" i="10"/>
  <c r="F429" i="10"/>
  <c r="F428" i="10"/>
  <c r="F427" i="10"/>
  <c r="F426" i="10"/>
  <c r="F425" i="10"/>
  <c r="F424" i="10"/>
  <c r="F423" i="10"/>
  <c r="F422" i="10"/>
  <c r="F421" i="10"/>
  <c r="F420" i="10"/>
  <c r="F419" i="10"/>
  <c r="F418" i="10"/>
  <c r="F417" i="10"/>
  <c r="F416" i="10"/>
  <c r="F415" i="10"/>
  <c r="F414" i="10"/>
  <c r="F413" i="10"/>
  <c r="F412" i="10"/>
  <c r="F411" i="10"/>
  <c r="F410" i="10"/>
  <c r="F409" i="10"/>
  <c r="F408" i="10"/>
  <c r="F407" i="10"/>
  <c r="F406" i="10"/>
  <c r="F405" i="10"/>
  <c r="F404" i="10"/>
  <c r="F403" i="10"/>
  <c r="F402" i="10"/>
  <c r="F401" i="10"/>
  <c r="F400" i="10"/>
  <c r="F399" i="10"/>
  <c r="F398" i="10"/>
  <c r="F397" i="10"/>
  <c r="F396" i="10"/>
  <c r="F395" i="10"/>
  <c r="F394" i="10"/>
  <c r="F393" i="10"/>
  <c r="F392" i="10"/>
  <c r="F391" i="10"/>
  <c r="F390" i="10"/>
  <c r="F389" i="10"/>
  <c r="F388" i="10"/>
  <c r="F387" i="10"/>
  <c r="F386" i="10"/>
  <c r="F385" i="10"/>
  <c r="F384" i="10"/>
  <c r="F383" i="10"/>
  <c r="F382" i="10"/>
  <c r="F381" i="10"/>
  <c r="F380" i="10"/>
  <c r="F379" i="10"/>
  <c r="F378" i="10"/>
  <c r="F377" i="10"/>
  <c r="F376" i="10"/>
  <c r="F375" i="10"/>
  <c r="F374" i="10"/>
  <c r="F373" i="10"/>
  <c r="F372" i="10"/>
  <c r="F371" i="10"/>
  <c r="F370" i="10"/>
  <c r="F369" i="10"/>
  <c r="F368" i="10"/>
  <c r="F367" i="10"/>
  <c r="F366" i="10"/>
  <c r="F365" i="10"/>
  <c r="F364" i="10"/>
  <c r="F363" i="10"/>
  <c r="F362" i="10"/>
  <c r="F361" i="10"/>
  <c r="F360" i="10"/>
  <c r="F359" i="10"/>
  <c r="F358" i="10"/>
  <c r="F357" i="10"/>
  <c r="F356" i="10"/>
  <c r="F355" i="10"/>
  <c r="F354" i="10"/>
  <c r="F353" i="10"/>
  <c r="F352" i="10"/>
  <c r="F351" i="10"/>
  <c r="F350" i="10"/>
  <c r="F349" i="10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F290" i="10"/>
  <c r="F289" i="10"/>
  <c r="F288" i="10"/>
  <c r="F287" i="10"/>
  <c r="F286" i="10"/>
  <c r="F285" i="10"/>
  <c r="F284" i="10"/>
  <c r="F283" i="10"/>
  <c r="F282" i="10"/>
  <c r="F281" i="10"/>
  <c r="F280" i="10"/>
  <c r="F279" i="10"/>
  <c r="F278" i="10"/>
  <c r="F277" i="10"/>
  <c r="F276" i="10"/>
  <c r="F275" i="10"/>
  <c r="F274" i="10"/>
  <c r="F273" i="10"/>
  <c r="F272" i="10"/>
  <c r="F271" i="10"/>
  <c r="F270" i="10"/>
  <c r="F269" i="10"/>
  <c r="F268" i="10"/>
  <c r="F267" i="10"/>
  <c r="F266" i="10"/>
  <c r="F265" i="10"/>
  <c r="F264" i="10"/>
  <c r="F263" i="10"/>
  <c r="F262" i="10"/>
  <c r="F261" i="10"/>
  <c r="F260" i="10"/>
  <c r="F259" i="10"/>
  <c r="F258" i="10"/>
  <c r="F257" i="10"/>
  <c r="F256" i="10"/>
  <c r="F255" i="10"/>
  <c r="F254" i="10"/>
  <c r="F253" i="10"/>
  <c r="F252" i="10"/>
  <c r="F251" i="10"/>
  <c r="F250" i="10"/>
  <c r="F249" i="10"/>
  <c r="F248" i="10"/>
  <c r="F247" i="10"/>
  <c r="F246" i="10"/>
  <c r="F245" i="10"/>
  <c r="F244" i="10"/>
  <c r="F243" i="10"/>
  <c r="F242" i="10"/>
  <c r="F241" i="10"/>
  <c r="F240" i="10"/>
  <c r="F239" i="10"/>
  <c r="F238" i="10"/>
  <c r="F237" i="10"/>
  <c r="F236" i="10"/>
  <c r="F235" i="10"/>
  <c r="F234" i="10"/>
  <c r="F233" i="10"/>
  <c r="F232" i="10"/>
  <c r="F231" i="10"/>
  <c r="F230" i="10"/>
  <c r="F229" i="10"/>
  <c r="F228" i="10"/>
  <c r="F227" i="10"/>
  <c r="F226" i="10"/>
  <c r="F225" i="10"/>
  <c r="F224" i="10"/>
  <c r="F223" i="10"/>
  <c r="F222" i="10"/>
  <c r="F221" i="10"/>
  <c r="F220" i="10"/>
  <c r="F219" i="10"/>
  <c r="F218" i="10"/>
  <c r="F217" i="10"/>
  <c r="F216" i="10"/>
  <c r="F215" i="10"/>
  <c r="F214" i="10"/>
  <c r="F213" i="10"/>
  <c r="F212" i="10"/>
  <c r="F211" i="10"/>
  <c r="F210" i="10"/>
  <c r="F209" i="10"/>
  <c r="F208" i="10"/>
  <c r="F207" i="10"/>
  <c r="F206" i="10"/>
  <c r="F205" i="10"/>
  <c r="F204" i="10"/>
  <c r="F203" i="10"/>
  <c r="F202" i="10"/>
  <c r="F201" i="10"/>
  <c r="F200" i="10"/>
  <c r="F199" i="10"/>
  <c r="F198" i="10"/>
  <c r="F197" i="10"/>
  <c r="F196" i="10"/>
  <c r="F195" i="10"/>
  <c r="F194" i="10"/>
  <c r="F193" i="10"/>
  <c r="F192" i="10"/>
  <c r="F191" i="10"/>
  <c r="F190" i="10"/>
  <c r="F189" i="10"/>
  <c r="F188" i="10"/>
  <c r="F187" i="10"/>
  <c r="F186" i="10"/>
  <c r="F185" i="10"/>
  <c r="F184" i="10"/>
  <c r="F183" i="10"/>
  <c r="F182" i="10"/>
  <c r="F181" i="10"/>
  <c r="F180" i="10"/>
  <c r="F179" i="10"/>
  <c r="F178" i="10"/>
  <c r="F177" i="10"/>
  <c r="F176" i="10"/>
  <c r="F175" i="10"/>
  <c r="F174" i="10"/>
  <c r="F173" i="10"/>
  <c r="F172" i="10"/>
  <c r="F171" i="10"/>
  <c r="F170" i="10"/>
  <c r="F169" i="10"/>
  <c r="F168" i="10"/>
  <c r="F167" i="10"/>
  <c r="F166" i="10"/>
  <c r="F165" i="10"/>
  <c r="F164" i="10"/>
  <c r="F163" i="10"/>
  <c r="F162" i="10"/>
  <c r="F161" i="10"/>
  <c r="F160" i="10"/>
  <c r="F159" i="10"/>
  <c r="F158" i="10"/>
  <c r="F157" i="10"/>
  <c r="F156" i="10"/>
  <c r="F155" i="10"/>
  <c r="F154" i="10"/>
  <c r="F153" i="10"/>
  <c r="F152" i="10"/>
  <c r="F151" i="10"/>
  <c r="F150" i="10"/>
  <c r="F149" i="10"/>
  <c r="F148" i="10"/>
  <c r="F147" i="10"/>
  <c r="F146" i="10"/>
  <c r="F145" i="10"/>
  <c r="F144" i="10"/>
  <c r="F143" i="10"/>
  <c r="F142" i="10"/>
  <c r="F141" i="10"/>
  <c r="F140" i="10"/>
  <c r="F139" i="10"/>
  <c r="F138" i="10"/>
  <c r="F137" i="10"/>
  <c r="F136" i="10"/>
  <c r="F135" i="10"/>
  <c r="F134" i="10"/>
  <c r="F133" i="10"/>
  <c r="F132" i="10"/>
  <c r="F131" i="10"/>
  <c r="F130" i="10"/>
  <c r="F129" i="10"/>
  <c r="F128" i="10"/>
  <c r="F127" i="10"/>
  <c r="F126" i="10"/>
  <c r="F125" i="10"/>
  <c r="F124" i="10"/>
  <c r="F123" i="10"/>
  <c r="F122" i="10"/>
  <c r="F121" i="10"/>
  <c r="F120" i="10"/>
  <c r="F119" i="10"/>
  <c r="F118" i="10"/>
  <c r="F117" i="10"/>
  <c r="F116" i="10"/>
  <c r="F115" i="10"/>
  <c r="F114" i="10"/>
  <c r="F113" i="10"/>
  <c r="F112" i="10"/>
  <c r="F111" i="10"/>
  <c r="F110" i="10"/>
  <c r="F109" i="10"/>
  <c r="F108" i="10"/>
  <c r="F107" i="10"/>
  <c r="F106" i="10"/>
  <c r="F105" i="10"/>
  <c r="F104" i="10"/>
  <c r="F103" i="10"/>
  <c r="F102" i="10"/>
  <c r="F101" i="10"/>
  <c r="F100" i="10"/>
  <c r="F99" i="10"/>
  <c r="F98" i="10"/>
  <c r="F97" i="10"/>
  <c r="F96" i="10"/>
  <c r="F95" i="10"/>
  <c r="F94" i="10"/>
  <c r="F93" i="10"/>
  <c r="F92" i="10"/>
  <c r="F91" i="10"/>
  <c r="F90" i="10"/>
  <c r="F89" i="10"/>
  <c r="F88" i="10"/>
  <c r="F87" i="10"/>
  <c r="F86" i="10"/>
  <c r="F85" i="10"/>
  <c r="F84" i="10"/>
  <c r="F83" i="10"/>
  <c r="F82" i="10"/>
  <c r="F81" i="10"/>
  <c r="F80" i="10"/>
  <c r="F79" i="10"/>
  <c r="F78" i="10"/>
  <c r="F77" i="10"/>
  <c r="F76" i="10"/>
  <c r="F75" i="10"/>
  <c r="F74" i="10"/>
  <c r="F73" i="10"/>
  <c r="F72" i="10"/>
  <c r="F71" i="10"/>
  <c r="F70" i="10"/>
  <c r="F69" i="10"/>
  <c r="F68" i="10"/>
  <c r="F67" i="10"/>
  <c r="F66" i="10"/>
  <c r="F65" i="10"/>
  <c r="F64" i="10"/>
  <c r="F63" i="10"/>
  <c r="F62" i="10"/>
  <c r="F61" i="10"/>
  <c r="F60" i="10"/>
  <c r="F59" i="10"/>
  <c r="F58" i="10"/>
  <c r="F57" i="10"/>
  <c r="F56" i="10"/>
  <c r="F55" i="10"/>
  <c r="F54" i="10"/>
  <c r="F53" i="10"/>
  <c r="F52" i="10"/>
  <c r="F51" i="10"/>
  <c r="F50" i="10"/>
  <c r="F49" i="10"/>
  <c r="F48" i="10"/>
  <c r="F47" i="10"/>
  <c r="F46" i="10"/>
  <c r="F45" i="10"/>
  <c r="F44" i="10"/>
  <c r="F43" i="10"/>
  <c r="F42" i="10"/>
  <c r="F41" i="10"/>
  <c r="F40" i="10"/>
  <c r="F39" i="10"/>
  <c r="O24" i="10"/>
  <c r="K24" i="10"/>
  <c r="G24" i="10"/>
  <c r="C24" i="10"/>
  <c r="M23" i="10"/>
  <c r="I23" i="10"/>
  <c r="O22" i="10"/>
  <c r="K22" i="10"/>
  <c r="G22" i="10"/>
  <c r="C22" i="10"/>
  <c r="M21" i="10"/>
  <c r="I21" i="10"/>
  <c r="O20" i="10"/>
  <c r="K20" i="10"/>
  <c r="J20" i="10"/>
  <c r="G20" i="10"/>
  <c r="C20" i="10"/>
  <c r="M19" i="10"/>
  <c r="L19" i="10"/>
  <c r="I19" i="10"/>
  <c r="H19" i="10"/>
  <c r="O18" i="10"/>
  <c r="K18" i="10"/>
  <c r="J18" i="10"/>
  <c r="G18" i="10"/>
  <c r="C18" i="10"/>
  <c r="M17" i="10"/>
  <c r="L17" i="10"/>
  <c r="I17" i="10"/>
  <c r="H17" i="10"/>
  <c r="X6" i="17" l="1"/>
  <c r="X28" i="17" s="1"/>
  <c r="H602" i="17" s="1" a="1"/>
  <c r="H602" i="17" s="1"/>
  <c r="X10" i="17"/>
  <c r="X32" i="17" s="1"/>
  <c r="H606" i="17" s="1" a="1"/>
  <c r="H606" i="17" s="1"/>
  <c r="X7" i="17"/>
  <c r="X29" i="17" s="1"/>
  <c r="H603" i="17" s="1" a="1"/>
  <c r="H603" i="17" s="1"/>
  <c r="X9" i="17"/>
  <c r="X31" i="17" s="1"/>
  <c r="H605" i="17" s="1" a="1"/>
  <c r="H605" i="17" s="1"/>
  <c r="X8" i="17"/>
  <c r="X30" i="17" s="1"/>
  <c r="H604" i="17" s="1" a="1"/>
  <c r="H604" i="17" s="1"/>
  <c r="L310" i="17"/>
  <c r="L302" i="17"/>
  <c r="L294" i="17"/>
  <c r="L287" i="17"/>
  <c r="L279" i="17"/>
  <c r="L271" i="17"/>
  <c r="L307" i="17"/>
  <c r="L296" i="17"/>
  <c r="L289" i="17"/>
  <c r="L299" i="17"/>
  <c r="L312" i="17"/>
  <c r="L288" i="17"/>
  <c r="L273" i="17"/>
  <c r="L304" i="17"/>
  <c r="L291" i="17"/>
  <c r="L281" i="17"/>
  <c r="Q32" i="17"/>
  <c r="L293" i="17"/>
  <c r="L303" i="17"/>
  <c r="L269" i="17"/>
  <c r="L300" i="17"/>
  <c r="L284" i="17"/>
  <c r="L305" i="17"/>
  <c r="L277" i="17"/>
  <c r="L274" i="17"/>
  <c r="L306" i="17"/>
  <c r="L297" i="17"/>
  <c r="L309" i="17"/>
  <c r="L298" i="17"/>
  <c r="L275" i="17"/>
  <c r="L311" i="17"/>
  <c r="L283" i="17"/>
  <c r="L270" i="17"/>
  <c r="L278" i="17"/>
  <c r="L290" i="17"/>
  <c r="L295" i="17"/>
  <c r="L272" i="17"/>
  <c r="L308" i="17"/>
  <c r="L285" i="17"/>
  <c r="L282" i="17"/>
  <c r="L276" i="17"/>
  <c r="L301" i="17"/>
  <c r="L292" i="17"/>
  <c r="L286" i="17"/>
  <c r="L280" i="17"/>
  <c r="AQ18" i="15"/>
  <c r="L36" i="15"/>
  <c r="L21" i="15"/>
  <c r="E16" i="15"/>
  <c r="AI17" i="15"/>
  <c r="J36" i="15"/>
  <c r="J21" i="15"/>
  <c r="X20" i="15"/>
  <c r="H19" i="15"/>
  <c r="AH34" i="15"/>
  <c r="AE35" i="15"/>
  <c r="D33" i="15"/>
  <c r="AI33" i="15"/>
  <c r="E33" i="15" s="1"/>
  <c r="D21" i="15"/>
  <c r="AP17" i="15"/>
  <c r="G17" i="15" s="1"/>
  <c r="AT18" i="15"/>
  <c r="X34" i="15"/>
  <c r="H33" i="15"/>
  <c r="G33" i="15" s="1"/>
  <c r="AH22" i="15"/>
  <c r="AE23" i="15"/>
  <c r="AH23" i="15" s="1"/>
  <c r="L13" i="10"/>
  <c r="L28" i="10"/>
  <c r="L35" i="10" s="1"/>
  <c r="H13" i="10"/>
  <c r="H28" i="10"/>
  <c r="H35" i="10" s="1"/>
  <c r="D13" i="10"/>
  <c r="F13" i="10"/>
  <c r="K13" i="10"/>
  <c r="K28" i="10"/>
  <c r="K35" i="10" s="1"/>
  <c r="G13" i="10"/>
  <c r="G28" i="10"/>
  <c r="G35" i="10" s="1"/>
  <c r="C13" i="10"/>
  <c r="C35" i="10" s="1"/>
  <c r="M13" i="10"/>
  <c r="M28" i="10"/>
  <c r="M35" i="10" s="1"/>
  <c r="I13" i="10"/>
  <c r="I28" i="10"/>
  <c r="I35" i="10" s="1"/>
  <c r="E13" i="10"/>
  <c r="E28" i="10"/>
  <c r="E35" i="10" s="1"/>
  <c r="J13" i="10"/>
  <c r="F31" i="10"/>
  <c r="J28" i="10"/>
  <c r="J35" i="10" s="1"/>
  <c r="C24" i="12"/>
  <c r="C35" i="12" s="1"/>
  <c r="W22" i="12"/>
  <c r="V21" i="12"/>
  <c r="C20" i="12"/>
  <c r="C31" i="12" s="1"/>
  <c r="W18" i="12"/>
  <c r="V17" i="12"/>
  <c r="W23" i="12"/>
  <c r="V22" i="12"/>
  <c r="C21" i="12"/>
  <c r="C32" i="12" s="1"/>
  <c r="W19" i="12"/>
  <c r="V18" i="12"/>
  <c r="C17" i="12"/>
  <c r="C28" i="12" s="1"/>
  <c r="V24" i="12"/>
  <c r="W21" i="12"/>
  <c r="C19" i="12"/>
  <c r="C30" i="12" s="1"/>
  <c r="V23" i="12"/>
  <c r="W20" i="12"/>
  <c r="C18" i="12"/>
  <c r="C29" i="12" s="1"/>
  <c r="C23" i="12"/>
  <c r="C34" i="12" s="1"/>
  <c r="V20" i="12"/>
  <c r="W17" i="12"/>
  <c r="V19" i="12"/>
  <c r="W24" i="12"/>
  <c r="C22" i="12"/>
  <c r="C33" i="12" s="1"/>
  <c r="L24" i="11"/>
  <c r="H24" i="11"/>
  <c r="C24" i="11"/>
  <c r="O23" i="11"/>
  <c r="K23" i="11"/>
  <c r="G23" i="11"/>
  <c r="W22" i="11"/>
  <c r="N22" i="11"/>
  <c r="J22" i="11"/>
  <c r="F22" i="11"/>
  <c r="V21" i="11"/>
  <c r="M21" i="11"/>
  <c r="I21" i="11"/>
  <c r="E21" i="11"/>
  <c r="L20" i="11"/>
  <c r="H20" i="11"/>
  <c r="C20" i="11"/>
  <c r="O19" i="11"/>
  <c r="K19" i="11"/>
  <c r="G19" i="11"/>
  <c r="W18" i="11"/>
  <c r="N18" i="11"/>
  <c r="J18" i="11"/>
  <c r="F18" i="11"/>
  <c r="V17" i="11"/>
  <c r="M17" i="11"/>
  <c r="I17" i="11"/>
  <c r="E17" i="11"/>
  <c r="B26" i="11"/>
  <c r="O24" i="11"/>
  <c r="K24" i="11"/>
  <c r="G24" i="11"/>
  <c r="W23" i="11"/>
  <c r="N23" i="11"/>
  <c r="J23" i="11"/>
  <c r="F23" i="11"/>
  <c r="V22" i="11"/>
  <c r="M22" i="11"/>
  <c r="I22" i="11"/>
  <c r="E22" i="11"/>
  <c r="L21" i="11"/>
  <c r="H21" i="11"/>
  <c r="C21" i="11"/>
  <c r="O20" i="11"/>
  <c r="K20" i="11"/>
  <c r="G20" i="11"/>
  <c r="W19" i="11"/>
  <c r="N19" i="11"/>
  <c r="J19" i="11"/>
  <c r="F19" i="11"/>
  <c r="V18" i="11"/>
  <c r="M18" i="11"/>
  <c r="I18" i="11"/>
  <c r="E18" i="11"/>
  <c r="L17" i="11"/>
  <c r="H17" i="11"/>
  <c r="C17" i="11"/>
  <c r="K17" i="11"/>
  <c r="H18" i="11"/>
  <c r="E19" i="11"/>
  <c r="M19" i="11"/>
  <c r="V19" i="11"/>
  <c r="J20" i="11"/>
  <c r="G21" i="11"/>
  <c r="O21" i="11"/>
  <c r="C22" i="11"/>
  <c r="L22" i="11"/>
  <c r="I23" i="11"/>
  <c r="F24" i="11"/>
  <c r="N24" i="11"/>
  <c r="W24" i="11"/>
  <c r="F17" i="11"/>
  <c r="N17" i="11"/>
  <c r="W17" i="11"/>
  <c r="K18" i="11"/>
  <c r="H19" i="11"/>
  <c r="E20" i="11"/>
  <c r="M20" i="11"/>
  <c r="V20" i="11"/>
  <c r="J21" i="11"/>
  <c r="G22" i="11"/>
  <c r="O22" i="11"/>
  <c r="C23" i="11"/>
  <c r="L23" i="11"/>
  <c r="I24" i="11"/>
  <c r="F23" i="10"/>
  <c r="F28" i="10" s="1"/>
  <c r="F19" i="10"/>
  <c r="F32" i="10" s="1"/>
  <c r="F22" i="10"/>
  <c r="F29" i="10" s="1"/>
  <c r="F18" i="10"/>
  <c r="F33" i="10" s="1"/>
  <c r="F21" i="10"/>
  <c r="F30" i="10" s="1"/>
  <c r="F17" i="10"/>
  <c r="F34" i="10" s="1"/>
  <c r="F24" i="10"/>
  <c r="E17" i="10"/>
  <c r="E20" i="10"/>
  <c r="E23" i="10"/>
  <c r="E19" i="10"/>
  <c r="D28" i="10"/>
  <c r="C31" i="10"/>
  <c r="C29" i="10"/>
  <c r="C33" i="10"/>
  <c r="J17" i="10"/>
  <c r="D29" i="10"/>
  <c r="H18" i="10"/>
  <c r="L18" i="10"/>
  <c r="J19" i="10"/>
  <c r="D31" i="10"/>
  <c r="H20" i="10"/>
  <c r="L20" i="10"/>
  <c r="J21" i="10"/>
  <c r="D33" i="10"/>
  <c r="H22" i="10"/>
  <c r="L22" i="10"/>
  <c r="J23" i="10"/>
  <c r="D35" i="10"/>
  <c r="H24" i="10"/>
  <c r="L24" i="10"/>
  <c r="C17" i="10"/>
  <c r="C28" i="10" s="1"/>
  <c r="G17" i="10"/>
  <c r="K17" i="10"/>
  <c r="O17" i="10"/>
  <c r="I18" i="10"/>
  <c r="M18" i="10"/>
  <c r="C19" i="10"/>
  <c r="C30" i="10" s="1"/>
  <c r="G19" i="10"/>
  <c r="K19" i="10"/>
  <c r="O19" i="10"/>
  <c r="I20" i="10"/>
  <c r="M20" i="10"/>
  <c r="C21" i="10"/>
  <c r="C32" i="10" s="1"/>
  <c r="G21" i="10"/>
  <c r="K21" i="10"/>
  <c r="O21" i="10"/>
  <c r="I22" i="10"/>
  <c r="M22" i="10"/>
  <c r="C23" i="10"/>
  <c r="C34" i="10" s="1"/>
  <c r="G23" i="10"/>
  <c r="K23" i="10"/>
  <c r="O23" i="10"/>
  <c r="I24" i="10"/>
  <c r="M24" i="10"/>
  <c r="H21" i="10"/>
  <c r="L21" i="10"/>
  <c r="J22" i="10"/>
  <c r="D34" i="10"/>
  <c r="H23" i="10"/>
  <c r="L23" i="10"/>
  <c r="J24" i="10"/>
  <c r="L356" i="17" l="1"/>
  <c r="L348" i="17"/>
  <c r="L340" i="17"/>
  <c r="L333" i="17"/>
  <c r="L325" i="17"/>
  <c r="L317" i="17"/>
  <c r="L351" i="17"/>
  <c r="L343" i="17"/>
  <c r="L335" i="17"/>
  <c r="L337" i="17"/>
  <c r="L322" i="17"/>
  <c r="L350" i="17"/>
  <c r="L314" i="17"/>
  <c r="L353" i="17"/>
  <c r="L342" i="17"/>
  <c r="L327" i="17"/>
  <c r="L345" i="17"/>
  <c r="L330" i="17"/>
  <c r="L319" i="17"/>
  <c r="Q33" i="17"/>
  <c r="L338" i="17"/>
  <c r="L355" i="17"/>
  <c r="L331" i="17"/>
  <c r="L326" i="17"/>
  <c r="L321" i="17"/>
  <c r="L344" i="17"/>
  <c r="L346" i="17"/>
  <c r="L328" i="17"/>
  <c r="L347" i="17"/>
  <c r="L323" i="17"/>
  <c r="L334" i="17"/>
  <c r="L352" i="17"/>
  <c r="L315" i="17"/>
  <c r="L349" i="17"/>
  <c r="L336" i="17"/>
  <c r="L313" i="17"/>
  <c r="L332" i="17"/>
  <c r="L339" i="17"/>
  <c r="L316" i="17"/>
  <c r="L341" i="17"/>
  <c r="L329" i="17"/>
  <c r="L318" i="17"/>
  <c r="L354" i="17"/>
  <c r="L320" i="17"/>
  <c r="L324" i="17"/>
  <c r="D23" i="15"/>
  <c r="E17" i="15"/>
  <c r="AI18" i="15"/>
  <c r="AE36" i="15"/>
  <c r="AH35" i="15"/>
  <c r="L22" i="15"/>
  <c r="L37" i="15"/>
  <c r="H34" i="15"/>
  <c r="X35" i="15"/>
  <c r="AI34" i="15"/>
  <c r="E34" i="15" s="1"/>
  <c r="D34" i="15"/>
  <c r="J37" i="15"/>
  <c r="J22" i="15"/>
  <c r="D22" i="15"/>
  <c r="AT19" i="15"/>
  <c r="AP18" i="15"/>
  <c r="G18" i="15" s="1"/>
  <c r="X21" i="15"/>
  <c r="H20" i="15"/>
  <c r="G34" i="15"/>
  <c r="AQ19" i="15"/>
  <c r="F35" i="10"/>
  <c r="L393" i="17" l="1"/>
  <c r="L376" i="17"/>
  <c r="L392" i="17"/>
  <c r="L400" i="17"/>
  <c r="L385" i="17"/>
  <c r="L371" i="17"/>
  <c r="L363" i="17"/>
  <c r="L378" i="17"/>
  <c r="L374" i="17"/>
  <c r="L366" i="17"/>
  <c r="L358" i="17"/>
  <c r="L383" i="17"/>
  <c r="L365" i="17"/>
  <c r="L399" i="17"/>
  <c r="L391" i="17"/>
  <c r="L368" i="17"/>
  <c r="L375" i="17"/>
  <c r="L360" i="17"/>
  <c r="L357" i="17"/>
  <c r="L390" i="17"/>
  <c r="L388" i="17"/>
  <c r="L380" i="17"/>
  <c r="L373" i="17"/>
  <c r="L382" i="17"/>
  <c r="L397" i="17"/>
  <c r="L389" i="17"/>
  <c r="L379" i="17"/>
  <c r="L362" i="17"/>
  <c r="L394" i="17"/>
  <c r="L364" i="17"/>
  <c r="L377" i="17"/>
  <c r="L395" i="17"/>
  <c r="L387" i="17"/>
  <c r="L359" i="17"/>
  <c r="L384" i="17"/>
  <c r="L369" i="17"/>
  <c r="L370" i="17"/>
  <c r="L386" i="17"/>
  <c r="L372" i="17"/>
  <c r="L367" i="17"/>
  <c r="L396" i="17"/>
  <c r="L398" i="17"/>
  <c r="L361" i="17"/>
  <c r="L381" i="17"/>
  <c r="AQ20" i="15"/>
  <c r="J38" i="15"/>
  <c r="J23" i="15"/>
  <c r="J39" i="15" s="1"/>
  <c r="AI35" i="15"/>
  <c r="E35" i="15" s="1"/>
  <c r="D35" i="15"/>
  <c r="L38" i="15"/>
  <c r="L23" i="15"/>
  <c r="L39" i="15" s="1"/>
  <c r="E18" i="15"/>
  <c r="AI19" i="15"/>
  <c r="H21" i="15"/>
  <c r="X22" i="15"/>
  <c r="X36" i="15"/>
  <c r="H35" i="15"/>
  <c r="G35" i="15" s="1"/>
  <c r="AE37" i="15"/>
  <c r="AH36" i="15"/>
  <c r="AT20" i="15"/>
  <c r="AP19" i="15"/>
  <c r="G19" i="15" s="1"/>
  <c r="B251" i="9"/>
  <c r="D251" i="9"/>
  <c r="E251" i="9"/>
  <c r="K251" i="9"/>
  <c r="L251" i="9"/>
  <c r="H251" i="9" s="1" a="1"/>
  <c r="H251" i="9" s="1"/>
  <c r="AM245" i="16" s="1"/>
  <c r="B252" i="9"/>
  <c r="D252" i="9"/>
  <c r="E252" i="9"/>
  <c r="K252" i="9"/>
  <c r="L252" i="9"/>
  <c r="H252" i="9" s="1" a="1"/>
  <c r="H252" i="9" s="1"/>
  <c r="AM252" i="16" s="1"/>
  <c r="B253" i="9"/>
  <c r="D253" i="9"/>
  <c r="E253" i="9"/>
  <c r="K253" i="9"/>
  <c r="L253" i="9"/>
  <c r="H253" i="9" s="1" a="1"/>
  <c r="H253" i="9" s="1"/>
  <c r="AM259" i="16" s="1"/>
  <c r="B254" i="9"/>
  <c r="D254" i="9"/>
  <c r="E254" i="9"/>
  <c r="K254" i="9"/>
  <c r="L254" i="9"/>
  <c r="H254" i="9" s="1" a="1"/>
  <c r="H254" i="9" s="1"/>
  <c r="AM258" i="16" s="1"/>
  <c r="B255" i="9"/>
  <c r="D255" i="9"/>
  <c r="E255" i="9"/>
  <c r="K255" i="9"/>
  <c r="L255" i="9"/>
  <c r="H255" i="9" s="1" a="1"/>
  <c r="H255" i="9" s="1"/>
  <c r="AM257" i="16" s="1"/>
  <c r="B256" i="9"/>
  <c r="D256" i="9"/>
  <c r="E256" i="9"/>
  <c r="K256" i="9"/>
  <c r="L256" i="9"/>
  <c r="H256" i="9" s="1" a="1"/>
  <c r="H256" i="9" s="1"/>
  <c r="AM256" i="16" s="1"/>
  <c r="B257" i="9"/>
  <c r="D257" i="9"/>
  <c r="E257" i="9"/>
  <c r="K257" i="9"/>
  <c r="L257" i="9"/>
  <c r="H257" i="9" s="1" a="1"/>
  <c r="H257" i="9" s="1"/>
  <c r="AM255" i="16" s="1"/>
  <c r="B258" i="9"/>
  <c r="D258" i="9"/>
  <c r="E258" i="9"/>
  <c r="L258" i="9" s="1"/>
  <c r="H258" i="9" s="1" a="1"/>
  <c r="H258" i="9" s="1"/>
  <c r="AM254" i="16" s="1"/>
  <c r="K258" i="9"/>
  <c r="B141" i="9"/>
  <c r="D141" i="9"/>
  <c r="E141" i="9"/>
  <c r="K141" i="9"/>
  <c r="L141" i="9"/>
  <c r="B142" i="9"/>
  <c r="D142" i="9"/>
  <c r="E142" i="9"/>
  <c r="K142" i="9"/>
  <c r="L142" i="9"/>
  <c r="B143" i="9"/>
  <c r="D143" i="9"/>
  <c r="E143" i="9"/>
  <c r="K143" i="9"/>
  <c r="L143" i="9"/>
  <c r="B144" i="9"/>
  <c r="D144" i="9"/>
  <c r="E144" i="9"/>
  <c r="L144" i="9" s="1"/>
  <c r="K144" i="9"/>
  <c r="B145" i="9"/>
  <c r="D145" i="9"/>
  <c r="E145" i="9"/>
  <c r="L145" i="9" s="1"/>
  <c r="K145" i="9"/>
  <c r="B146" i="9"/>
  <c r="D146" i="9"/>
  <c r="E146" i="9"/>
  <c r="K146" i="9"/>
  <c r="L146" i="9"/>
  <c r="B147" i="9"/>
  <c r="D147" i="9"/>
  <c r="E147" i="9"/>
  <c r="K147" i="9"/>
  <c r="L147" i="9"/>
  <c r="B148" i="9"/>
  <c r="D148" i="9"/>
  <c r="E148" i="9"/>
  <c r="L148" i="9" s="1"/>
  <c r="K148" i="9"/>
  <c r="B149" i="9"/>
  <c r="D149" i="9"/>
  <c r="E149" i="9"/>
  <c r="K149" i="9"/>
  <c r="L149" i="9"/>
  <c r="B150" i="9"/>
  <c r="D150" i="9"/>
  <c r="E150" i="9"/>
  <c r="K150" i="9"/>
  <c r="L150" i="9"/>
  <c r="B151" i="9"/>
  <c r="D151" i="9"/>
  <c r="E151" i="9"/>
  <c r="K151" i="9"/>
  <c r="L151" i="9"/>
  <c r="B152" i="9"/>
  <c r="D152" i="9"/>
  <c r="E152" i="9"/>
  <c r="L152" i="9" s="1"/>
  <c r="K152" i="9"/>
  <c r="B153" i="9"/>
  <c r="D153" i="9"/>
  <c r="E153" i="9"/>
  <c r="K153" i="9"/>
  <c r="L153" i="9"/>
  <c r="B154" i="9"/>
  <c r="D154" i="9"/>
  <c r="E154" i="9"/>
  <c r="K154" i="9"/>
  <c r="L154" i="9"/>
  <c r="B155" i="9"/>
  <c r="D155" i="9"/>
  <c r="E155" i="9"/>
  <c r="K155" i="9"/>
  <c r="L155" i="9"/>
  <c r="B156" i="9"/>
  <c r="D156" i="9"/>
  <c r="E156" i="9"/>
  <c r="L156" i="9" s="1"/>
  <c r="K156" i="9"/>
  <c r="B157" i="9"/>
  <c r="D157" i="9"/>
  <c r="E157" i="9"/>
  <c r="K157" i="9"/>
  <c r="L157" i="9"/>
  <c r="B158" i="9"/>
  <c r="D158" i="9"/>
  <c r="E158" i="9"/>
  <c r="K158" i="9"/>
  <c r="L158" i="9"/>
  <c r="B159" i="9"/>
  <c r="D159" i="9"/>
  <c r="E159" i="9"/>
  <c r="K159" i="9"/>
  <c r="L159" i="9"/>
  <c r="B160" i="9"/>
  <c r="D160" i="9"/>
  <c r="E160" i="9"/>
  <c r="L160" i="9" s="1"/>
  <c r="K160" i="9"/>
  <c r="B161" i="9"/>
  <c r="D161" i="9"/>
  <c r="E161" i="9"/>
  <c r="K161" i="9"/>
  <c r="L161" i="9"/>
  <c r="B162" i="9"/>
  <c r="D162" i="9"/>
  <c r="E162" i="9"/>
  <c r="K162" i="9"/>
  <c r="L162" i="9"/>
  <c r="B163" i="9"/>
  <c r="D163" i="9"/>
  <c r="E163" i="9"/>
  <c r="K163" i="9"/>
  <c r="L163" i="9"/>
  <c r="B164" i="9"/>
  <c r="D164" i="9"/>
  <c r="E164" i="9"/>
  <c r="L164" i="9" s="1"/>
  <c r="K164" i="9"/>
  <c r="B165" i="9"/>
  <c r="D165" i="9"/>
  <c r="E165" i="9"/>
  <c r="K165" i="9"/>
  <c r="L165" i="9"/>
  <c r="B166" i="9"/>
  <c r="D166" i="9"/>
  <c r="E166" i="9"/>
  <c r="K166" i="9"/>
  <c r="L166" i="9"/>
  <c r="B167" i="9"/>
  <c r="D167" i="9"/>
  <c r="E167" i="9"/>
  <c r="K167" i="9"/>
  <c r="L167" i="9"/>
  <c r="B168" i="9"/>
  <c r="D168" i="9"/>
  <c r="E168" i="9"/>
  <c r="L168" i="9" s="1"/>
  <c r="K168" i="9"/>
  <c r="B169" i="9"/>
  <c r="D169" i="9"/>
  <c r="E169" i="9"/>
  <c r="K169" i="9"/>
  <c r="L169" i="9"/>
  <c r="B170" i="9"/>
  <c r="D170" i="9"/>
  <c r="E170" i="9"/>
  <c r="K170" i="9"/>
  <c r="L170" i="9"/>
  <c r="B171" i="9"/>
  <c r="D171" i="9"/>
  <c r="E171" i="9"/>
  <c r="K171" i="9"/>
  <c r="L171" i="9"/>
  <c r="B172" i="9"/>
  <c r="D172" i="9"/>
  <c r="E172" i="9"/>
  <c r="L172" i="9" s="1"/>
  <c r="K172" i="9"/>
  <c r="B173" i="9"/>
  <c r="D173" i="9"/>
  <c r="E173" i="9"/>
  <c r="K173" i="9"/>
  <c r="L173" i="9"/>
  <c r="B174" i="9"/>
  <c r="D174" i="9"/>
  <c r="E174" i="9"/>
  <c r="K174" i="9"/>
  <c r="L174" i="9"/>
  <c r="B175" i="9"/>
  <c r="D175" i="9"/>
  <c r="E175" i="9"/>
  <c r="K175" i="9"/>
  <c r="L175" i="9"/>
  <c r="B176" i="9"/>
  <c r="D176" i="9"/>
  <c r="E176" i="9"/>
  <c r="L176" i="9" s="1"/>
  <c r="K176" i="9"/>
  <c r="B177" i="9"/>
  <c r="D177" i="9"/>
  <c r="E177" i="9"/>
  <c r="K177" i="9"/>
  <c r="L177" i="9"/>
  <c r="B178" i="9"/>
  <c r="D178" i="9"/>
  <c r="E178" i="9"/>
  <c r="K178" i="9"/>
  <c r="L178" i="9"/>
  <c r="B179" i="9"/>
  <c r="D179" i="9"/>
  <c r="E179" i="9"/>
  <c r="K179" i="9"/>
  <c r="L179" i="9"/>
  <c r="B180" i="9"/>
  <c r="D180" i="9"/>
  <c r="E180" i="9"/>
  <c r="L180" i="9" s="1"/>
  <c r="K180" i="9"/>
  <c r="B181" i="9"/>
  <c r="D181" i="9"/>
  <c r="E181" i="9"/>
  <c r="K181" i="9"/>
  <c r="L181" i="9"/>
  <c r="B182" i="9"/>
  <c r="D182" i="9"/>
  <c r="E182" i="9"/>
  <c r="K182" i="9"/>
  <c r="L182" i="9"/>
  <c r="B183" i="9"/>
  <c r="D183" i="9"/>
  <c r="E183" i="9"/>
  <c r="K183" i="9"/>
  <c r="L183" i="9"/>
  <c r="B184" i="9"/>
  <c r="D184" i="9"/>
  <c r="E184" i="9"/>
  <c r="L184" i="9" s="1"/>
  <c r="K184" i="9"/>
  <c r="B185" i="9"/>
  <c r="D185" i="9"/>
  <c r="E185" i="9"/>
  <c r="K185" i="9"/>
  <c r="L185" i="9"/>
  <c r="B186" i="9"/>
  <c r="D186" i="9"/>
  <c r="E186" i="9"/>
  <c r="K186" i="9"/>
  <c r="L186" i="9"/>
  <c r="B187" i="9"/>
  <c r="D187" i="9"/>
  <c r="E187" i="9"/>
  <c r="K187" i="9"/>
  <c r="L187" i="9"/>
  <c r="B188" i="9"/>
  <c r="D188" i="9"/>
  <c r="D196" i="9" s="1"/>
  <c r="D204" i="9" s="1"/>
  <c r="D212" i="9" s="1"/>
  <c r="D220" i="9" s="1"/>
  <c r="D228" i="9" s="1"/>
  <c r="D236" i="9" s="1"/>
  <c r="D244" i="9" s="1"/>
  <c r="E188" i="9"/>
  <c r="L188" i="9" s="1"/>
  <c r="K188" i="9"/>
  <c r="B189" i="9"/>
  <c r="D189" i="9"/>
  <c r="E189" i="9"/>
  <c r="K189" i="9"/>
  <c r="L189" i="9"/>
  <c r="B190" i="9"/>
  <c r="D190" i="9"/>
  <c r="E190" i="9"/>
  <c r="K190" i="9"/>
  <c r="L190" i="9"/>
  <c r="B191" i="9"/>
  <c r="D191" i="9"/>
  <c r="E191" i="9"/>
  <c r="K191" i="9"/>
  <c r="L191" i="9"/>
  <c r="B192" i="9"/>
  <c r="D192" i="9"/>
  <c r="D200" i="9" s="1"/>
  <c r="D208" i="9" s="1"/>
  <c r="D216" i="9" s="1"/>
  <c r="D224" i="9" s="1"/>
  <c r="D232" i="9" s="1"/>
  <c r="D240" i="9" s="1"/>
  <c r="D248" i="9" s="1"/>
  <c r="E192" i="9"/>
  <c r="L192" i="9" s="1"/>
  <c r="K192" i="9"/>
  <c r="B193" i="9"/>
  <c r="D193" i="9"/>
  <c r="E193" i="9"/>
  <c r="K193" i="9"/>
  <c r="L193" i="9"/>
  <c r="B194" i="9"/>
  <c r="D194" i="9"/>
  <c r="E194" i="9"/>
  <c r="L194" i="9" s="1"/>
  <c r="K194" i="9"/>
  <c r="B195" i="9"/>
  <c r="D195" i="9"/>
  <c r="E195" i="9"/>
  <c r="L195" i="9"/>
  <c r="B196" i="9"/>
  <c r="E196" i="9"/>
  <c r="L196" i="9" s="1"/>
  <c r="K196" i="9"/>
  <c r="B197" i="9"/>
  <c r="D197" i="9"/>
  <c r="E197" i="9"/>
  <c r="L197" i="9" s="1"/>
  <c r="K197" i="9"/>
  <c r="B198" i="9"/>
  <c r="D198" i="9"/>
  <c r="E198" i="9"/>
  <c r="K198" i="9"/>
  <c r="L198" i="9"/>
  <c r="B199" i="9"/>
  <c r="D199" i="9"/>
  <c r="E199" i="9"/>
  <c r="L199" i="9"/>
  <c r="B200" i="9"/>
  <c r="E200" i="9"/>
  <c r="L200" i="9" s="1"/>
  <c r="K200" i="9"/>
  <c r="B201" i="9"/>
  <c r="D201" i="9"/>
  <c r="E201" i="9"/>
  <c r="L201" i="9" s="1"/>
  <c r="K201" i="9"/>
  <c r="B202" i="9"/>
  <c r="D202" i="9"/>
  <c r="E202" i="9"/>
  <c r="K202" i="9"/>
  <c r="L202" i="9"/>
  <c r="B203" i="9"/>
  <c r="D203" i="9"/>
  <c r="E203" i="9"/>
  <c r="L203" i="9"/>
  <c r="B204" i="9"/>
  <c r="E204" i="9"/>
  <c r="L204" i="9" s="1"/>
  <c r="K204" i="9"/>
  <c r="B205" i="9"/>
  <c r="D205" i="9"/>
  <c r="E205" i="9"/>
  <c r="L205" i="9" s="1"/>
  <c r="H205" i="9" s="1" a="1"/>
  <c r="H205" i="9" s="1"/>
  <c r="AM211" i="16" s="1"/>
  <c r="K205" i="9"/>
  <c r="B206" i="9"/>
  <c r="D206" i="9"/>
  <c r="E206" i="9"/>
  <c r="K206" i="9"/>
  <c r="L206" i="9"/>
  <c r="H206" i="9" s="1" a="1"/>
  <c r="H206" i="9" s="1"/>
  <c r="AM210" i="16" s="1"/>
  <c r="B207" i="9"/>
  <c r="D207" i="9"/>
  <c r="E207" i="9"/>
  <c r="L207" i="9"/>
  <c r="H207" i="9" s="1" a="1"/>
  <c r="H207" i="9" s="1"/>
  <c r="AM209" i="16" s="1"/>
  <c r="B208" i="9"/>
  <c r="E208" i="9"/>
  <c r="L208" i="9" s="1"/>
  <c r="H208" i="9" s="1" a="1"/>
  <c r="H208" i="9" s="1"/>
  <c r="AM208" i="16" s="1"/>
  <c r="K208" i="9"/>
  <c r="B209" i="9"/>
  <c r="D209" i="9"/>
  <c r="E209" i="9"/>
  <c r="L209" i="9" s="1"/>
  <c r="H209" i="9" s="1" a="1"/>
  <c r="H209" i="9" s="1"/>
  <c r="AM207" i="16" s="1"/>
  <c r="K209" i="9"/>
  <c r="B210" i="9"/>
  <c r="D210" i="9"/>
  <c r="E210" i="9"/>
  <c r="K210" i="9"/>
  <c r="L210" i="9"/>
  <c r="H210" i="9" s="1" a="1"/>
  <c r="H210" i="9" s="1"/>
  <c r="AM206" i="16" s="1"/>
  <c r="B211" i="9"/>
  <c r="D211" i="9"/>
  <c r="E211" i="9"/>
  <c r="L211" i="9"/>
  <c r="H211" i="9" s="1" a="1"/>
  <c r="H211" i="9" s="1"/>
  <c r="AM205" i="16" s="1"/>
  <c r="B212" i="9"/>
  <c r="E212" i="9"/>
  <c r="L212" i="9" s="1"/>
  <c r="H212" i="9" s="1" a="1"/>
  <c r="H212" i="9" s="1"/>
  <c r="AM212" i="16" s="1"/>
  <c r="K212" i="9"/>
  <c r="B213" i="9"/>
  <c r="D213" i="9"/>
  <c r="E213" i="9"/>
  <c r="L213" i="9" s="1"/>
  <c r="H213" i="9" s="1" a="1"/>
  <c r="H213" i="9" s="1"/>
  <c r="AM219" i="16" s="1"/>
  <c r="K213" i="9"/>
  <c r="B214" i="9"/>
  <c r="D214" i="9"/>
  <c r="E214" i="9"/>
  <c r="K214" i="9"/>
  <c r="L214" i="9"/>
  <c r="H214" i="9" s="1" a="1"/>
  <c r="H214" i="9" s="1"/>
  <c r="AM218" i="16" s="1"/>
  <c r="B215" i="9"/>
  <c r="D215" i="9"/>
  <c r="E215" i="9"/>
  <c r="L215" i="9"/>
  <c r="H215" i="9" s="1" a="1"/>
  <c r="H215" i="9" s="1"/>
  <c r="AM217" i="16" s="1"/>
  <c r="B216" i="9"/>
  <c r="E216" i="9"/>
  <c r="L216" i="9" s="1"/>
  <c r="H216" i="9" s="1" a="1"/>
  <c r="H216" i="9" s="1"/>
  <c r="AM216" i="16" s="1"/>
  <c r="K216" i="9"/>
  <c r="B217" i="9"/>
  <c r="D217" i="9"/>
  <c r="E217" i="9"/>
  <c r="L217" i="9" s="1"/>
  <c r="H217" i="9" s="1" a="1"/>
  <c r="H217" i="9" s="1"/>
  <c r="AM215" i="16" s="1"/>
  <c r="K217" i="9"/>
  <c r="B218" i="9"/>
  <c r="D218" i="9"/>
  <c r="E218" i="9"/>
  <c r="K218" i="9"/>
  <c r="L218" i="9"/>
  <c r="H218" i="9" s="1" a="1"/>
  <c r="H218" i="9" s="1"/>
  <c r="AM214" i="16" s="1"/>
  <c r="B219" i="9"/>
  <c r="D219" i="9"/>
  <c r="E219" i="9"/>
  <c r="L219" i="9"/>
  <c r="H219" i="9" s="1" a="1"/>
  <c r="H219" i="9" s="1"/>
  <c r="AM213" i="16" s="1"/>
  <c r="B220" i="9"/>
  <c r="E220" i="9"/>
  <c r="L220" i="9" s="1"/>
  <c r="H220" i="9" s="1" a="1"/>
  <c r="H220" i="9" s="1"/>
  <c r="AM220" i="16" s="1"/>
  <c r="K220" i="9"/>
  <c r="B221" i="9"/>
  <c r="D221" i="9"/>
  <c r="E221" i="9"/>
  <c r="L221" i="9" s="1"/>
  <c r="H221" i="9" s="1" a="1"/>
  <c r="H221" i="9" s="1"/>
  <c r="AM227" i="16" s="1"/>
  <c r="K221" i="9"/>
  <c r="B222" i="9"/>
  <c r="D222" i="9"/>
  <c r="E222" i="9"/>
  <c r="K222" i="9"/>
  <c r="L222" i="9"/>
  <c r="H222" i="9" s="1" a="1"/>
  <c r="H222" i="9" s="1"/>
  <c r="AM226" i="16" s="1"/>
  <c r="B223" i="9"/>
  <c r="D223" i="9"/>
  <c r="E223" i="9"/>
  <c r="L223" i="9"/>
  <c r="H223" i="9" s="1" a="1"/>
  <c r="H223" i="9" s="1"/>
  <c r="AM225" i="16" s="1"/>
  <c r="B224" i="9"/>
  <c r="E224" i="9"/>
  <c r="L224" i="9" s="1"/>
  <c r="H224" i="9" s="1" a="1"/>
  <c r="H224" i="9" s="1"/>
  <c r="AM224" i="16" s="1"/>
  <c r="K224" i="9"/>
  <c r="B225" i="9"/>
  <c r="D225" i="9"/>
  <c r="E225" i="9"/>
  <c r="L225" i="9" s="1"/>
  <c r="H225" i="9" s="1" a="1"/>
  <c r="H225" i="9" s="1"/>
  <c r="AM223" i="16" s="1"/>
  <c r="K225" i="9"/>
  <c r="B226" i="9"/>
  <c r="D226" i="9"/>
  <c r="E226" i="9"/>
  <c r="K226" i="9"/>
  <c r="L226" i="9"/>
  <c r="H226" i="9" s="1" a="1"/>
  <c r="H226" i="9" s="1"/>
  <c r="AM222" i="16" s="1"/>
  <c r="B227" i="9"/>
  <c r="D227" i="9"/>
  <c r="E227" i="9"/>
  <c r="L227" i="9"/>
  <c r="H227" i="9" s="1" a="1"/>
  <c r="H227" i="9" s="1"/>
  <c r="AM221" i="16" s="1"/>
  <c r="B228" i="9"/>
  <c r="E228" i="9"/>
  <c r="L228" i="9" s="1"/>
  <c r="H228" i="9" s="1" a="1"/>
  <c r="H228" i="9" s="1"/>
  <c r="AM228" i="16" s="1"/>
  <c r="K228" i="9"/>
  <c r="B229" i="9"/>
  <c r="D229" i="9"/>
  <c r="E229" i="9"/>
  <c r="L229" i="9" s="1"/>
  <c r="H229" i="9" s="1" a="1"/>
  <c r="H229" i="9" s="1"/>
  <c r="AM235" i="16" s="1"/>
  <c r="K229" i="9"/>
  <c r="B230" i="9"/>
  <c r="D230" i="9"/>
  <c r="E230" i="9"/>
  <c r="K230" i="9"/>
  <c r="L230" i="9"/>
  <c r="H230" i="9" s="1" a="1"/>
  <c r="H230" i="9" s="1"/>
  <c r="AM234" i="16" s="1"/>
  <c r="B231" i="9"/>
  <c r="D231" i="9"/>
  <c r="E231" i="9"/>
  <c r="L231" i="9"/>
  <c r="H231" i="9" s="1" a="1"/>
  <c r="H231" i="9" s="1"/>
  <c r="AM233" i="16" s="1"/>
  <c r="B232" i="9"/>
  <c r="E232" i="9"/>
  <c r="L232" i="9" s="1"/>
  <c r="H232" i="9" s="1" a="1"/>
  <c r="H232" i="9" s="1"/>
  <c r="AM232" i="16" s="1"/>
  <c r="K232" i="9"/>
  <c r="B233" i="9"/>
  <c r="D233" i="9"/>
  <c r="E233" i="9"/>
  <c r="L233" i="9" s="1"/>
  <c r="H233" i="9" s="1" a="1"/>
  <c r="H233" i="9" s="1"/>
  <c r="AM231" i="16" s="1"/>
  <c r="K233" i="9"/>
  <c r="B234" i="9"/>
  <c r="D234" i="9"/>
  <c r="E234" i="9"/>
  <c r="K234" i="9"/>
  <c r="L234" i="9"/>
  <c r="H234" i="9" s="1" a="1"/>
  <c r="H234" i="9" s="1"/>
  <c r="AM230" i="16" s="1"/>
  <c r="B235" i="9"/>
  <c r="D235" i="9"/>
  <c r="E235" i="9"/>
  <c r="L235" i="9"/>
  <c r="H235" i="9" s="1" a="1"/>
  <c r="H235" i="9" s="1"/>
  <c r="AM229" i="16" s="1"/>
  <c r="B236" i="9"/>
  <c r="E236" i="9"/>
  <c r="L236" i="9" s="1"/>
  <c r="H236" i="9" s="1" a="1"/>
  <c r="H236" i="9" s="1"/>
  <c r="AM236" i="16" s="1"/>
  <c r="K236" i="9"/>
  <c r="B237" i="9"/>
  <c r="D237" i="9"/>
  <c r="E237" i="9"/>
  <c r="L237" i="9" s="1"/>
  <c r="H237" i="9" s="1" a="1"/>
  <c r="H237" i="9" s="1"/>
  <c r="AM243" i="16" s="1"/>
  <c r="K237" i="9"/>
  <c r="B238" i="9"/>
  <c r="D238" i="9"/>
  <c r="E238" i="9"/>
  <c r="K238" i="9"/>
  <c r="L238" i="9"/>
  <c r="H238" i="9" s="1" a="1"/>
  <c r="H238" i="9" s="1"/>
  <c r="AM242" i="16" s="1"/>
  <c r="B239" i="9"/>
  <c r="D239" i="9"/>
  <c r="E239" i="9"/>
  <c r="L239" i="9"/>
  <c r="H239" i="9" s="1" a="1"/>
  <c r="H239" i="9" s="1"/>
  <c r="AM241" i="16" s="1"/>
  <c r="B240" i="9"/>
  <c r="E240" i="9"/>
  <c r="L240" i="9" s="1"/>
  <c r="H240" i="9" s="1" a="1"/>
  <c r="H240" i="9" s="1"/>
  <c r="AM240" i="16" s="1"/>
  <c r="K240" i="9"/>
  <c r="B241" i="9"/>
  <c r="D241" i="9"/>
  <c r="E241" i="9"/>
  <c r="L241" i="9" s="1"/>
  <c r="H241" i="9" s="1" a="1"/>
  <c r="H241" i="9" s="1"/>
  <c r="AM239" i="16" s="1"/>
  <c r="K241" i="9"/>
  <c r="B242" i="9"/>
  <c r="D242" i="9"/>
  <c r="E242" i="9"/>
  <c r="K242" i="9"/>
  <c r="L242" i="9"/>
  <c r="H242" i="9" s="1" a="1"/>
  <c r="H242" i="9" s="1"/>
  <c r="AM238" i="16" s="1"/>
  <c r="B243" i="9"/>
  <c r="D243" i="9"/>
  <c r="E243" i="9"/>
  <c r="L243" i="9"/>
  <c r="H243" i="9" s="1" a="1"/>
  <c r="H243" i="9" s="1"/>
  <c r="AM237" i="16" s="1"/>
  <c r="B244" i="9"/>
  <c r="E244" i="9"/>
  <c r="L244" i="9" s="1"/>
  <c r="H244" i="9" s="1" a="1"/>
  <c r="H244" i="9" s="1"/>
  <c r="AM244" i="16" s="1"/>
  <c r="K244" i="9"/>
  <c r="B245" i="9"/>
  <c r="D245" i="9"/>
  <c r="E245" i="9"/>
  <c r="L245" i="9" s="1"/>
  <c r="H245" i="9" s="1" a="1"/>
  <c r="H245" i="9" s="1"/>
  <c r="AM251" i="16" s="1"/>
  <c r="K245" i="9"/>
  <c r="B246" i="9"/>
  <c r="D246" i="9"/>
  <c r="E246" i="9"/>
  <c r="K246" i="9"/>
  <c r="L246" i="9"/>
  <c r="H246" i="9" s="1" a="1"/>
  <c r="H246" i="9" s="1"/>
  <c r="AM250" i="16" s="1"/>
  <c r="B247" i="9"/>
  <c r="D247" i="9"/>
  <c r="E247" i="9"/>
  <c r="L247" i="9"/>
  <c r="H247" i="9" s="1" a="1"/>
  <c r="H247" i="9" s="1"/>
  <c r="AM249" i="16" s="1"/>
  <c r="B248" i="9"/>
  <c r="E248" i="9"/>
  <c r="L248" i="9" s="1"/>
  <c r="H248" i="9" s="1" a="1"/>
  <c r="H248" i="9" s="1"/>
  <c r="AM248" i="16" s="1"/>
  <c r="K248" i="9"/>
  <c r="B249" i="9"/>
  <c r="D249" i="9"/>
  <c r="E249" i="9"/>
  <c r="L249" i="9" s="1"/>
  <c r="H249" i="9" s="1" a="1"/>
  <c r="H249" i="9" s="1"/>
  <c r="AM247" i="16" s="1"/>
  <c r="K249" i="9"/>
  <c r="B250" i="9"/>
  <c r="D250" i="9"/>
  <c r="E250" i="9"/>
  <c r="K250" i="9"/>
  <c r="L250" i="9"/>
  <c r="H250" i="9" s="1" a="1"/>
  <c r="H250" i="9" s="1"/>
  <c r="AM246" i="16" s="1"/>
  <c r="B137" i="9"/>
  <c r="D137" i="9"/>
  <c r="E137" i="9"/>
  <c r="K137" i="9"/>
  <c r="L137" i="9"/>
  <c r="B138" i="9"/>
  <c r="D138" i="9"/>
  <c r="E138" i="9"/>
  <c r="K138" i="9"/>
  <c r="L138" i="9"/>
  <c r="B139" i="9"/>
  <c r="D139" i="9"/>
  <c r="E139" i="9"/>
  <c r="K139" i="9"/>
  <c r="L139" i="9"/>
  <c r="B140" i="9"/>
  <c r="D140" i="9"/>
  <c r="E140" i="9"/>
  <c r="K140" i="9"/>
  <c r="L140" i="9"/>
  <c r="B134" i="9"/>
  <c r="D134" i="9"/>
  <c r="E134" i="9"/>
  <c r="K134" i="9"/>
  <c r="L134" i="9"/>
  <c r="B135" i="9"/>
  <c r="D135" i="9"/>
  <c r="E135" i="9"/>
  <c r="K135" i="9"/>
  <c r="L135" i="9"/>
  <c r="B136" i="9"/>
  <c r="D136" i="9"/>
  <c r="E136" i="9"/>
  <c r="K136" i="9"/>
  <c r="L136" i="9"/>
  <c r="E133" i="9"/>
  <c r="B133" i="9"/>
  <c r="D133" i="9"/>
  <c r="K133" i="9"/>
  <c r="L133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67" i="9"/>
  <c r="D67" i="9"/>
  <c r="D75" i="9" s="1"/>
  <c r="D83" i="9" s="1"/>
  <c r="D91" i="9" s="1"/>
  <c r="D99" i="9" s="1"/>
  <c r="D107" i="9" s="1"/>
  <c r="D115" i="9" s="1"/>
  <c r="D123" i="9" s="1"/>
  <c r="D131" i="9" s="1"/>
  <c r="B68" i="9"/>
  <c r="B69" i="9"/>
  <c r="D69" i="9"/>
  <c r="B70" i="9"/>
  <c r="K70" i="9"/>
  <c r="B71" i="9"/>
  <c r="B72" i="9"/>
  <c r="B73" i="9"/>
  <c r="D73" i="9"/>
  <c r="B74" i="9"/>
  <c r="K74" i="9"/>
  <c r="B75" i="9"/>
  <c r="B76" i="9"/>
  <c r="B77" i="9"/>
  <c r="D77" i="9"/>
  <c r="B78" i="9"/>
  <c r="K78" i="9"/>
  <c r="B79" i="9"/>
  <c r="B80" i="9"/>
  <c r="B81" i="9"/>
  <c r="D81" i="9"/>
  <c r="B82" i="9"/>
  <c r="K82" i="9"/>
  <c r="B83" i="9"/>
  <c r="B84" i="9"/>
  <c r="B85" i="9"/>
  <c r="D85" i="9"/>
  <c r="B86" i="9"/>
  <c r="K86" i="9"/>
  <c r="B87" i="9"/>
  <c r="B88" i="9"/>
  <c r="B89" i="9"/>
  <c r="D89" i="9"/>
  <c r="B90" i="9"/>
  <c r="K90" i="9"/>
  <c r="B91" i="9"/>
  <c r="B92" i="9"/>
  <c r="B93" i="9"/>
  <c r="D93" i="9"/>
  <c r="D101" i="9" s="1"/>
  <c r="D109" i="9" s="1"/>
  <c r="D117" i="9" s="1"/>
  <c r="D125" i="9" s="1"/>
  <c r="B94" i="9"/>
  <c r="K94" i="9"/>
  <c r="K102" i="9" s="1"/>
  <c r="K110" i="9" s="1"/>
  <c r="K118" i="9" s="1"/>
  <c r="K126" i="9" s="1"/>
  <c r="B95" i="9"/>
  <c r="B96" i="9"/>
  <c r="B97" i="9"/>
  <c r="D97" i="9"/>
  <c r="D105" i="9" s="1"/>
  <c r="D113" i="9" s="1"/>
  <c r="D121" i="9" s="1"/>
  <c r="D129" i="9" s="1"/>
  <c r="B98" i="9"/>
  <c r="K98" i="9"/>
  <c r="K106" i="9" s="1"/>
  <c r="K114" i="9" s="1"/>
  <c r="K122" i="9" s="1"/>
  <c r="K130" i="9" s="1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5" i="9"/>
  <c r="D15" i="9"/>
  <c r="D23" i="9" s="1"/>
  <c r="D31" i="9" s="1"/>
  <c r="D39" i="9" s="1"/>
  <c r="D47" i="9" s="1"/>
  <c r="D55" i="9" s="1"/>
  <c r="D63" i="9" s="1"/>
  <c r="D71" i="9" s="1"/>
  <c r="D79" i="9" s="1"/>
  <c r="D87" i="9" s="1"/>
  <c r="D95" i="9" s="1"/>
  <c r="D103" i="9" s="1"/>
  <c r="D111" i="9" s="1"/>
  <c r="D119" i="9" s="1"/>
  <c r="D127" i="9" s="1"/>
  <c r="E15" i="9"/>
  <c r="E16" i="9" s="1"/>
  <c r="K15" i="9"/>
  <c r="L15" i="9"/>
  <c r="B16" i="9"/>
  <c r="D16" i="9"/>
  <c r="K16" i="9"/>
  <c r="B17" i="9"/>
  <c r="D17" i="9"/>
  <c r="K17" i="9"/>
  <c r="B18" i="9"/>
  <c r="D18" i="9"/>
  <c r="K18" i="9"/>
  <c r="B19" i="9"/>
  <c r="D19" i="9"/>
  <c r="K19" i="9"/>
  <c r="B20" i="9"/>
  <c r="D20" i="9"/>
  <c r="K20" i="9"/>
  <c r="B21" i="9"/>
  <c r="D21" i="9"/>
  <c r="K21" i="9"/>
  <c r="B22" i="9"/>
  <c r="D22" i="9"/>
  <c r="K22" i="9"/>
  <c r="B23" i="9"/>
  <c r="K23" i="9"/>
  <c r="B24" i="9"/>
  <c r="D24" i="9"/>
  <c r="K24" i="9"/>
  <c r="B25" i="9"/>
  <c r="D25" i="9"/>
  <c r="K25" i="9"/>
  <c r="B26" i="9"/>
  <c r="D26" i="9"/>
  <c r="K26" i="9"/>
  <c r="B27" i="9"/>
  <c r="D27" i="9"/>
  <c r="K27" i="9"/>
  <c r="B28" i="9"/>
  <c r="D28" i="9"/>
  <c r="K28" i="9"/>
  <c r="B29" i="9"/>
  <c r="D29" i="9"/>
  <c r="K29" i="9"/>
  <c r="B30" i="9"/>
  <c r="D30" i="9"/>
  <c r="K30" i="9"/>
  <c r="B31" i="9"/>
  <c r="K31" i="9"/>
  <c r="B32" i="9"/>
  <c r="D32" i="9"/>
  <c r="K32" i="9"/>
  <c r="B33" i="9"/>
  <c r="D33" i="9"/>
  <c r="K33" i="9"/>
  <c r="B34" i="9"/>
  <c r="D34" i="9"/>
  <c r="K34" i="9"/>
  <c r="B35" i="9"/>
  <c r="D35" i="9"/>
  <c r="K35" i="9"/>
  <c r="B36" i="9"/>
  <c r="D36" i="9"/>
  <c r="K36" i="9"/>
  <c r="B37" i="9"/>
  <c r="D37" i="9"/>
  <c r="K37" i="9"/>
  <c r="B38" i="9"/>
  <c r="D38" i="9"/>
  <c r="K38" i="9"/>
  <c r="B39" i="9"/>
  <c r="K39" i="9"/>
  <c r="B40" i="9"/>
  <c r="D40" i="9"/>
  <c r="K40" i="9"/>
  <c r="B41" i="9"/>
  <c r="D41" i="9"/>
  <c r="K41" i="9"/>
  <c r="B42" i="9"/>
  <c r="D42" i="9"/>
  <c r="K42" i="9"/>
  <c r="B43" i="9"/>
  <c r="D43" i="9"/>
  <c r="K43" i="9"/>
  <c r="B44" i="9"/>
  <c r="D44" i="9"/>
  <c r="K44" i="9"/>
  <c r="B45" i="9"/>
  <c r="D45" i="9"/>
  <c r="K45" i="9"/>
  <c r="B46" i="9"/>
  <c r="D46" i="9"/>
  <c r="K46" i="9"/>
  <c r="B47" i="9"/>
  <c r="K47" i="9"/>
  <c r="B48" i="9"/>
  <c r="D48" i="9"/>
  <c r="K48" i="9"/>
  <c r="B49" i="9"/>
  <c r="D49" i="9"/>
  <c r="K49" i="9"/>
  <c r="B50" i="9"/>
  <c r="D50" i="9"/>
  <c r="K50" i="9"/>
  <c r="B51" i="9"/>
  <c r="D51" i="9"/>
  <c r="K51" i="9"/>
  <c r="B52" i="9"/>
  <c r="D52" i="9"/>
  <c r="K52" i="9"/>
  <c r="B53" i="9"/>
  <c r="D53" i="9"/>
  <c r="K53" i="9"/>
  <c r="B54" i="9"/>
  <c r="D54" i="9"/>
  <c r="K54" i="9"/>
  <c r="B55" i="9"/>
  <c r="K55" i="9"/>
  <c r="B56" i="9"/>
  <c r="D56" i="9"/>
  <c r="K56" i="9"/>
  <c r="B57" i="9"/>
  <c r="D57" i="9"/>
  <c r="K57" i="9"/>
  <c r="B58" i="9"/>
  <c r="D58" i="9"/>
  <c r="K58" i="9"/>
  <c r="B59" i="9"/>
  <c r="D59" i="9"/>
  <c r="K59" i="9"/>
  <c r="K67" i="9" s="1"/>
  <c r="K75" i="9" s="1"/>
  <c r="K83" i="9" s="1"/>
  <c r="K91" i="9" s="1"/>
  <c r="K99" i="9" s="1"/>
  <c r="K107" i="9" s="1"/>
  <c r="K115" i="9" s="1"/>
  <c r="K123" i="9" s="1"/>
  <c r="K131" i="9" s="1"/>
  <c r="B60" i="9"/>
  <c r="D60" i="9"/>
  <c r="D68" i="9" s="1"/>
  <c r="D76" i="9" s="1"/>
  <c r="D84" i="9" s="1"/>
  <c r="D92" i="9" s="1"/>
  <c r="D100" i="9" s="1"/>
  <c r="D108" i="9" s="1"/>
  <c r="D116" i="9" s="1"/>
  <c r="D124" i="9" s="1"/>
  <c r="D132" i="9" s="1"/>
  <c r="K60" i="9"/>
  <c r="K68" i="9" s="1"/>
  <c r="K76" i="9" s="1"/>
  <c r="K84" i="9" s="1"/>
  <c r="K92" i="9" s="1"/>
  <c r="K100" i="9" s="1"/>
  <c r="K108" i="9" s="1"/>
  <c r="K116" i="9" s="1"/>
  <c r="K124" i="9" s="1"/>
  <c r="K132" i="9" s="1"/>
  <c r="B61" i="9"/>
  <c r="D61" i="9"/>
  <c r="K61" i="9"/>
  <c r="K69" i="9" s="1"/>
  <c r="K77" i="9" s="1"/>
  <c r="K85" i="9" s="1"/>
  <c r="K93" i="9" s="1"/>
  <c r="K101" i="9" s="1"/>
  <c r="K109" i="9" s="1"/>
  <c r="K117" i="9" s="1"/>
  <c r="K125" i="9" s="1"/>
  <c r="B62" i="9"/>
  <c r="D62" i="9"/>
  <c r="D70" i="9" s="1"/>
  <c r="D78" i="9" s="1"/>
  <c r="D86" i="9" s="1"/>
  <c r="D94" i="9" s="1"/>
  <c r="D102" i="9" s="1"/>
  <c r="D110" i="9" s="1"/>
  <c r="D118" i="9" s="1"/>
  <c r="D126" i="9" s="1"/>
  <c r="K62" i="9"/>
  <c r="B63" i="9"/>
  <c r="K63" i="9"/>
  <c r="K71" i="9" s="1"/>
  <c r="K79" i="9" s="1"/>
  <c r="K87" i="9" s="1"/>
  <c r="K95" i="9" s="1"/>
  <c r="K103" i="9" s="1"/>
  <c r="K111" i="9" s="1"/>
  <c r="K119" i="9" s="1"/>
  <c r="K127" i="9" s="1"/>
  <c r="B64" i="9"/>
  <c r="D64" i="9"/>
  <c r="D72" i="9" s="1"/>
  <c r="D80" i="9" s="1"/>
  <c r="D88" i="9" s="1"/>
  <c r="D96" i="9" s="1"/>
  <c r="D104" i="9" s="1"/>
  <c r="D112" i="9" s="1"/>
  <c r="D120" i="9" s="1"/>
  <c r="D128" i="9" s="1"/>
  <c r="K64" i="9"/>
  <c r="K72" i="9" s="1"/>
  <c r="K80" i="9" s="1"/>
  <c r="K88" i="9" s="1"/>
  <c r="K96" i="9" s="1"/>
  <c r="K104" i="9" s="1"/>
  <c r="K112" i="9" s="1"/>
  <c r="K120" i="9" s="1"/>
  <c r="B65" i="9"/>
  <c r="D65" i="9"/>
  <c r="K65" i="9"/>
  <c r="K73" i="9" s="1"/>
  <c r="K81" i="9" s="1"/>
  <c r="K89" i="9" s="1"/>
  <c r="K97" i="9" s="1"/>
  <c r="K105" i="9" s="1"/>
  <c r="K113" i="9" s="1"/>
  <c r="K121" i="9" s="1"/>
  <c r="K129" i="9" s="1"/>
  <c r="B66" i="9"/>
  <c r="D66" i="9"/>
  <c r="D74" i="9" s="1"/>
  <c r="D82" i="9" s="1"/>
  <c r="D90" i="9" s="1"/>
  <c r="D98" i="9" s="1"/>
  <c r="D106" i="9" s="1"/>
  <c r="D114" i="9" s="1"/>
  <c r="D122" i="9" s="1"/>
  <c r="D130" i="9" s="1"/>
  <c r="K66" i="9"/>
  <c r="K14" i="9"/>
  <c r="L14" i="9"/>
  <c r="D14" i="9"/>
  <c r="B13" i="9"/>
  <c r="B14" i="9"/>
  <c r="E14" i="9"/>
  <c r="L13" i="9"/>
  <c r="K13" i="9"/>
  <c r="D13" i="9"/>
  <c r="K6" i="9"/>
  <c r="K7" i="9"/>
  <c r="K8" i="9"/>
  <c r="K9" i="9"/>
  <c r="K10" i="9"/>
  <c r="K11" i="9"/>
  <c r="K12" i="9"/>
  <c r="K5" i="9"/>
  <c r="L6" i="9"/>
  <c r="L7" i="9"/>
  <c r="L8" i="9"/>
  <c r="L9" i="9"/>
  <c r="L10" i="9"/>
  <c r="L11" i="9"/>
  <c r="L12" i="9"/>
  <c r="L5" i="9"/>
  <c r="E7" i="9"/>
  <c r="E8" i="9" s="1"/>
  <c r="E9" i="9" s="1"/>
  <c r="E10" i="9" s="1"/>
  <c r="E11" i="9" s="1"/>
  <c r="E12" i="9" s="1"/>
  <c r="E6" i="9"/>
  <c r="B6" i="9"/>
  <c r="B7" i="9"/>
  <c r="B8" i="9"/>
  <c r="B9" i="9"/>
  <c r="B10" i="9"/>
  <c r="B11" i="9"/>
  <c r="B12" i="9"/>
  <c r="B5" i="9"/>
  <c r="T38" i="5"/>
  <c r="M26" i="5"/>
  <c r="N26" i="5"/>
  <c r="O26" i="5"/>
  <c r="P26" i="5"/>
  <c r="Q26" i="5"/>
  <c r="R26" i="5"/>
  <c r="S26" i="5"/>
  <c r="N38" i="5"/>
  <c r="O38" i="5"/>
  <c r="P38" i="5"/>
  <c r="Q38" i="5" s="1"/>
  <c r="R38" i="5" s="1"/>
  <c r="S38" i="5" s="1"/>
  <c r="M38" i="5"/>
  <c r="L40" i="5"/>
  <c r="L26" i="5" s="1"/>
  <c r="N39" i="5"/>
  <c r="O39" i="5" s="1"/>
  <c r="P39" i="5" s="1"/>
  <c r="Q39" i="5" s="1"/>
  <c r="R39" i="5" s="1"/>
  <c r="S39" i="5" s="1"/>
  <c r="T39" i="5" s="1"/>
  <c r="M39" i="5"/>
  <c r="G26" i="5"/>
  <c r="H26" i="5" s="1"/>
  <c r="I26" i="5" s="1"/>
  <c r="J26" i="5" s="1"/>
  <c r="K26" i="5" s="1"/>
  <c r="F26" i="5"/>
  <c r="K47" i="5"/>
  <c r="L47" i="5"/>
  <c r="M47" i="5"/>
  <c r="N47" i="5"/>
  <c r="K48" i="5"/>
  <c r="L48" i="5"/>
  <c r="M48" i="5"/>
  <c r="N48" i="5"/>
  <c r="K49" i="5"/>
  <c r="L49" i="5"/>
  <c r="M49" i="5"/>
  <c r="N49" i="5"/>
  <c r="K50" i="5"/>
  <c r="L50" i="5"/>
  <c r="M50" i="5"/>
  <c r="N50" i="5"/>
  <c r="K51" i="5"/>
  <c r="L51" i="5"/>
  <c r="M51" i="5"/>
  <c r="N51" i="5"/>
  <c r="K52" i="5"/>
  <c r="L52" i="5"/>
  <c r="M52" i="5"/>
  <c r="N52" i="5"/>
  <c r="K53" i="5"/>
  <c r="L53" i="5"/>
  <c r="M53" i="5"/>
  <c r="N53" i="5"/>
  <c r="J48" i="5"/>
  <c r="J49" i="5"/>
  <c r="J50" i="5"/>
  <c r="J51" i="5"/>
  <c r="J52" i="5"/>
  <c r="J53" i="5"/>
  <c r="J47" i="5"/>
  <c r="H254" i="16" l="1"/>
  <c r="AB254" i="16" s="1"/>
  <c r="AC254" i="16" s="1"/>
  <c r="H222" i="16"/>
  <c r="AB222" i="16" s="1"/>
  <c r="AC222" i="16" s="1"/>
  <c r="AD222" i="16" s="1"/>
  <c r="H230" i="16"/>
  <c r="AB230" i="16" s="1"/>
  <c r="AC230" i="16" s="1"/>
  <c r="AD230" i="16" s="1"/>
  <c r="H206" i="16"/>
  <c r="AB206" i="16" s="1"/>
  <c r="AC206" i="16" s="1"/>
  <c r="AD206" i="16" s="1"/>
  <c r="H238" i="16"/>
  <c r="AB238" i="16" s="1"/>
  <c r="AC238" i="16" s="1"/>
  <c r="AD238" i="16" s="1"/>
  <c r="H246" i="16"/>
  <c r="AB246" i="16" s="1"/>
  <c r="AC246" i="16" s="1"/>
  <c r="AD246" i="16" s="1"/>
  <c r="H214" i="16"/>
  <c r="AB214" i="16" s="1"/>
  <c r="AC214" i="16" s="1"/>
  <c r="AD214" i="16" s="1"/>
  <c r="H210" i="16"/>
  <c r="AB210" i="16" s="1"/>
  <c r="AC210" i="16" s="1"/>
  <c r="AD210" i="16" s="1"/>
  <c r="H234" i="16"/>
  <c r="AB234" i="16" s="1"/>
  <c r="AC234" i="16" s="1"/>
  <c r="AD234" i="16" s="1"/>
  <c r="H258" i="16"/>
  <c r="AB258" i="16" s="1"/>
  <c r="AC258" i="16" s="1"/>
  <c r="H242" i="16"/>
  <c r="AB242" i="16" s="1"/>
  <c r="AC242" i="16" s="1"/>
  <c r="AD242" i="16" s="1"/>
  <c r="H226" i="16"/>
  <c r="AB226" i="16" s="1"/>
  <c r="AC226" i="16" s="1"/>
  <c r="AD226" i="16" s="1"/>
  <c r="H250" i="16"/>
  <c r="AB250" i="16" s="1"/>
  <c r="AC250" i="16" s="1"/>
  <c r="AD250" i="16" s="1"/>
  <c r="H218" i="16"/>
  <c r="AB218" i="16" s="1"/>
  <c r="AC218" i="16" s="1"/>
  <c r="AD218" i="16" s="1"/>
  <c r="H244" i="16"/>
  <c r="AB244" i="16" s="1"/>
  <c r="AC244" i="16" s="1"/>
  <c r="AD244" i="16" s="1"/>
  <c r="H228" i="16"/>
  <c r="AB228" i="16" s="1"/>
  <c r="AC228" i="16" s="1"/>
  <c r="AD228" i="16" s="1"/>
  <c r="H212" i="16"/>
  <c r="AB212" i="16" s="1"/>
  <c r="AC212" i="16" s="1"/>
  <c r="AD212" i="16" s="1"/>
  <c r="H252" i="16"/>
  <c r="AB252" i="16" s="1"/>
  <c r="AC252" i="16" s="1"/>
  <c r="AD252" i="16" s="1"/>
  <c r="H236" i="16"/>
  <c r="AB236" i="16" s="1"/>
  <c r="AC236" i="16" s="1"/>
  <c r="AD236" i="16" s="1"/>
  <c r="H260" i="16"/>
  <c r="AB260" i="16" s="1"/>
  <c r="AC260" i="16" s="1"/>
  <c r="H220" i="16"/>
  <c r="AB220" i="16" s="1"/>
  <c r="AC220" i="16" s="1"/>
  <c r="AD220" i="16" s="1"/>
  <c r="H256" i="16"/>
  <c r="AB256" i="16" s="1"/>
  <c r="AC256" i="16" s="1"/>
  <c r="H248" i="16"/>
  <c r="AB248" i="16" s="1"/>
  <c r="AC248" i="16" s="1"/>
  <c r="AD248" i="16" s="1"/>
  <c r="H208" i="16"/>
  <c r="AB208" i="16" s="1"/>
  <c r="AC208" i="16" s="1"/>
  <c r="AD208" i="16" s="1"/>
  <c r="H240" i="16"/>
  <c r="AB240" i="16" s="1"/>
  <c r="AC240" i="16" s="1"/>
  <c r="AD240" i="16" s="1"/>
  <c r="H232" i="16"/>
  <c r="AB232" i="16" s="1"/>
  <c r="AC232" i="16" s="1"/>
  <c r="AD232" i="16" s="1"/>
  <c r="H224" i="16"/>
  <c r="AB224" i="16" s="1"/>
  <c r="AC224" i="16" s="1"/>
  <c r="AD224" i="16" s="1"/>
  <c r="H216" i="16"/>
  <c r="AB216" i="16" s="1"/>
  <c r="AC216" i="16" s="1"/>
  <c r="AD216" i="16" s="1"/>
  <c r="H245" i="16"/>
  <c r="AB245" i="16" s="1"/>
  <c r="AC245" i="16" s="1"/>
  <c r="AD245" i="16" s="1"/>
  <c r="H213" i="16"/>
  <c r="AB213" i="16" s="1"/>
  <c r="AC213" i="16" s="1"/>
  <c r="AD213" i="16" s="1"/>
  <c r="H253" i="16"/>
  <c r="AB253" i="16" s="1"/>
  <c r="AC253" i="16" s="1"/>
  <c r="H205" i="16"/>
  <c r="AB205" i="16" s="1"/>
  <c r="AC205" i="16" s="1"/>
  <c r="AD205" i="16" s="1"/>
  <c r="H221" i="16"/>
  <c r="AB221" i="16" s="1"/>
  <c r="AC221" i="16" s="1"/>
  <c r="AD221" i="16" s="1"/>
  <c r="H237" i="16"/>
  <c r="AB237" i="16" s="1"/>
  <c r="AC237" i="16" s="1"/>
  <c r="AD237" i="16" s="1"/>
  <c r="H229" i="16"/>
  <c r="AB229" i="16" s="1"/>
  <c r="AC229" i="16" s="1"/>
  <c r="AD229" i="16" s="1"/>
  <c r="H257" i="16"/>
  <c r="AB257" i="16" s="1"/>
  <c r="AC257" i="16" s="1"/>
  <c r="H249" i="16"/>
  <c r="AB249" i="16" s="1"/>
  <c r="AC249" i="16" s="1"/>
  <c r="AD249" i="16" s="1"/>
  <c r="H217" i="16"/>
  <c r="AB217" i="16" s="1"/>
  <c r="AC217" i="16" s="1"/>
  <c r="AD217" i="16" s="1"/>
  <c r="H241" i="16"/>
  <c r="AB241" i="16" s="1"/>
  <c r="AC241" i="16" s="1"/>
  <c r="AD241" i="16" s="1"/>
  <c r="H233" i="16"/>
  <c r="AB233" i="16" s="1"/>
  <c r="AC233" i="16" s="1"/>
  <c r="AD233" i="16" s="1"/>
  <c r="H209" i="16"/>
  <c r="AB209" i="16" s="1"/>
  <c r="AC209" i="16" s="1"/>
  <c r="AD209" i="16" s="1"/>
  <c r="H225" i="16"/>
  <c r="AB225" i="16" s="1"/>
  <c r="AC225" i="16" s="1"/>
  <c r="AD225" i="16" s="1"/>
  <c r="H239" i="16"/>
  <c r="AB239" i="16" s="1"/>
  <c r="AC239" i="16" s="1"/>
  <c r="AD239" i="16" s="1"/>
  <c r="H247" i="16"/>
  <c r="AB247" i="16" s="1"/>
  <c r="AC247" i="16" s="1"/>
  <c r="AD247" i="16" s="1"/>
  <c r="H231" i="16"/>
  <c r="AB231" i="16" s="1"/>
  <c r="AC231" i="16" s="1"/>
  <c r="AD231" i="16" s="1"/>
  <c r="H255" i="16"/>
  <c r="AB255" i="16" s="1"/>
  <c r="AC255" i="16" s="1"/>
  <c r="H207" i="16"/>
  <c r="AB207" i="16" s="1"/>
  <c r="AC207" i="16" s="1"/>
  <c r="AD207" i="16" s="1"/>
  <c r="H223" i="16"/>
  <c r="AB223" i="16" s="1"/>
  <c r="AC223" i="16" s="1"/>
  <c r="AD223" i="16" s="1"/>
  <c r="H215" i="16"/>
  <c r="AB215" i="16" s="1"/>
  <c r="AC215" i="16" s="1"/>
  <c r="AD215" i="16" s="1"/>
  <c r="H251" i="16"/>
  <c r="AB251" i="16" s="1"/>
  <c r="AC251" i="16" s="1"/>
  <c r="AD251" i="16" s="1"/>
  <c r="H259" i="16"/>
  <c r="AB259" i="16" s="1"/>
  <c r="AC259" i="16" s="1"/>
  <c r="H243" i="16"/>
  <c r="AB243" i="16" s="1"/>
  <c r="AC243" i="16" s="1"/>
  <c r="AD243" i="16" s="1"/>
  <c r="H227" i="16"/>
  <c r="AB227" i="16" s="1"/>
  <c r="AC227" i="16" s="1"/>
  <c r="AD227" i="16" s="1"/>
  <c r="H235" i="16"/>
  <c r="AB235" i="16" s="1"/>
  <c r="AC235" i="16" s="1"/>
  <c r="AD235" i="16" s="1"/>
  <c r="H211" i="16"/>
  <c r="AB211" i="16" s="1"/>
  <c r="AC211" i="16" s="1"/>
  <c r="AD211" i="16" s="1"/>
  <c r="H219" i="16"/>
  <c r="AB219" i="16" s="1"/>
  <c r="AC219" i="16" s="1"/>
  <c r="AD219" i="16" s="1"/>
  <c r="H22" i="15"/>
  <c r="X23" i="15"/>
  <c r="H23" i="15" s="1"/>
  <c r="D36" i="15"/>
  <c r="AI36" i="15"/>
  <c r="E36" i="15" s="1"/>
  <c r="E19" i="15"/>
  <c r="AI20" i="15"/>
  <c r="AH37" i="15"/>
  <c r="AE38" i="15"/>
  <c r="X37" i="15"/>
  <c r="H36" i="15"/>
  <c r="AP20" i="15"/>
  <c r="G20" i="15" s="1"/>
  <c r="AT21" i="15"/>
  <c r="G36" i="15"/>
  <c r="AQ21" i="15"/>
  <c r="J56" i="5"/>
  <c r="L56" i="5"/>
  <c r="K56" i="5"/>
  <c r="N56" i="5"/>
  <c r="M56" i="5"/>
  <c r="K199" i="9"/>
  <c r="K195" i="9"/>
  <c r="K128" i="9"/>
  <c r="E17" i="9"/>
  <c r="L16" i="9"/>
  <c r="N40" i="5"/>
  <c r="M40" i="5"/>
  <c r="AD259" i="16" l="1"/>
  <c r="H575" i="17" s="1" a="1"/>
  <c r="H575" i="17" s="1"/>
  <c r="AE11" i="17" s="1"/>
  <c r="AE33" i="17" s="1"/>
  <c r="H647" i="17" s="1" a="1"/>
  <c r="H647" i="17" s="1"/>
  <c r="H531" i="17" a="1"/>
  <c r="H531" i="17" s="1"/>
  <c r="AD258" i="16"/>
  <c r="H530" i="17" a="1"/>
  <c r="H530" i="17" s="1"/>
  <c r="H529" i="17" a="1"/>
  <c r="H529" i="17" s="1"/>
  <c r="H528" i="17" a="1"/>
  <c r="H528" i="17" s="1"/>
  <c r="AD257" i="16"/>
  <c r="H526" i="17" a="1"/>
  <c r="H526" i="17" s="1"/>
  <c r="H524" i="17" a="1"/>
  <c r="H524" i="17" s="1"/>
  <c r="H525" i="17" a="1"/>
  <c r="H525" i="17" s="1"/>
  <c r="H527" i="17" a="1"/>
  <c r="H527" i="17" s="1"/>
  <c r="AD256" i="16"/>
  <c r="H523" i="17" a="1"/>
  <c r="H523" i="17" s="1"/>
  <c r="H520" i="17" a="1"/>
  <c r="H520" i="17" s="1"/>
  <c r="H519" i="17" a="1"/>
  <c r="H519" i="17" s="1"/>
  <c r="H522" i="17" a="1"/>
  <c r="H522" i="17" s="1"/>
  <c r="H521" i="17" a="1"/>
  <c r="H521" i="17" s="1"/>
  <c r="AD260" i="16"/>
  <c r="H576" i="17" s="1" a="1"/>
  <c r="H576" i="17" s="1"/>
  <c r="AE12" i="17" s="1"/>
  <c r="AE34" i="17" s="1"/>
  <c r="H648" i="17" s="1" a="1"/>
  <c r="H648" i="17" s="1"/>
  <c r="H532" i="17" a="1"/>
  <c r="H532" i="17" s="1"/>
  <c r="AD254" i="16"/>
  <c r="H514" i="17" a="1"/>
  <c r="H514" i="17" s="1"/>
  <c r="H512" i="17" a="1"/>
  <c r="H512" i="17" s="1"/>
  <c r="H513" i="17" a="1"/>
  <c r="H513" i="17" s="1"/>
  <c r="AD255" i="16"/>
  <c r="H516" i="17" a="1"/>
  <c r="H516" i="17" s="1"/>
  <c r="H515" i="17" a="1"/>
  <c r="H515" i="17" s="1"/>
  <c r="H518" i="17" a="1"/>
  <c r="H518" i="17" s="1"/>
  <c r="H517" i="17" a="1"/>
  <c r="H517" i="17" s="1"/>
  <c r="AD253" i="16"/>
  <c r="H555" i="17" s="1" a="1"/>
  <c r="H555" i="17" s="1"/>
  <c r="AE5" i="17" s="1"/>
  <c r="AE27" i="17" s="1"/>
  <c r="H641" i="17" s="1" a="1"/>
  <c r="H641" i="17" s="1"/>
  <c r="H511" i="17" a="1"/>
  <c r="H511" i="17" s="1"/>
  <c r="AE39" i="15"/>
  <c r="AH39" i="15" s="1"/>
  <c r="AH38" i="15"/>
  <c r="AI37" i="15"/>
  <c r="E37" i="15" s="1"/>
  <c r="D37" i="15"/>
  <c r="AQ22" i="15"/>
  <c r="E20" i="15"/>
  <c r="AI21" i="15"/>
  <c r="AP21" i="15"/>
  <c r="G21" i="15" s="1"/>
  <c r="AT22" i="15"/>
  <c r="X38" i="15"/>
  <c r="H37" i="15"/>
  <c r="G37" i="15" s="1"/>
  <c r="K203" i="9"/>
  <c r="K207" i="9"/>
  <c r="L69" i="9"/>
  <c r="E70" i="9"/>
  <c r="L17" i="9"/>
  <c r="E18" i="9"/>
  <c r="O40" i="5"/>
  <c r="H560" i="17" l="1" a="1"/>
  <c r="H560" i="17" s="1"/>
  <c r="H562" i="17" a="1"/>
  <c r="H562" i="17" s="1"/>
  <c r="H561" i="17" a="1"/>
  <c r="H561" i="17" s="1"/>
  <c r="H559" i="17" a="1"/>
  <c r="H559" i="17" s="1"/>
  <c r="AE7" i="17" s="1"/>
  <c r="AE29" i="17" s="1"/>
  <c r="H643" i="17" s="1" a="1"/>
  <c r="H643" i="17" s="1"/>
  <c r="H571" i="17" a="1"/>
  <c r="H571" i="17" s="1"/>
  <c r="H569" i="17" a="1"/>
  <c r="H569" i="17" s="1"/>
  <c r="H570" i="17" a="1"/>
  <c r="H570" i="17" s="1"/>
  <c r="H568" i="17" a="1"/>
  <c r="H568" i="17" s="1"/>
  <c r="AE9" i="17" s="1"/>
  <c r="AE31" i="17" s="1"/>
  <c r="H645" i="17" s="1" a="1"/>
  <c r="H645" i="17" s="1"/>
  <c r="H556" i="17" a="1"/>
  <c r="H556" i="17" s="1"/>
  <c r="AE6" i="17" s="1"/>
  <c r="AE28" i="17" s="1"/>
  <c r="H642" i="17" s="1" a="1"/>
  <c r="H642" i="17" s="1"/>
  <c r="H558" i="17" a="1"/>
  <c r="H558" i="17" s="1"/>
  <c r="H557" i="17" a="1"/>
  <c r="H557" i="17" s="1"/>
  <c r="H565" i="17" a="1"/>
  <c r="H565" i="17" s="1"/>
  <c r="H566" i="17" a="1"/>
  <c r="H566" i="17" s="1"/>
  <c r="H564" i="17" a="1"/>
  <c r="H564" i="17" s="1"/>
  <c r="H563" i="17" a="1"/>
  <c r="H563" i="17" s="1"/>
  <c r="H567" i="17" a="1"/>
  <c r="H567" i="17" s="1"/>
  <c r="H574" i="17" a="1"/>
  <c r="H574" i="17" s="1"/>
  <c r="H573" i="17" a="1"/>
  <c r="H573" i="17" s="1"/>
  <c r="H572" i="17" a="1"/>
  <c r="H572" i="17" s="1"/>
  <c r="AQ23" i="15"/>
  <c r="AT23" i="15"/>
  <c r="AP23" i="15" s="1"/>
  <c r="AP22" i="15"/>
  <c r="G22" i="15" s="1"/>
  <c r="D38" i="15"/>
  <c r="AI38" i="15"/>
  <c r="E38" i="15" s="1"/>
  <c r="E21" i="15"/>
  <c r="AI22" i="15"/>
  <c r="X39" i="15"/>
  <c r="H39" i="15" s="1"/>
  <c r="H38" i="15"/>
  <c r="G38" i="15" s="1"/>
  <c r="AI39" i="15"/>
  <c r="E39" i="15" s="1"/>
  <c r="D39" i="15"/>
  <c r="K215" i="9"/>
  <c r="K211" i="9"/>
  <c r="E71" i="9"/>
  <c r="L70" i="9"/>
  <c r="L18" i="9"/>
  <c r="E19" i="9"/>
  <c r="P40" i="5"/>
  <c r="AE8" i="17" l="1"/>
  <c r="AE30" i="17" s="1"/>
  <c r="H644" i="17" s="1" a="1"/>
  <c r="H644" i="17" s="1"/>
  <c r="AE10" i="17"/>
  <c r="AE32" i="17" s="1"/>
  <c r="H646" i="17" s="1" a="1"/>
  <c r="H646" i="17" s="1"/>
  <c r="E22" i="15"/>
  <c r="AI23" i="15"/>
  <c r="E23" i="15" s="1"/>
  <c r="G23" i="15"/>
  <c r="AP5" i="15"/>
  <c r="G39" i="15"/>
  <c r="AQ5" i="15"/>
  <c r="K219" i="9"/>
  <c r="K223" i="9"/>
  <c r="L71" i="9"/>
  <c r="E72" i="9"/>
  <c r="E20" i="9"/>
  <c r="L19" i="9"/>
  <c r="Q40" i="5"/>
  <c r="K231" i="9" l="1"/>
  <c r="K227" i="9"/>
  <c r="E126" i="9"/>
  <c r="L125" i="9"/>
  <c r="E73" i="9"/>
  <c r="L72" i="9"/>
  <c r="L20" i="9"/>
  <c r="R40" i="5"/>
  <c r="K235" i="9" l="1"/>
  <c r="K239" i="9"/>
  <c r="L126" i="9"/>
  <c r="E127" i="9"/>
  <c r="L73" i="9"/>
  <c r="E74" i="9"/>
  <c r="L21" i="9"/>
  <c r="E22" i="9"/>
  <c r="T40" i="5"/>
  <c r="T26" i="5" s="1"/>
  <c r="S40" i="5"/>
  <c r="K247" i="9" l="1"/>
  <c r="K243" i="9"/>
  <c r="L127" i="9"/>
  <c r="E128" i="9"/>
  <c r="E75" i="9"/>
  <c r="L74" i="9"/>
  <c r="L22" i="9"/>
  <c r="E23" i="9"/>
  <c r="E129" i="9" l="1"/>
  <c r="L128" i="9"/>
  <c r="L75" i="9"/>
  <c r="E76" i="9"/>
  <c r="E24" i="9"/>
  <c r="L23" i="9"/>
  <c r="E130" i="9" l="1"/>
  <c r="L129" i="9"/>
  <c r="L76" i="9"/>
  <c r="E25" i="9"/>
  <c r="L24" i="9"/>
  <c r="L130" i="9" l="1"/>
  <c r="E131" i="9"/>
  <c r="L77" i="9"/>
  <c r="E78" i="9"/>
  <c r="L25" i="9"/>
  <c r="E26" i="9"/>
  <c r="L131" i="9" l="1"/>
  <c r="E132" i="9"/>
  <c r="E79" i="9"/>
  <c r="L78" i="9"/>
  <c r="L26" i="9"/>
  <c r="E27" i="9"/>
  <c r="L132" i="9" l="1"/>
  <c r="L79" i="9"/>
  <c r="E80" i="9"/>
  <c r="E28" i="9"/>
  <c r="L27" i="9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E26" i="7"/>
  <c r="F17" i="8"/>
  <c r="G17" i="8"/>
  <c r="H17" i="8"/>
  <c r="I17" i="8"/>
  <c r="J17" i="8"/>
  <c r="K17" i="8"/>
  <c r="L17" i="8"/>
  <c r="M17" i="8"/>
  <c r="N17" i="8"/>
  <c r="O17" i="8"/>
  <c r="F18" i="8"/>
  <c r="G18" i="8"/>
  <c r="H18" i="8"/>
  <c r="I18" i="8"/>
  <c r="J18" i="8"/>
  <c r="K18" i="8"/>
  <c r="L18" i="8"/>
  <c r="M18" i="8"/>
  <c r="N18" i="8"/>
  <c r="O18" i="8"/>
  <c r="F19" i="8"/>
  <c r="G19" i="8"/>
  <c r="H19" i="8"/>
  <c r="I19" i="8"/>
  <c r="J19" i="8"/>
  <c r="K19" i="8"/>
  <c r="L19" i="8"/>
  <c r="M19" i="8"/>
  <c r="N19" i="8"/>
  <c r="O19" i="8"/>
  <c r="F20" i="8"/>
  <c r="G20" i="8"/>
  <c r="H20" i="8"/>
  <c r="I20" i="8"/>
  <c r="J20" i="8"/>
  <c r="K20" i="8"/>
  <c r="L20" i="8"/>
  <c r="M20" i="8"/>
  <c r="N20" i="8"/>
  <c r="O20" i="8"/>
  <c r="F21" i="8"/>
  <c r="G21" i="8"/>
  <c r="H21" i="8"/>
  <c r="I21" i="8"/>
  <c r="J21" i="8"/>
  <c r="K21" i="8"/>
  <c r="L21" i="8"/>
  <c r="M21" i="8"/>
  <c r="N21" i="8"/>
  <c r="O21" i="8"/>
  <c r="F22" i="8"/>
  <c r="G22" i="8"/>
  <c r="H22" i="8"/>
  <c r="I22" i="8"/>
  <c r="J22" i="8"/>
  <c r="K22" i="8"/>
  <c r="L22" i="8"/>
  <c r="M22" i="8"/>
  <c r="N22" i="8"/>
  <c r="O22" i="8"/>
  <c r="F23" i="8"/>
  <c r="G23" i="8"/>
  <c r="H23" i="8"/>
  <c r="I23" i="8"/>
  <c r="J23" i="8"/>
  <c r="K23" i="8"/>
  <c r="L23" i="8"/>
  <c r="M23" i="8"/>
  <c r="N23" i="8"/>
  <c r="O23" i="8"/>
  <c r="F24" i="8"/>
  <c r="G24" i="8"/>
  <c r="H24" i="8"/>
  <c r="I24" i="8"/>
  <c r="J24" i="8"/>
  <c r="K24" i="8"/>
  <c r="L24" i="8"/>
  <c r="M24" i="8"/>
  <c r="N24" i="8"/>
  <c r="O24" i="8"/>
  <c r="E18" i="8"/>
  <c r="E19" i="8"/>
  <c r="E20" i="8"/>
  <c r="E21" i="8"/>
  <c r="E22" i="8"/>
  <c r="E23" i="8"/>
  <c r="E24" i="8"/>
  <c r="E17" i="8"/>
  <c r="H193" i="8"/>
  <c r="B26" i="8"/>
  <c r="B2" i="8"/>
  <c r="B15" i="7"/>
  <c r="H193" i="7"/>
  <c r="B2" i="7"/>
  <c r="B15" i="6"/>
  <c r="M24" i="6" s="1"/>
  <c r="H193" i="6"/>
  <c r="O24" i="6"/>
  <c r="N24" i="6"/>
  <c r="K24" i="6"/>
  <c r="J24" i="6"/>
  <c r="H24" i="6"/>
  <c r="G24" i="6"/>
  <c r="F24" i="6"/>
  <c r="E24" i="6"/>
  <c r="O23" i="6"/>
  <c r="N23" i="6"/>
  <c r="M23" i="6"/>
  <c r="L23" i="6"/>
  <c r="K23" i="6"/>
  <c r="J23" i="6"/>
  <c r="I23" i="6"/>
  <c r="H23" i="6"/>
  <c r="G23" i="6"/>
  <c r="F23" i="6"/>
  <c r="E23" i="6"/>
  <c r="O22" i="6"/>
  <c r="N22" i="6"/>
  <c r="M22" i="6"/>
  <c r="L22" i="6"/>
  <c r="K22" i="6"/>
  <c r="J22" i="6"/>
  <c r="I22" i="6"/>
  <c r="H22" i="6"/>
  <c r="G22" i="6"/>
  <c r="F22" i="6"/>
  <c r="E22" i="6"/>
  <c r="O21" i="6"/>
  <c r="N21" i="6"/>
  <c r="M21" i="6"/>
  <c r="L21" i="6"/>
  <c r="K21" i="6"/>
  <c r="J21" i="6"/>
  <c r="I21" i="6"/>
  <c r="H21" i="6"/>
  <c r="G21" i="6"/>
  <c r="F21" i="6"/>
  <c r="E21" i="6"/>
  <c r="O20" i="6"/>
  <c r="N20" i="6"/>
  <c r="M20" i="6"/>
  <c r="L20" i="6"/>
  <c r="K20" i="6"/>
  <c r="J20" i="6"/>
  <c r="I20" i="6"/>
  <c r="H20" i="6"/>
  <c r="G20" i="6"/>
  <c r="F20" i="6"/>
  <c r="E20" i="6"/>
  <c r="O19" i="6"/>
  <c r="N19" i="6"/>
  <c r="M19" i="6"/>
  <c r="L19" i="6"/>
  <c r="K19" i="6"/>
  <c r="J19" i="6"/>
  <c r="I19" i="6"/>
  <c r="H19" i="6"/>
  <c r="G19" i="6"/>
  <c r="F19" i="6"/>
  <c r="E19" i="6"/>
  <c r="O18" i="6"/>
  <c r="N18" i="6"/>
  <c r="M18" i="6"/>
  <c r="L18" i="6"/>
  <c r="K18" i="6"/>
  <c r="J18" i="6"/>
  <c r="I18" i="6"/>
  <c r="H18" i="6"/>
  <c r="G18" i="6"/>
  <c r="F18" i="6"/>
  <c r="E18" i="6"/>
  <c r="O17" i="6"/>
  <c r="N17" i="6"/>
  <c r="M17" i="6"/>
  <c r="L17" i="6"/>
  <c r="K17" i="6"/>
  <c r="J17" i="6"/>
  <c r="I17" i="6"/>
  <c r="H17" i="6"/>
  <c r="G17" i="6"/>
  <c r="F17" i="6"/>
  <c r="E17" i="6"/>
  <c r="B2" i="5"/>
  <c r="H193" i="5"/>
  <c r="B26" i="5"/>
  <c r="H193" i="4"/>
  <c r="B26" i="2"/>
  <c r="E17" i="1"/>
  <c r="E29" i="1" s="1"/>
  <c r="G17" i="2"/>
  <c r="H17" i="2"/>
  <c r="I17" i="2"/>
  <c r="J17" i="2"/>
  <c r="K17" i="2"/>
  <c r="L17" i="2"/>
  <c r="M17" i="2"/>
  <c r="N17" i="2"/>
  <c r="O17" i="2"/>
  <c r="G18" i="2"/>
  <c r="H18" i="2"/>
  <c r="I18" i="2"/>
  <c r="J18" i="2"/>
  <c r="K18" i="2"/>
  <c r="L18" i="2"/>
  <c r="M18" i="2"/>
  <c r="N18" i="2"/>
  <c r="O18" i="2"/>
  <c r="G19" i="2"/>
  <c r="H19" i="2"/>
  <c r="I19" i="2"/>
  <c r="J19" i="2"/>
  <c r="K19" i="2"/>
  <c r="L19" i="2"/>
  <c r="M19" i="2"/>
  <c r="N19" i="2"/>
  <c r="O19" i="2"/>
  <c r="G20" i="2"/>
  <c r="H20" i="2"/>
  <c r="I20" i="2"/>
  <c r="J20" i="2"/>
  <c r="K20" i="2"/>
  <c r="L20" i="2"/>
  <c r="M20" i="2"/>
  <c r="N20" i="2"/>
  <c r="O20" i="2"/>
  <c r="G21" i="2"/>
  <c r="H21" i="2"/>
  <c r="I21" i="2"/>
  <c r="J21" i="2"/>
  <c r="K21" i="2"/>
  <c r="L21" i="2"/>
  <c r="M21" i="2"/>
  <c r="N21" i="2"/>
  <c r="O21" i="2"/>
  <c r="G22" i="2"/>
  <c r="H22" i="2"/>
  <c r="I22" i="2"/>
  <c r="J22" i="2"/>
  <c r="K22" i="2"/>
  <c r="L22" i="2"/>
  <c r="M22" i="2"/>
  <c r="N22" i="2"/>
  <c r="O22" i="2"/>
  <c r="G23" i="2"/>
  <c r="H23" i="2"/>
  <c r="I23" i="2"/>
  <c r="J23" i="2"/>
  <c r="K23" i="2"/>
  <c r="L23" i="2"/>
  <c r="M23" i="2"/>
  <c r="N23" i="2"/>
  <c r="O23" i="2"/>
  <c r="G24" i="2"/>
  <c r="H24" i="2"/>
  <c r="I24" i="2"/>
  <c r="J24" i="2"/>
  <c r="K24" i="2"/>
  <c r="L24" i="2"/>
  <c r="M24" i="2"/>
  <c r="N24" i="2"/>
  <c r="O24" i="2"/>
  <c r="C18" i="2"/>
  <c r="C19" i="2"/>
  <c r="C20" i="2"/>
  <c r="C21" i="2"/>
  <c r="C22" i="2"/>
  <c r="C23" i="2"/>
  <c r="C24" i="2"/>
  <c r="C17" i="2"/>
  <c r="B15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39" i="2"/>
  <c r="D17" i="1"/>
  <c r="D29" i="1" s="1"/>
  <c r="D6" i="11" s="1"/>
  <c r="F17" i="1"/>
  <c r="F29" i="1" s="1"/>
  <c r="G17" i="1"/>
  <c r="G29" i="1" s="1"/>
  <c r="G6" i="11" s="1"/>
  <c r="G28" i="11" s="1"/>
  <c r="G17" i="12" s="1"/>
  <c r="G28" i="12" s="1"/>
  <c r="H17" i="1"/>
  <c r="H29" i="1" s="1"/>
  <c r="H6" i="11" s="1"/>
  <c r="H28" i="11" s="1"/>
  <c r="H17" i="12" s="1"/>
  <c r="H28" i="12" s="1"/>
  <c r="J17" i="1"/>
  <c r="J29" i="1" s="1"/>
  <c r="J6" i="11" s="1"/>
  <c r="J28" i="11" s="1"/>
  <c r="J17" i="12" s="1"/>
  <c r="J28" i="12" s="1"/>
  <c r="K17" i="1"/>
  <c r="K29" i="1" s="1"/>
  <c r="L17" i="1"/>
  <c r="L29" i="1" s="1"/>
  <c r="L6" i="11" s="1"/>
  <c r="L28" i="11" s="1"/>
  <c r="L17" i="12" s="1"/>
  <c r="L28" i="12" s="1"/>
  <c r="N17" i="1"/>
  <c r="N29" i="1" s="1"/>
  <c r="N6" i="11" s="1"/>
  <c r="N28" i="11" s="1"/>
  <c r="N17" i="12" s="1"/>
  <c r="N28" i="12" s="1"/>
  <c r="N6" i="13" s="1"/>
  <c r="N28" i="13" s="1"/>
  <c r="O17" i="1"/>
  <c r="O29" i="1" s="1"/>
  <c r="O6" i="11" s="1"/>
  <c r="O28" i="11" s="1"/>
  <c r="D18" i="1"/>
  <c r="D30" i="1" s="1"/>
  <c r="F18" i="1"/>
  <c r="F30" i="1" s="1"/>
  <c r="F7" i="11" s="1"/>
  <c r="F29" i="11" s="1"/>
  <c r="F18" i="12" s="1"/>
  <c r="F29" i="12" s="1"/>
  <c r="F7" i="13" s="1"/>
  <c r="F29" i="13" s="1"/>
  <c r="G18" i="1"/>
  <c r="G30" i="1" s="1"/>
  <c r="H18" i="1"/>
  <c r="H30" i="1" s="1"/>
  <c r="H7" i="11" s="1"/>
  <c r="H29" i="11" s="1"/>
  <c r="H18" i="12" s="1"/>
  <c r="H29" i="12" s="1"/>
  <c r="H7" i="13" s="1"/>
  <c r="H29" i="13" s="1"/>
  <c r="J18" i="1"/>
  <c r="J30" i="1" s="1"/>
  <c r="K18" i="1"/>
  <c r="K30" i="1" s="1"/>
  <c r="K7" i="11" s="1"/>
  <c r="K29" i="11" s="1"/>
  <c r="K18" i="12" s="1"/>
  <c r="K29" i="12" s="1"/>
  <c r="K7" i="13" s="1"/>
  <c r="K29" i="13" s="1"/>
  <c r="L18" i="1"/>
  <c r="L30" i="1" s="1"/>
  <c r="L7" i="11" s="1"/>
  <c r="L29" i="11" s="1"/>
  <c r="L18" i="12" s="1"/>
  <c r="L29" i="12" s="1"/>
  <c r="L7" i="13" s="1"/>
  <c r="L29" i="13" s="1"/>
  <c r="N18" i="1"/>
  <c r="N30" i="1" s="1"/>
  <c r="N7" i="11" s="1"/>
  <c r="N29" i="11" s="1"/>
  <c r="N18" i="12" s="1"/>
  <c r="N29" i="12" s="1"/>
  <c r="O18" i="1"/>
  <c r="O30" i="1" s="1"/>
  <c r="O7" i="11" s="1"/>
  <c r="O29" i="11" s="1"/>
  <c r="D19" i="1"/>
  <c r="D31" i="1" s="1"/>
  <c r="D8" i="11" s="1"/>
  <c r="F19" i="1"/>
  <c r="F31" i="1" s="1"/>
  <c r="F8" i="11" s="1"/>
  <c r="F30" i="11" s="1"/>
  <c r="F19" i="12" s="1"/>
  <c r="F30" i="12" s="1"/>
  <c r="F8" i="13" s="1"/>
  <c r="F30" i="13" s="1"/>
  <c r="G19" i="1"/>
  <c r="G31" i="1" s="1"/>
  <c r="G8" i="11" s="1"/>
  <c r="G30" i="11" s="1"/>
  <c r="G19" i="12" s="1"/>
  <c r="G30" i="12" s="1"/>
  <c r="G8" i="13" s="1"/>
  <c r="G30" i="13" s="1"/>
  <c r="H19" i="1"/>
  <c r="H31" i="1" s="1"/>
  <c r="H8" i="11" s="1"/>
  <c r="H30" i="11" s="1"/>
  <c r="H19" i="12" s="1"/>
  <c r="H30" i="12" s="1"/>
  <c r="H8" i="13" s="1"/>
  <c r="H30" i="13" s="1"/>
  <c r="J19" i="1"/>
  <c r="J31" i="1" s="1"/>
  <c r="J8" i="11" s="1"/>
  <c r="J30" i="11" s="1"/>
  <c r="J19" i="12" s="1"/>
  <c r="J30" i="12" s="1"/>
  <c r="J8" i="13" s="1"/>
  <c r="J30" i="13" s="1"/>
  <c r="K19" i="1"/>
  <c r="K31" i="1" s="1"/>
  <c r="K8" i="11" s="1"/>
  <c r="K30" i="11" s="1"/>
  <c r="K19" i="12" s="1"/>
  <c r="K30" i="12" s="1"/>
  <c r="K8" i="13" s="1"/>
  <c r="K30" i="13" s="1"/>
  <c r="L19" i="1"/>
  <c r="L31" i="1" s="1"/>
  <c r="L8" i="11" s="1"/>
  <c r="L30" i="11" s="1"/>
  <c r="L19" i="12" s="1"/>
  <c r="L30" i="12" s="1"/>
  <c r="L8" i="13" s="1"/>
  <c r="L30" i="13" s="1"/>
  <c r="N19" i="1"/>
  <c r="N31" i="1" s="1"/>
  <c r="N8" i="11" s="1"/>
  <c r="N30" i="11" s="1"/>
  <c r="N19" i="12" s="1"/>
  <c r="N30" i="12" s="1"/>
  <c r="N8" i="13" s="1"/>
  <c r="N30" i="13" s="1"/>
  <c r="O19" i="1"/>
  <c r="O31" i="1" s="1"/>
  <c r="O8" i="11" s="1"/>
  <c r="O30" i="11" s="1"/>
  <c r="D20" i="1"/>
  <c r="D32" i="1" s="1"/>
  <c r="D9" i="11" s="1"/>
  <c r="F20" i="1"/>
  <c r="F32" i="1" s="1"/>
  <c r="F9" i="11" s="1"/>
  <c r="F31" i="11" s="1"/>
  <c r="F20" i="12" s="1"/>
  <c r="F31" i="12" s="1"/>
  <c r="F9" i="13" s="1"/>
  <c r="F31" i="13" s="1"/>
  <c r="G20" i="1"/>
  <c r="G32" i="1" s="1"/>
  <c r="G9" i="11" s="1"/>
  <c r="G31" i="11" s="1"/>
  <c r="G20" i="12" s="1"/>
  <c r="G31" i="12" s="1"/>
  <c r="G9" i="13" s="1"/>
  <c r="G31" i="13" s="1"/>
  <c r="H20" i="1"/>
  <c r="H32" i="1" s="1"/>
  <c r="H9" i="11" s="1"/>
  <c r="H31" i="11" s="1"/>
  <c r="H20" i="12" s="1"/>
  <c r="H31" i="12" s="1"/>
  <c r="H9" i="13" s="1"/>
  <c r="H31" i="13" s="1"/>
  <c r="J20" i="1"/>
  <c r="J32" i="1" s="1"/>
  <c r="J9" i="11" s="1"/>
  <c r="J31" i="11" s="1"/>
  <c r="J20" i="12" s="1"/>
  <c r="J31" i="12" s="1"/>
  <c r="J9" i="13" s="1"/>
  <c r="J31" i="13" s="1"/>
  <c r="K20" i="1"/>
  <c r="K32" i="1" s="1"/>
  <c r="K9" i="11" s="1"/>
  <c r="K31" i="11" s="1"/>
  <c r="K20" i="12" s="1"/>
  <c r="K31" i="12" s="1"/>
  <c r="K9" i="13" s="1"/>
  <c r="K31" i="13" s="1"/>
  <c r="L20" i="1"/>
  <c r="L32" i="1" s="1"/>
  <c r="L9" i="11" s="1"/>
  <c r="L31" i="11" s="1"/>
  <c r="L20" i="12" s="1"/>
  <c r="L31" i="12" s="1"/>
  <c r="L9" i="13" s="1"/>
  <c r="L31" i="13" s="1"/>
  <c r="N20" i="1"/>
  <c r="N32" i="1" s="1"/>
  <c r="N9" i="11" s="1"/>
  <c r="N31" i="11" s="1"/>
  <c r="N20" i="12" s="1"/>
  <c r="N31" i="12" s="1"/>
  <c r="N9" i="13" s="1"/>
  <c r="N31" i="13" s="1"/>
  <c r="O20" i="1"/>
  <c r="O32" i="1" s="1"/>
  <c r="O9" i="11" s="1"/>
  <c r="O31" i="11" s="1"/>
  <c r="D21" i="1"/>
  <c r="D33" i="1" s="1"/>
  <c r="D10" i="11" s="1"/>
  <c r="F21" i="1"/>
  <c r="F33" i="1" s="1"/>
  <c r="F10" i="11" s="1"/>
  <c r="F32" i="11" s="1"/>
  <c r="F21" i="12" s="1"/>
  <c r="F32" i="12" s="1"/>
  <c r="F10" i="13" s="1"/>
  <c r="F32" i="13" s="1"/>
  <c r="G21" i="1"/>
  <c r="G33" i="1" s="1"/>
  <c r="G10" i="11" s="1"/>
  <c r="G32" i="11" s="1"/>
  <c r="G21" i="12" s="1"/>
  <c r="G32" i="12" s="1"/>
  <c r="G10" i="13" s="1"/>
  <c r="G32" i="13" s="1"/>
  <c r="H21" i="1"/>
  <c r="H33" i="1" s="1"/>
  <c r="H10" i="11" s="1"/>
  <c r="H32" i="11" s="1"/>
  <c r="H21" i="12" s="1"/>
  <c r="H32" i="12" s="1"/>
  <c r="H10" i="13" s="1"/>
  <c r="H32" i="13" s="1"/>
  <c r="J21" i="1"/>
  <c r="J33" i="1" s="1"/>
  <c r="J10" i="11" s="1"/>
  <c r="J32" i="11" s="1"/>
  <c r="J21" i="12" s="1"/>
  <c r="J32" i="12" s="1"/>
  <c r="J10" i="13" s="1"/>
  <c r="J32" i="13" s="1"/>
  <c r="K21" i="1"/>
  <c r="K33" i="1" s="1"/>
  <c r="K10" i="11" s="1"/>
  <c r="K32" i="11" s="1"/>
  <c r="K21" i="12" s="1"/>
  <c r="K32" i="12" s="1"/>
  <c r="K10" i="13" s="1"/>
  <c r="K32" i="13" s="1"/>
  <c r="L21" i="1"/>
  <c r="L33" i="1" s="1"/>
  <c r="L10" i="11" s="1"/>
  <c r="L32" i="11" s="1"/>
  <c r="L21" i="12" s="1"/>
  <c r="L32" i="12" s="1"/>
  <c r="L10" i="13" s="1"/>
  <c r="L32" i="13" s="1"/>
  <c r="N21" i="1"/>
  <c r="N33" i="1" s="1"/>
  <c r="N10" i="11" s="1"/>
  <c r="N32" i="11" s="1"/>
  <c r="N21" i="12" s="1"/>
  <c r="N32" i="12" s="1"/>
  <c r="N10" i="13" s="1"/>
  <c r="N32" i="13" s="1"/>
  <c r="O21" i="1"/>
  <c r="O33" i="1" s="1"/>
  <c r="O10" i="11" s="1"/>
  <c r="O32" i="11" s="1"/>
  <c r="D22" i="1"/>
  <c r="D34" i="1" s="1"/>
  <c r="D11" i="11" s="1"/>
  <c r="F22" i="1"/>
  <c r="F34" i="1" s="1"/>
  <c r="F11" i="11" s="1"/>
  <c r="F33" i="11" s="1"/>
  <c r="F22" i="12" s="1"/>
  <c r="F33" i="12" s="1"/>
  <c r="F11" i="13" s="1"/>
  <c r="F33" i="13" s="1"/>
  <c r="G22" i="1"/>
  <c r="G34" i="1" s="1"/>
  <c r="G11" i="11" s="1"/>
  <c r="G33" i="11" s="1"/>
  <c r="G22" i="12" s="1"/>
  <c r="G33" i="12" s="1"/>
  <c r="G11" i="13" s="1"/>
  <c r="G33" i="13" s="1"/>
  <c r="H22" i="1"/>
  <c r="H34" i="1" s="1"/>
  <c r="H11" i="11" s="1"/>
  <c r="H33" i="11" s="1"/>
  <c r="H22" i="12" s="1"/>
  <c r="H33" i="12" s="1"/>
  <c r="H11" i="13" s="1"/>
  <c r="H33" i="13" s="1"/>
  <c r="J22" i="1"/>
  <c r="J34" i="1" s="1"/>
  <c r="J11" i="11" s="1"/>
  <c r="J33" i="11" s="1"/>
  <c r="J22" i="12" s="1"/>
  <c r="J33" i="12" s="1"/>
  <c r="J11" i="13" s="1"/>
  <c r="J33" i="13" s="1"/>
  <c r="K22" i="1"/>
  <c r="K34" i="1" s="1"/>
  <c r="K11" i="11" s="1"/>
  <c r="K33" i="11" s="1"/>
  <c r="K22" i="12" s="1"/>
  <c r="K33" i="12" s="1"/>
  <c r="K11" i="13" s="1"/>
  <c r="K33" i="13" s="1"/>
  <c r="L22" i="1"/>
  <c r="L34" i="1" s="1"/>
  <c r="L11" i="11" s="1"/>
  <c r="L33" i="11" s="1"/>
  <c r="L22" i="12" s="1"/>
  <c r="L33" i="12" s="1"/>
  <c r="L11" i="13" s="1"/>
  <c r="L33" i="13" s="1"/>
  <c r="N22" i="1"/>
  <c r="N34" i="1" s="1"/>
  <c r="N11" i="11" s="1"/>
  <c r="N33" i="11" s="1"/>
  <c r="N22" i="12" s="1"/>
  <c r="N33" i="12" s="1"/>
  <c r="N11" i="13" s="1"/>
  <c r="N33" i="13" s="1"/>
  <c r="O22" i="1"/>
  <c r="O34" i="1" s="1"/>
  <c r="O11" i="11" s="1"/>
  <c r="O33" i="11" s="1"/>
  <c r="D23" i="1"/>
  <c r="D35" i="1" s="1"/>
  <c r="D12" i="11" s="1"/>
  <c r="F23" i="1"/>
  <c r="F35" i="1" s="1"/>
  <c r="F12" i="11" s="1"/>
  <c r="F34" i="11" s="1"/>
  <c r="F23" i="12" s="1"/>
  <c r="F34" i="12" s="1"/>
  <c r="F12" i="13" s="1"/>
  <c r="F34" i="13" s="1"/>
  <c r="G23" i="1"/>
  <c r="G35" i="1" s="1"/>
  <c r="G12" i="11" s="1"/>
  <c r="G34" i="11" s="1"/>
  <c r="G23" i="12" s="1"/>
  <c r="G34" i="12" s="1"/>
  <c r="G12" i="13" s="1"/>
  <c r="G34" i="13" s="1"/>
  <c r="H23" i="1"/>
  <c r="H35" i="1" s="1"/>
  <c r="H12" i="11" s="1"/>
  <c r="H34" i="11" s="1"/>
  <c r="H23" i="12" s="1"/>
  <c r="H34" i="12" s="1"/>
  <c r="H12" i="13" s="1"/>
  <c r="H34" i="13" s="1"/>
  <c r="J23" i="1"/>
  <c r="J35" i="1" s="1"/>
  <c r="J12" i="11" s="1"/>
  <c r="J34" i="11" s="1"/>
  <c r="J23" i="12" s="1"/>
  <c r="J34" i="12" s="1"/>
  <c r="J12" i="13" s="1"/>
  <c r="J34" i="13" s="1"/>
  <c r="K23" i="1"/>
  <c r="K35" i="1" s="1"/>
  <c r="K12" i="11" s="1"/>
  <c r="K34" i="11" s="1"/>
  <c r="K23" i="12" s="1"/>
  <c r="K34" i="12" s="1"/>
  <c r="K12" i="13" s="1"/>
  <c r="K34" i="13" s="1"/>
  <c r="L23" i="1"/>
  <c r="L35" i="1" s="1"/>
  <c r="L12" i="11" s="1"/>
  <c r="L34" i="11" s="1"/>
  <c r="L23" i="12" s="1"/>
  <c r="L34" i="12" s="1"/>
  <c r="L12" i="13" s="1"/>
  <c r="L34" i="13" s="1"/>
  <c r="N23" i="1"/>
  <c r="N35" i="1" s="1"/>
  <c r="N12" i="11" s="1"/>
  <c r="N34" i="11" s="1"/>
  <c r="N23" i="12" s="1"/>
  <c r="N34" i="12" s="1"/>
  <c r="N12" i="13" s="1"/>
  <c r="N34" i="13" s="1"/>
  <c r="O23" i="1"/>
  <c r="O35" i="1" s="1"/>
  <c r="O12" i="11" s="1"/>
  <c r="O34" i="11" s="1"/>
  <c r="D24" i="1"/>
  <c r="D36" i="1" s="1"/>
  <c r="D13" i="11" s="1"/>
  <c r="F24" i="1"/>
  <c r="F36" i="1" s="1"/>
  <c r="F13" i="11" s="1"/>
  <c r="F35" i="11" s="1"/>
  <c r="G24" i="1"/>
  <c r="G36" i="1" s="1"/>
  <c r="G13" i="11" s="1"/>
  <c r="G35" i="11" s="1"/>
  <c r="H24" i="1"/>
  <c r="H36" i="1" s="1"/>
  <c r="H13" i="11" s="1"/>
  <c r="H35" i="11" s="1"/>
  <c r="J24" i="1"/>
  <c r="J36" i="1" s="1"/>
  <c r="J13" i="11" s="1"/>
  <c r="J35" i="11" s="1"/>
  <c r="K24" i="1"/>
  <c r="K36" i="1" s="1"/>
  <c r="K13" i="11" s="1"/>
  <c r="K35" i="11" s="1"/>
  <c r="L24" i="1"/>
  <c r="L36" i="1" s="1"/>
  <c r="L13" i="11" s="1"/>
  <c r="L35" i="11" s="1"/>
  <c r="N24" i="1"/>
  <c r="N36" i="1" s="1"/>
  <c r="N13" i="11" s="1"/>
  <c r="N35" i="11" s="1"/>
  <c r="O24" i="1"/>
  <c r="O36" i="1" s="1"/>
  <c r="O13" i="11" s="1"/>
  <c r="O35" i="11" s="1"/>
  <c r="P35" i="11" s="1"/>
  <c r="Q35" i="11" s="1"/>
  <c r="R35" i="11" s="1"/>
  <c r="S35" i="11" s="1"/>
  <c r="T35" i="11" s="1"/>
  <c r="C18" i="1"/>
  <c r="C30" i="1" s="1"/>
  <c r="C20" i="1"/>
  <c r="C32" i="1" s="1"/>
  <c r="C9" i="11" s="1"/>
  <c r="C31" i="11" s="1"/>
  <c r="C21" i="1"/>
  <c r="C33" i="1" s="1"/>
  <c r="C10" i="11" s="1"/>
  <c r="C32" i="11" s="1"/>
  <c r="C22" i="1"/>
  <c r="C34" i="1" s="1"/>
  <c r="C11" i="11" s="1"/>
  <c r="C33" i="11" s="1"/>
  <c r="C24" i="1"/>
  <c r="C36" i="1" s="1"/>
  <c r="C13" i="11" s="1"/>
  <c r="C35" i="11" s="1"/>
  <c r="C29" i="1"/>
  <c r="C6" i="11" s="1"/>
  <c r="C28" i="11" s="1"/>
  <c r="G59" i="9" l="1" a="1"/>
  <c r="G59" i="9" s="1"/>
  <c r="AL59" i="16" s="1"/>
  <c r="G187" i="9" a="1"/>
  <c r="G187" i="9" s="1"/>
  <c r="AL187" i="16" s="1"/>
  <c r="G19" i="9" a="1"/>
  <c r="G19" i="9" s="1"/>
  <c r="AL19" i="16" s="1"/>
  <c r="G147" i="9" a="1"/>
  <c r="G147" i="9" s="1"/>
  <c r="AL147" i="16" s="1"/>
  <c r="G194" i="9" a="1"/>
  <c r="G194" i="9" s="1"/>
  <c r="AL194" i="16" s="1"/>
  <c r="G66" i="9" a="1"/>
  <c r="G66" i="9" s="1"/>
  <c r="AL66" i="16" s="1"/>
  <c r="G26" i="9" a="1"/>
  <c r="G26" i="9" s="1"/>
  <c r="AL26" i="16" s="1"/>
  <c r="G154" i="9" a="1"/>
  <c r="G154" i="9" s="1"/>
  <c r="AL154" i="16" s="1"/>
  <c r="G81" i="9" a="1"/>
  <c r="G81" i="9" s="1"/>
  <c r="AL81" i="16" s="1"/>
  <c r="G209" i="9" a="1"/>
  <c r="G209" i="9" s="1"/>
  <c r="AL209" i="16" s="1"/>
  <c r="G161" i="9" a="1"/>
  <c r="G161" i="9" s="1"/>
  <c r="AL161" i="16" s="1"/>
  <c r="G33" i="9" a="1"/>
  <c r="G33" i="9" s="1"/>
  <c r="AL33" i="16" s="1"/>
  <c r="P31" i="11"/>
  <c r="O20" i="12"/>
  <c r="O31" i="12" s="1"/>
  <c r="O9" i="13" s="1"/>
  <c r="O31" i="13" s="1"/>
  <c r="G48" i="9" a="1"/>
  <c r="G48" i="9" s="1"/>
  <c r="AL48" i="16" s="1"/>
  <c r="G176" i="9" a="1"/>
  <c r="G176" i="9" s="1"/>
  <c r="AL176" i="16" s="1"/>
  <c r="G183" i="9" a="1"/>
  <c r="G183" i="9" s="1"/>
  <c r="AL183" i="16" s="1"/>
  <c r="G55" i="9" a="1"/>
  <c r="G55" i="9" s="1"/>
  <c r="AL55" i="16" s="1"/>
  <c r="G143" i="9" a="1"/>
  <c r="G143" i="9" s="1"/>
  <c r="AL143" i="16" s="1"/>
  <c r="G15" i="9" a="1"/>
  <c r="G15" i="9" s="1"/>
  <c r="AL15" i="16" s="1"/>
  <c r="G62" i="9" a="1"/>
  <c r="G62" i="9" s="1"/>
  <c r="AL62" i="16" s="1"/>
  <c r="G190" i="9" a="1"/>
  <c r="G190" i="9" s="1"/>
  <c r="AL190" i="16" s="1"/>
  <c r="G7" i="4"/>
  <c r="G29" i="4" s="1"/>
  <c r="I22" i="9" s="1" a="1"/>
  <c r="I22" i="9" s="1"/>
  <c r="AN22" i="16" s="1"/>
  <c r="G7" i="11"/>
  <c r="G29" i="11" s="1"/>
  <c r="G18" i="12" s="1"/>
  <c r="G29" i="12" s="1"/>
  <c r="G7" i="13" s="1"/>
  <c r="G29" i="13" s="1"/>
  <c r="G77" i="9" a="1"/>
  <c r="G77" i="9" s="1"/>
  <c r="AL77" i="16" s="1"/>
  <c r="G205" i="9" a="1"/>
  <c r="G205" i="9" s="1"/>
  <c r="AL205" i="16" s="1"/>
  <c r="H6" i="13"/>
  <c r="H28" i="13" s="1"/>
  <c r="H35" i="12"/>
  <c r="P34" i="11"/>
  <c r="O23" i="12"/>
  <c r="O34" i="12" s="1"/>
  <c r="O12" i="13" s="1"/>
  <c r="O34" i="13" s="1"/>
  <c r="G179" i="9" a="1"/>
  <c r="G179" i="9" s="1"/>
  <c r="AL179" i="16" s="1"/>
  <c r="G51" i="9" a="1"/>
  <c r="G51" i="9" s="1"/>
  <c r="AL51" i="16" s="1"/>
  <c r="G186" i="9" a="1"/>
  <c r="G186" i="9" s="1"/>
  <c r="AL186" i="16" s="1"/>
  <c r="G58" i="9" a="1"/>
  <c r="G58" i="9" s="1"/>
  <c r="AL58" i="16" s="1"/>
  <c r="G18" i="9" a="1"/>
  <c r="G18" i="9" s="1"/>
  <c r="AL18" i="16" s="1"/>
  <c r="G146" i="9" a="1"/>
  <c r="G146" i="9" s="1"/>
  <c r="AL146" i="16" s="1"/>
  <c r="G193" i="9" a="1"/>
  <c r="G193" i="9" s="1"/>
  <c r="AL193" i="16" s="1"/>
  <c r="G65" i="9" a="1"/>
  <c r="G65" i="9" s="1"/>
  <c r="AL65" i="16" s="1"/>
  <c r="G25" i="9" a="1"/>
  <c r="G25" i="9" s="1"/>
  <c r="AL25" i="16" s="1"/>
  <c r="G153" i="9" a="1"/>
  <c r="G153" i="9" s="1"/>
  <c r="AL153" i="16" s="1"/>
  <c r="G80" i="9" a="1"/>
  <c r="G80" i="9" s="1"/>
  <c r="AL80" i="16" s="1"/>
  <c r="G208" i="9" a="1"/>
  <c r="G208" i="9" s="1"/>
  <c r="AL208" i="16" s="1"/>
  <c r="G32" i="9" a="1"/>
  <c r="G32" i="9" s="1"/>
  <c r="AL32" i="16" s="1"/>
  <c r="G160" i="9" a="1"/>
  <c r="G160" i="9" s="1"/>
  <c r="AL160" i="16" s="1"/>
  <c r="P30" i="11"/>
  <c r="O19" i="12"/>
  <c r="O30" i="12" s="1"/>
  <c r="G47" i="9" a="1"/>
  <c r="G47" i="9" s="1"/>
  <c r="AL47" i="16" s="1"/>
  <c r="G175" i="9" a="1"/>
  <c r="G175" i="9" s="1"/>
  <c r="AL175" i="16" s="1"/>
  <c r="G182" i="9" a="1"/>
  <c r="G182" i="9" s="1"/>
  <c r="AL182" i="16" s="1"/>
  <c r="G54" i="9" a="1"/>
  <c r="G54" i="9" s="1"/>
  <c r="AL54" i="16" s="1"/>
  <c r="G142" i="9" a="1"/>
  <c r="G142" i="9" s="1"/>
  <c r="AL142" i="16" s="1"/>
  <c r="G14" i="9" a="1"/>
  <c r="G14" i="9" s="1"/>
  <c r="AL14" i="16" s="1"/>
  <c r="L35" i="12"/>
  <c r="L6" i="13"/>
  <c r="L28" i="13" s="1"/>
  <c r="G6" i="13"/>
  <c r="G28" i="13" s="1"/>
  <c r="G35" i="12"/>
  <c r="G83" i="9" a="1"/>
  <c r="G83" i="9" s="1"/>
  <c r="AL83" i="16" s="1"/>
  <c r="G211" i="9" a="1"/>
  <c r="G211" i="9" s="1"/>
  <c r="AL211" i="16" s="1"/>
  <c r="G35" i="9" a="1"/>
  <c r="G35" i="9" s="1"/>
  <c r="AL35" i="16" s="1"/>
  <c r="G163" i="9" a="1"/>
  <c r="G163" i="9" s="1"/>
  <c r="AL163" i="16" s="1"/>
  <c r="P33" i="11"/>
  <c r="O22" i="12"/>
  <c r="O33" i="12" s="1"/>
  <c r="O11" i="13" s="1"/>
  <c r="O33" i="13" s="1"/>
  <c r="G50" i="9" a="1"/>
  <c r="G50" i="9" s="1"/>
  <c r="AL50" i="16" s="1"/>
  <c r="G178" i="9" a="1"/>
  <c r="G178" i="9" s="1"/>
  <c r="AL178" i="16" s="1"/>
  <c r="G185" i="9" a="1"/>
  <c r="G185" i="9" s="1"/>
  <c r="AL185" i="16" s="1"/>
  <c r="G57" i="9" a="1"/>
  <c r="G57" i="9" s="1"/>
  <c r="AL57" i="16" s="1"/>
  <c r="G145" i="9" a="1"/>
  <c r="G145" i="9" s="1"/>
  <c r="AL145" i="16" s="1"/>
  <c r="G17" i="9" a="1"/>
  <c r="G17" i="9" s="1"/>
  <c r="AL17" i="16" s="1"/>
  <c r="G64" i="9" a="1"/>
  <c r="G64" i="9" s="1"/>
  <c r="AL64" i="16" s="1"/>
  <c r="G192" i="9" a="1"/>
  <c r="G192" i="9" s="1"/>
  <c r="AL192" i="16" s="1"/>
  <c r="G24" i="9" a="1"/>
  <c r="G24" i="9" s="1"/>
  <c r="AL24" i="16" s="1"/>
  <c r="G152" i="9" a="1"/>
  <c r="G152" i="9" s="1"/>
  <c r="AL152" i="16" s="1"/>
  <c r="G79" i="9" a="1"/>
  <c r="G79" i="9" s="1"/>
  <c r="AL79" i="16" s="1"/>
  <c r="G207" i="9" a="1"/>
  <c r="G207" i="9" s="1"/>
  <c r="AL207" i="16" s="1"/>
  <c r="G31" i="9" a="1"/>
  <c r="G31" i="9" s="1"/>
  <c r="AL31" i="16" s="1"/>
  <c r="G159" i="9" a="1"/>
  <c r="G159" i="9" s="1"/>
  <c r="AL159" i="16" s="1"/>
  <c r="P29" i="11"/>
  <c r="O18" i="12"/>
  <c r="O29" i="12" s="1"/>
  <c r="O7" i="13" s="1"/>
  <c r="O29" i="13" s="1"/>
  <c r="J7" i="4"/>
  <c r="J29" i="4" s="1"/>
  <c r="J7" i="11"/>
  <c r="J29" i="11" s="1"/>
  <c r="J18" i="12" s="1"/>
  <c r="J29" i="12" s="1"/>
  <c r="J7" i="13" s="1"/>
  <c r="J29" i="13" s="1"/>
  <c r="D7" i="4"/>
  <c r="D29" i="4" s="1"/>
  <c r="D7" i="11"/>
  <c r="K6" i="4"/>
  <c r="K28" i="4" s="1"/>
  <c r="K6" i="11"/>
  <c r="K28" i="11" s="1"/>
  <c r="K17" i="12" s="1"/>
  <c r="K28" i="12" s="1"/>
  <c r="F6" i="4"/>
  <c r="F28" i="4" s="1"/>
  <c r="I13" i="9" s="1" a="1"/>
  <c r="I13" i="9" s="1"/>
  <c r="AN13" i="16" s="1"/>
  <c r="F6" i="11"/>
  <c r="F28" i="11" s="1"/>
  <c r="F17" i="12" s="1"/>
  <c r="F28" i="12" s="1"/>
  <c r="C7" i="4"/>
  <c r="C29" i="4" s="1"/>
  <c r="C7" i="11"/>
  <c r="C29" i="11" s="1"/>
  <c r="G67" i="9" a="1"/>
  <c r="G67" i="9" s="1"/>
  <c r="AL67" i="16" s="1"/>
  <c r="G195" i="9" a="1"/>
  <c r="G195" i="9" s="1"/>
  <c r="AL195" i="16" s="1"/>
  <c r="G155" i="9" a="1"/>
  <c r="G155" i="9" s="1"/>
  <c r="AL155" i="16" s="1"/>
  <c r="G27" i="9" a="1"/>
  <c r="G27" i="9" s="1"/>
  <c r="AL27" i="16" s="1"/>
  <c r="G82" i="9" a="1"/>
  <c r="G82" i="9" s="1"/>
  <c r="AL82" i="16" s="1"/>
  <c r="G210" i="9" a="1"/>
  <c r="G210" i="9" s="1"/>
  <c r="AL210" i="16" s="1"/>
  <c r="G34" i="9" a="1"/>
  <c r="G34" i="9" s="1"/>
  <c r="AL34" i="16" s="1"/>
  <c r="G162" i="9" a="1"/>
  <c r="G162" i="9" s="1"/>
  <c r="AL162" i="16" s="1"/>
  <c r="P32" i="11"/>
  <c r="O21" i="12"/>
  <c r="O32" i="12" s="1"/>
  <c r="O10" i="13" s="1"/>
  <c r="O32" i="13" s="1"/>
  <c r="G49" i="9" a="1"/>
  <c r="G49" i="9" s="1"/>
  <c r="AL49" i="16" s="1"/>
  <c r="G177" i="9" a="1"/>
  <c r="G177" i="9" s="1"/>
  <c r="AL177" i="16" s="1"/>
  <c r="G56" i="9" a="1"/>
  <c r="G56" i="9" s="1"/>
  <c r="AL56" i="16" s="1"/>
  <c r="G184" i="9" a="1"/>
  <c r="G184" i="9" s="1"/>
  <c r="AL184" i="16" s="1"/>
  <c r="G16" i="9" a="1"/>
  <c r="G16" i="9" s="1"/>
  <c r="AL16" i="16" s="1"/>
  <c r="G144" i="9" a="1"/>
  <c r="G144" i="9" s="1"/>
  <c r="AL144" i="16" s="1"/>
  <c r="G191" i="9" a="1"/>
  <c r="G191" i="9" s="1"/>
  <c r="AL191" i="16" s="1"/>
  <c r="G63" i="9" a="1"/>
  <c r="G63" i="9" s="1"/>
  <c r="AL63" i="16" s="1"/>
  <c r="G23" i="9" a="1"/>
  <c r="G23" i="9" s="1"/>
  <c r="AL23" i="16" s="1"/>
  <c r="G151" i="9" a="1"/>
  <c r="G151" i="9" s="1"/>
  <c r="AL151" i="16" s="1"/>
  <c r="N35" i="12"/>
  <c r="N7" i="13"/>
  <c r="N29" i="13" s="1"/>
  <c r="N35" i="13" s="1"/>
  <c r="G158" i="9" a="1"/>
  <c r="G158" i="9" s="1"/>
  <c r="AL158" i="16" s="1"/>
  <c r="G30" i="9" a="1"/>
  <c r="G30" i="9" s="1"/>
  <c r="AL30" i="16" s="1"/>
  <c r="O17" i="12"/>
  <c r="O28" i="12" s="1"/>
  <c r="O6" i="13" s="1"/>
  <c r="O28" i="13" s="1"/>
  <c r="P28" i="11"/>
  <c r="P17" i="12" s="1"/>
  <c r="P28" i="12" s="1"/>
  <c r="J6" i="13"/>
  <c r="J28" i="13" s="1"/>
  <c r="E6" i="4"/>
  <c r="E28" i="4" s="1"/>
  <c r="I5" i="9" s="1" a="1"/>
  <c r="I5" i="9" s="1"/>
  <c r="AN5" i="16" s="1"/>
  <c r="E6" i="11"/>
  <c r="E28" i="11" s="1"/>
  <c r="E17" i="12" s="1"/>
  <c r="E28" i="12" s="1"/>
  <c r="C9" i="2"/>
  <c r="C31" i="2" s="1"/>
  <c r="C9" i="8"/>
  <c r="C31" i="8" s="1"/>
  <c r="C9" i="7"/>
  <c r="C31" i="7" s="1"/>
  <c r="C9" i="6"/>
  <c r="C31" i="6" s="1"/>
  <c r="C9" i="4"/>
  <c r="C31" i="4" s="1"/>
  <c r="C9" i="5"/>
  <c r="C31" i="5" s="1"/>
  <c r="K13" i="2"/>
  <c r="K35" i="2" s="1"/>
  <c r="K13" i="8"/>
  <c r="K13" i="7"/>
  <c r="K35" i="7" s="1"/>
  <c r="K35" i="8" s="1"/>
  <c r="K13" i="6"/>
  <c r="K35" i="6" s="1"/>
  <c r="K13" i="4"/>
  <c r="K35" i="4" s="1"/>
  <c r="K13" i="5"/>
  <c r="K35" i="5" s="1"/>
  <c r="I188" i="9" s="1" a="1"/>
  <c r="I188" i="9" s="1"/>
  <c r="AN188" i="16" s="1"/>
  <c r="G12" i="2"/>
  <c r="G34" i="2" s="1"/>
  <c r="G12" i="8"/>
  <c r="G12" i="7"/>
  <c r="G34" i="7" s="1"/>
  <c r="G34" i="8" s="1"/>
  <c r="G12" i="6"/>
  <c r="G34" i="6" s="1"/>
  <c r="G12" i="5"/>
  <c r="G34" i="5" s="1"/>
  <c r="I155" i="9" s="1" a="1"/>
  <c r="I155" i="9" s="1"/>
  <c r="AN155" i="16" s="1"/>
  <c r="G12" i="4"/>
  <c r="G34" i="4" s="1"/>
  <c r="I27" i="9" s="1" a="1"/>
  <c r="I27" i="9" s="1"/>
  <c r="AN27" i="16" s="1"/>
  <c r="N11" i="2"/>
  <c r="N33" i="2" s="1"/>
  <c r="N11" i="8"/>
  <c r="N11" i="7"/>
  <c r="N33" i="7" s="1"/>
  <c r="N33" i="8" s="1"/>
  <c r="N11" i="6"/>
  <c r="N33" i="6" s="1"/>
  <c r="N11" i="5"/>
  <c r="N33" i="5" s="1"/>
  <c r="I210" i="9" s="1" a="1"/>
  <c r="I210" i="9" s="1"/>
  <c r="AN210" i="16" s="1"/>
  <c r="N11" i="4"/>
  <c r="N33" i="4" s="1"/>
  <c r="H11" i="2"/>
  <c r="H33" i="2" s="1"/>
  <c r="H11" i="8"/>
  <c r="H11" i="7"/>
  <c r="H33" i="7" s="1"/>
  <c r="H33" i="8" s="1"/>
  <c r="H11" i="6"/>
  <c r="H33" i="6" s="1"/>
  <c r="H11" i="5"/>
  <c r="H33" i="5" s="1"/>
  <c r="I162" i="9" s="1" a="1"/>
  <c r="I162" i="9" s="1"/>
  <c r="AN162" i="16" s="1"/>
  <c r="H11" i="4"/>
  <c r="H33" i="4" s="1"/>
  <c r="O10" i="2"/>
  <c r="O32" i="2" s="1"/>
  <c r="P32" i="2" s="1"/>
  <c r="Q32" i="2" s="1"/>
  <c r="R32" i="2" s="1"/>
  <c r="S32" i="2" s="1"/>
  <c r="T32" i="2" s="1"/>
  <c r="O10" i="8"/>
  <c r="O10" i="7"/>
  <c r="O32" i="7" s="1"/>
  <c r="O32" i="8" s="1"/>
  <c r="O10" i="6"/>
  <c r="O32" i="6" s="1"/>
  <c r="P32" i="6" s="1"/>
  <c r="Q32" i="6" s="1"/>
  <c r="R32" i="6" s="1"/>
  <c r="S32" i="6" s="1"/>
  <c r="T32" i="6" s="1"/>
  <c r="O10" i="5"/>
  <c r="O32" i="5" s="1"/>
  <c r="I217" i="9" s="1" a="1"/>
  <c r="I217" i="9" s="1"/>
  <c r="AN217" i="16" s="1"/>
  <c r="O10" i="4"/>
  <c r="O32" i="4" s="1"/>
  <c r="P32" i="4" s="1"/>
  <c r="Q32" i="4" s="1"/>
  <c r="R32" i="4" s="1"/>
  <c r="S32" i="4" s="1"/>
  <c r="T32" i="4" s="1"/>
  <c r="I129" i="9" s="1" a="1"/>
  <c r="I129" i="9" s="1"/>
  <c r="AN129" i="16" s="1"/>
  <c r="J10" i="2"/>
  <c r="J32" i="2" s="1"/>
  <c r="J10" i="8"/>
  <c r="J10" i="7"/>
  <c r="J32" i="7" s="1"/>
  <c r="J32" i="8" s="1"/>
  <c r="J10" i="6"/>
  <c r="J32" i="6" s="1"/>
  <c r="J10" i="5"/>
  <c r="J32" i="5" s="1"/>
  <c r="I177" i="9" s="1" a="1"/>
  <c r="I177" i="9" s="1"/>
  <c r="AN177" i="16" s="1"/>
  <c r="J10" i="4"/>
  <c r="J32" i="4" s="1"/>
  <c r="D10" i="2"/>
  <c r="D10" i="8"/>
  <c r="D32" i="8" s="1"/>
  <c r="D10" i="7"/>
  <c r="D32" i="7" s="1"/>
  <c r="D10" i="5"/>
  <c r="D32" i="5" s="1"/>
  <c r="D10" i="6"/>
  <c r="D32" i="6" s="1"/>
  <c r="D10" i="4"/>
  <c r="D32" i="4" s="1"/>
  <c r="K9" i="2"/>
  <c r="K31" i="2" s="1"/>
  <c r="K9" i="8"/>
  <c r="K9" i="7"/>
  <c r="K31" i="7" s="1"/>
  <c r="K31" i="8" s="1"/>
  <c r="K9" i="6"/>
  <c r="K31" i="6" s="1"/>
  <c r="K9" i="4"/>
  <c r="K31" i="4" s="1"/>
  <c r="K9" i="5"/>
  <c r="K31" i="5" s="1"/>
  <c r="I184" i="9" s="1" a="1"/>
  <c r="I184" i="9" s="1"/>
  <c r="AN184" i="16" s="1"/>
  <c r="F9" i="2"/>
  <c r="F31" i="2" s="1"/>
  <c r="F9" i="8"/>
  <c r="F9" i="7"/>
  <c r="F31" i="7" s="1"/>
  <c r="F31" i="8" s="1"/>
  <c r="F9" i="5"/>
  <c r="F31" i="5" s="1"/>
  <c r="I144" i="9" s="1" a="1"/>
  <c r="I144" i="9" s="1"/>
  <c r="AN144" i="16" s="1"/>
  <c r="F9" i="6"/>
  <c r="F31" i="6" s="1"/>
  <c r="F9" i="4"/>
  <c r="F31" i="4" s="1"/>
  <c r="I16" i="9" s="1" a="1"/>
  <c r="I16" i="9" s="1"/>
  <c r="AN16" i="16" s="1"/>
  <c r="L8" i="2"/>
  <c r="L30" i="2" s="1"/>
  <c r="L8" i="8"/>
  <c r="L8" i="7"/>
  <c r="L30" i="7" s="1"/>
  <c r="L30" i="8" s="1"/>
  <c r="L8" i="5"/>
  <c r="L30" i="5" s="1"/>
  <c r="I191" i="9" s="1" a="1"/>
  <c r="I191" i="9" s="1"/>
  <c r="AN191" i="16" s="1"/>
  <c r="L8" i="6"/>
  <c r="L30" i="6" s="1"/>
  <c r="L8" i="4"/>
  <c r="L30" i="4" s="1"/>
  <c r="G8" i="2"/>
  <c r="G30" i="2" s="1"/>
  <c r="G8" i="8"/>
  <c r="G8" i="7"/>
  <c r="G30" i="7" s="1"/>
  <c r="G30" i="8" s="1"/>
  <c r="G8" i="5"/>
  <c r="G30" i="5" s="1"/>
  <c r="I151" i="9" s="1" a="1"/>
  <c r="I151" i="9" s="1"/>
  <c r="AN151" i="16" s="1"/>
  <c r="G8" i="6"/>
  <c r="G30" i="6" s="1"/>
  <c r="G8" i="4"/>
  <c r="G30" i="4" s="1"/>
  <c r="I23" i="9" s="1" a="1"/>
  <c r="I23" i="9" s="1"/>
  <c r="AN23" i="16" s="1"/>
  <c r="N7" i="2"/>
  <c r="N29" i="2" s="1"/>
  <c r="N7" i="8"/>
  <c r="N7" i="7"/>
  <c r="N29" i="7" s="1"/>
  <c r="N29" i="8" s="1"/>
  <c r="N7" i="5"/>
  <c r="N29" i="5" s="1"/>
  <c r="I206" i="9" s="1" a="1"/>
  <c r="I206" i="9" s="1"/>
  <c r="AN206" i="16" s="1"/>
  <c r="N7" i="6"/>
  <c r="N29" i="6" s="1"/>
  <c r="N7" i="4"/>
  <c r="N29" i="4" s="1"/>
  <c r="I78" i="9" s="1" a="1"/>
  <c r="I78" i="9" s="1"/>
  <c r="AN78" i="16" s="1"/>
  <c r="H7" i="2"/>
  <c r="H29" i="2" s="1"/>
  <c r="H7" i="8"/>
  <c r="H7" i="7"/>
  <c r="H29" i="7" s="1"/>
  <c r="H29" i="8" s="1"/>
  <c r="H7" i="5"/>
  <c r="H29" i="5" s="1"/>
  <c r="I158" i="9" s="1" a="1"/>
  <c r="I158" i="9" s="1"/>
  <c r="AN158" i="16" s="1"/>
  <c r="H7" i="6"/>
  <c r="H29" i="6" s="1"/>
  <c r="O6" i="2"/>
  <c r="O28" i="2" s="1"/>
  <c r="P28" i="2" s="1"/>
  <c r="Q28" i="2" s="1"/>
  <c r="R28" i="2" s="1"/>
  <c r="S28" i="2" s="1"/>
  <c r="T28" i="2" s="1"/>
  <c r="O6" i="8"/>
  <c r="O6" i="7"/>
  <c r="O28" i="7" s="1"/>
  <c r="O28" i="8" s="1"/>
  <c r="O6" i="5"/>
  <c r="O28" i="5" s="1"/>
  <c r="I213" i="9" s="1" a="1"/>
  <c r="I213" i="9" s="1"/>
  <c r="AN213" i="16" s="1"/>
  <c r="O6" i="6"/>
  <c r="O28" i="6" s="1"/>
  <c r="P28" i="6" s="1"/>
  <c r="Q28" i="6" s="1"/>
  <c r="R28" i="6" s="1"/>
  <c r="S28" i="6" s="1"/>
  <c r="T28" i="6" s="1"/>
  <c r="J6" i="2"/>
  <c r="J28" i="2" s="1"/>
  <c r="J6" i="8"/>
  <c r="J6" i="7"/>
  <c r="J28" i="7" s="1"/>
  <c r="J28" i="8" s="1"/>
  <c r="J6" i="5"/>
  <c r="J28" i="5" s="1"/>
  <c r="I173" i="9" s="1" a="1"/>
  <c r="I173" i="9" s="1"/>
  <c r="AN173" i="16" s="1"/>
  <c r="J6" i="6"/>
  <c r="J28" i="6" s="1"/>
  <c r="D6" i="2"/>
  <c r="D6" i="7"/>
  <c r="D28" i="7" s="1"/>
  <c r="D6" i="8"/>
  <c r="D28" i="8" s="1"/>
  <c r="D6" i="5"/>
  <c r="D28" i="5" s="1"/>
  <c r="D6" i="6"/>
  <c r="D28" i="6" s="1"/>
  <c r="C7" i="2"/>
  <c r="C29" i="2" s="1"/>
  <c r="C7" i="7"/>
  <c r="C29" i="7" s="1"/>
  <c r="C7" i="8"/>
  <c r="C29" i="8" s="1"/>
  <c r="C7" i="6"/>
  <c r="C29" i="6" s="1"/>
  <c r="C7" i="5"/>
  <c r="C29" i="5" s="1"/>
  <c r="L12" i="2"/>
  <c r="L34" i="2" s="1"/>
  <c r="L12" i="8"/>
  <c r="L12" i="7"/>
  <c r="L34" i="7" s="1"/>
  <c r="L34" i="8" s="1"/>
  <c r="L12" i="6"/>
  <c r="L34" i="6" s="1"/>
  <c r="L12" i="5"/>
  <c r="L34" i="5" s="1"/>
  <c r="I195" i="9" s="1" a="1"/>
  <c r="I195" i="9" s="1"/>
  <c r="AN195" i="16" s="1"/>
  <c r="L12" i="4"/>
  <c r="L34" i="4" s="1"/>
  <c r="C11" i="2"/>
  <c r="C33" i="2" s="1"/>
  <c r="C11" i="8"/>
  <c r="C33" i="8" s="1"/>
  <c r="C11" i="7"/>
  <c r="C33" i="7" s="1"/>
  <c r="C11" i="6"/>
  <c r="C33" i="6" s="1"/>
  <c r="C11" i="4"/>
  <c r="C33" i="4" s="1"/>
  <c r="C11" i="5"/>
  <c r="C33" i="5" s="1"/>
  <c r="O13" i="2"/>
  <c r="O35" i="2" s="1"/>
  <c r="P35" i="2" s="1"/>
  <c r="Q35" i="2" s="1"/>
  <c r="R35" i="2" s="1"/>
  <c r="S35" i="2" s="1"/>
  <c r="T35" i="2" s="1"/>
  <c r="O13" i="8"/>
  <c r="O13" i="7"/>
  <c r="O35" i="7" s="1"/>
  <c r="O35" i="8" s="1"/>
  <c r="O13" i="6"/>
  <c r="O35" i="6" s="1"/>
  <c r="P35" i="6" s="1"/>
  <c r="Q35" i="6" s="1"/>
  <c r="R35" i="6" s="1"/>
  <c r="S35" i="6" s="1"/>
  <c r="T35" i="6" s="1"/>
  <c r="O13" i="4"/>
  <c r="O35" i="4" s="1"/>
  <c r="P35" i="4" s="1"/>
  <c r="Q35" i="4" s="1"/>
  <c r="R35" i="4" s="1"/>
  <c r="S35" i="4" s="1"/>
  <c r="T35" i="4" s="1"/>
  <c r="I132" i="9" s="1" a="1"/>
  <c r="I132" i="9" s="1"/>
  <c r="AN132" i="16" s="1"/>
  <c r="O13" i="5"/>
  <c r="O35" i="5" s="1"/>
  <c r="I220" i="9" s="1" a="1"/>
  <c r="I220" i="9" s="1"/>
  <c r="AN220" i="16" s="1"/>
  <c r="J13" i="2"/>
  <c r="J35" i="2" s="1"/>
  <c r="J13" i="8"/>
  <c r="J13" i="7"/>
  <c r="J35" i="7" s="1"/>
  <c r="J35" i="8" s="1"/>
  <c r="J13" i="6"/>
  <c r="J35" i="6" s="1"/>
  <c r="J13" i="5"/>
  <c r="J35" i="5" s="1"/>
  <c r="I180" i="9" s="1" a="1"/>
  <c r="I180" i="9" s="1"/>
  <c r="AN180" i="16" s="1"/>
  <c r="J13" i="4"/>
  <c r="J35" i="4" s="1"/>
  <c r="D13" i="2"/>
  <c r="D13" i="8"/>
  <c r="D35" i="8" s="1"/>
  <c r="D13" i="7"/>
  <c r="D35" i="7" s="1"/>
  <c r="D13" i="6"/>
  <c r="D35" i="6" s="1"/>
  <c r="D13" i="5"/>
  <c r="D35" i="5" s="1"/>
  <c r="D13" i="4"/>
  <c r="D35" i="4" s="1"/>
  <c r="K12" i="2"/>
  <c r="K34" i="2" s="1"/>
  <c r="K12" i="8"/>
  <c r="K12" i="7"/>
  <c r="K34" i="7" s="1"/>
  <c r="K34" i="8" s="1"/>
  <c r="K12" i="6"/>
  <c r="K34" i="6" s="1"/>
  <c r="K12" i="5"/>
  <c r="K34" i="5" s="1"/>
  <c r="I187" i="9" s="1" a="1"/>
  <c r="I187" i="9" s="1"/>
  <c r="AN187" i="16" s="1"/>
  <c r="K12" i="4"/>
  <c r="K34" i="4" s="1"/>
  <c r="F12" i="2"/>
  <c r="F34" i="2" s="1"/>
  <c r="F12" i="8"/>
  <c r="F12" i="7"/>
  <c r="F34" i="7" s="1"/>
  <c r="F34" i="8" s="1"/>
  <c r="F12" i="6"/>
  <c r="F34" i="6" s="1"/>
  <c r="F12" i="5"/>
  <c r="F34" i="5" s="1"/>
  <c r="I147" i="9" s="1" a="1"/>
  <c r="I147" i="9" s="1"/>
  <c r="AN147" i="16" s="1"/>
  <c r="F12" i="4"/>
  <c r="F34" i="4" s="1"/>
  <c r="I19" i="9" s="1" a="1"/>
  <c r="I19" i="9" s="1"/>
  <c r="AN19" i="16" s="1"/>
  <c r="L11" i="2"/>
  <c r="L33" i="2" s="1"/>
  <c r="L11" i="8"/>
  <c r="L11" i="7"/>
  <c r="L33" i="7" s="1"/>
  <c r="L33" i="8" s="1"/>
  <c r="L11" i="6"/>
  <c r="L33" i="6" s="1"/>
  <c r="L11" i="5"/>
  <c r="L33" i="5" s="1"/>
  <c r="I194" i="9" s="1" a="1"/>
  <c r="I194" i="9" s="1"/>
  <c r="AN194" i="16" s="1"/>
  <c r="L11" i="4"/>
  <c r="L33" i="4" s="1"/>
  <c r="G11" i="2"/>
  <c r="G33" i="2" s="1"/>
  <c r="G11" i="8"/>
  <c r="G11" i="7"/>
  <c r="G33" i="7" s="1"/>
  <c r="G33" i="8" s="1"/>
  <c r="G11" i="6"/>
  <c r="G33" i="6" s="1"/>
  <c r="G11" i="4"/>
  <c r="G33" i="4" s="1"/>
  <c r="I26" i="9" s="1" a="1"/>
  <c r="I26" i="9" s="1"/>
  <c r="AN26" i="16" s="1"/>
  <c r="G11" i="5"/>
  <c r="G33" i="5" s="1"/>
  <c r="I154" i="9" s="1" a="1"/>
  <c r="I154" i="9" s="1"/>
  <c r="AN154" i="16" s="1"/>
  <c r="N10" i="2"/>
  <c r="N32" i="2" s="1"/>
  <c r="N10" i="8"/>
  <c r="N10" i="7"/>
  <c r="N32" i="7" s="1"/>
  <c r="N32" i="8" s="1"/>
  <c r="N10" i="6"/>
  <c r="N32" i="6" s="1"/>
  <c r="N10" i="5"/>
  <c r="N32" i="5" s="1"/>
  <c r="I209" i="9" s="1" a="1"/>
  <c r="I209" i="9" s="1"/>
  <c r="AN209" i="16" s="1"/>
  <c r="N10" i="4"/>
  <c r="N32" i="4" s="1"/>
  <c r="H10" i="2"/>
  <c r="H32" i="2" s="1"/>
  <c r="H10" i="8"/>
  <c r="H10" i="7"/>
  <c r="H32" i="7" s="1"/>
  <c r="H32" i="8" s="1"/>
  <c r="H10" i="6"/>
  <c r="H32" i="6" s="1"/>
  <c r="H10" i="5"/>
  <c r="H32" i="5" s="1"/>
  <c r="I161" i="9" s="1" a="1"/>
  <c r="I161" i="9" s="1"/>
  <c r="AN161" i="16" s="1"/>
  <c r="H10" i="4"/>
  <c r="H32" i="4" s="1"/>
  <c r="O9" i="2"/>
  <c r="O31" i="2" s="1"/>
  <c r="P31" i="2" s="1"/>
  <c r="Q31" i="2" s="1"/>
  <c r="R31" i="2" s="1"/>
  <c r="S31" i="2" s="1"/>
  <c r="T31" i="2" s="1"/>
  <c r="O9" i="8"/>
  <c r="O9" i="7"/>
  <c r="O31" i="7" s="1"/>
  <c r="O31" i="8" s="1"/>
  <c r="O9" i="6"/>
  <c r="O31" i="6" s="1"/>
  <c r="P31" i="6" s="1"/>
  <c r="Q31" i="6" s="1"/>
  <c r="R31" i="6" s="1"/>
  <c r="S31" i="6" s="1"/>
  <c r="T31" i="6" s="1"/>
  <c r="O9" i="4"/>
  <c r="O31" i="4" s="1"/>
  <c r="P31" i="4" s="1"/>
  <c r="Q31" i="4" s="1"/>
  <c r="R31" i="4" s="1"/>
  <c r="S31" i="4" s="1"/>
  <c r="T31" i="4" s="1"/>
  <c r="I128" i="9" s="1" a="1"/>
  <c r="I128" i="9" s="1"/>
  <c r="AN128" i="16" s="1"/>
  <c r="O9" i="5"/>
  <c r="O31" i="5" s="1"/>
  <c r="I216" i="9" s="1" a="1"/>
  <c r="I216" i="9" s="1"/>
  <c r="AN216" i="16" s="1"/>
  <c r="J9" i="2"/>
  <c r="J31" i="2" s="1"/>
  <c r="J9" i="8"/>
  <c r="J9" i="7"/>
  <c r="J31" i="7" s="1"/>
  <c r="J31" i="8" s="1"/>
  <c r="J9" i="5"/>
  <c r="J31" i="5" s="1"/>
  <c r="I176" i="9" s="1" a="1"/>
  <c r="I176" i="9" s="1"/>
  <c r="AN176" i="16" s="1"/>
  <c r="J9" i="6"/>
  <c r="J31" i="6" s="1"/>
  <c r="J9" i="4"/>
  <c r="J31" i="4" s="1"/>
  <c r="D9" i="2"/>
  <c r="D9" i="8"/>
  <c r="D31" i="8" s="1"/>
  <c r="D9" i="7"/>
  <c r="D31" i="7" s="1"/>
  <c r="D9" i="5"/>
  <c r="D31" i="5" s="1"/>
  <c r="D9" i="6"/>
  <c r="D31" i="6" s="1"/>
  <c r="D9" i="4"/>
  <c r="D31" i="4" s="1"/>
  <c r="K8" i="2"/>
  <c r="K30" i="2" s="1"/>
  <c r="K8" i="8"/>
  <c r="K8" i="7"/>
  <c r="K30" i="7" s="1"/>
  <c r="K30" i="8" s="1"/>
  <c r="K8" i="5"/>
  <c r="K30" i="5" s="1"/>
  <c r="I183" i="9" s="1" a="1"/>
  <c r="I183" i="9" s="1"/>
  <c r="AN183" i="16" s="1"/>
  <c r="K8" i="6"/>
  <c r="K30" i="6" s="1"/>
  <c r="K8" i="4"/>
  <c r="K30" i="4" s="1"/>
  <c r="F8" i="2"/>
  <c r="F30" i="2" s="1"/>
  <c r="F8" i="8"/>
  <c r="F8" i="7"/>
  <c r="F30" i="7" s="1"/>
  <c r="F30" i="8" s="1"/>
  <c r="F8" i="5"/>
  <c r="F30" i="5" s="1"/>
  <c r="I143" i="9" s="1" a="1"/>
  <c r="I143" i="9" s="1"/>
  <c r="AN143" i="16" s="1"/>
  <c r="F8" i="6"/>
  <c r="F8" i="4"/>
  <c r="F30" i="4" s="1"/>
  <c r="I15" i="9" s="1" a="1"/>
  <c r="I15" i="9" s="1"/>
  <c r="AN15" i="16" s="1"/>
  <c r="L7" i="2"/>
  <c r="L29" i="2" s="1"/>
  <c r="L7" i="8"/>
  <c r="L7" i="7"/>
  <c r="L29" i="7" s="1"/>
  <c r="L29" i="8" s="1"/>
  <c r="L7" i="5"/>
  <c r="L29" i="5" s="1"/>
  <c r="I190" i="9" s="1" a="1"/>
  <c r="I190" i="9" s="1"/>
  <c r="AN190" i="16" s="1"/>
  <c r="L7" i="6"/>
  <c r="L29" i="6" s="1"/>
  <c r="L7" i="4"/>
  <c r="L29" i="4" s="1"/>
  <c r="G7" i="2"/>
  <c r="G29" i="2" s="1"/>
  <c r="G7" i="7"/>
  <c r="G29" i="7" s="1"/>
  <c r="G29" i="8" s="1"/>
  <c r="G7" i="8"/>
  <c r="G7" i="6"/>
  <c r="G29" i="6" s="1"/>
  <c r="G7" i="5"/>
  <c r="G29" i="5" s="1"/>
  <c r="I150" i="9" s="1" a="1"/>
  <c r="I150" i="9" s="1"/>
  <c r="AN150" i="16" s="1"/>
  <c r="N6" i="2"/>
  <c r="N28" i="2" s="1"/>
  <c r="N6" i="8"/>
  <c r="N6" i="7"/>
  <c r="N28" i="7" s="1"/>
  <c r="N28" i="8" s="1"/>
  <c r="N6" i="5"/>
  <c r="N28" i="5" s="1"/>
  <c r="I205" i="9" s="1" a="1"/>
  <c r="I205" i="9" s="1"/>
  <c r="AN205" i="16" s="1"/>
  <c r="N6" i="6"/>
  <c r="N28" i="6" s="1"/>
  <c r="H6" i="2"/>
  <c r="H28" i="2" s="1"/>
  <c r="H6" i="7"/>
  <c r="H28" i="7" s="1"/>
  <c r="H28" i="8" s="1"/>
  <c r="H6" i="8"/>
  <c r="H6" i="5"/>
  <c r="H28" i="5" s="1"/>
  <c r="I157" i="9" s="1" a="1"/>
  <c r="I157" i="9" s="1"/>
  <c r="AN157" i="16" s="1"/>
  <c r="H6" i="6"/>
  <c r="J6" i="4"/>
  <c r="J28" i="4" s="1"/>
  <c r="N6" i="4"/>
  <c r="N28" i="4" s="1"/>
  <c r="I77" i="9" s="1" a="1"/>
  <c r="I77" i="9" s="1"/>
  <c r="AN77" i="16" s="1"/>
  <c r="H7" i="4"/>
  <c r="H29" i="4" s="1"/>
  <c r="C6" i="2"/>
  <c r="C28" i="2" s="1"/>
  <c r="C6" i="8"/>
  <c r="C28" i="8" s="1"/>
  <c r="C6" i="7"/>
  <c r="C28" i="7" s="1"/>
  <c r="C6" i="5"/>
  <c r="C28" i="5" s="1"/>
  <c r="C6" i="6"/>
  <c r="C28" i="6" s="1"/>
  <c r="C13" i="2"/>
  <c r="C35" i="2" s="1"/>
  <c r="C13" i="8"/>
  <c r="C35" i="8" s="1"/>
  <c r="C13" i="7"/>
  <c r="C35" i="7" s="1"/>
  <c r="C13" i="6"/>
  <c r="C35" i="6" s="1"/>
  <c r="C13" i="4"/>
  <c r="C35" i="4" s="1"/>
  <c r="C13" i="5"/>
  <c r="C35" i="5" s="1"/>
  <c r="F13" i="2"/>
  <c r="F35" i="2" s="1"/>
  <c r="F13" i="8"/>
  <c r="F13" i="7"/>
  <c r="F35" i="7" s="1"/>
  <c r="F35" i="8" s="1"/>
  <c r="F13" i="6"/>
  <c r="F35" i="6" s="1"/>
  <c r="F13" i="5"/>
  <c r="F35" i="5" s="1"/>
  <c r="I148" i="9" s="1" a="1"/>
  <c r="I148" i="9" s="1"/>
  <c r="AN148" i="16" s="1"/>
  <c r="F13" i="4"/>
  <c r="F35" i="4" s="1"/>
  <c r="I20" i="9" s="1" a="1"/>
  <c r="I20" i="9" s="1"/>
  <c r="AN20" i="16" s="1"/>
  <c r="C10" i="2"/>
  <c r="C32" i="2" s="1"/>
  <c r="C10" i="8"/>
  <c r="C32" i="8" s="1"/>
  <c r="C10" i="7"/>
  <c r="C32" i="7" s="1"/>
  <c r="C10" i="5"/>
  <c r="C32" i="5" s="1"/>
  <c r="C10" i="6"/>
  <c r="C32" i="6" s="1"/>
  <c r="C10" i="4"/>
  <c r="C32" i="4" s="1"/>
  <c r="N13" i="2"/>
  <c r="N35" i="2" s="1"/>
  <c r="N13" i="8"/>
  <c r="N13" i="7"/>
  <c r="N35" i="7" s="1"/>
  <c r="N35" i="8" s="1"/>
  <c r="N13" i="6"/>
  <c r="N35" i="6" s="1"/>
  <c r="N13" i="5"/>
  <c r="N35" i="5" s="1"/>
  <c r="I212" i="9" s="1" a="1"/>
  <c r="I212" i="9" s="1"/>
  <c r="AN212" i="16" s="1"/>
  <c r="N13" i="4"/>
  <c r="N35" i="4" s="1"/>
  <c r="H13" i="2"/>
  <c r="H35" i="2" s="1"/>
  <c r="H13" i="8"/>
  <c r="H13" i="7"/>
  <c r="H35" i="7" s="1"/>
  <c r="H35" i="8" s="1"/>
  <c r="H13" i="6"/>
  <c r="H35" i="6" s="1"/>
  <c r="H13" i="5"/>
  <c r="H35" i="5" s="1"/>
  <c r="I164" i="9" s="1" a="1"/>
  <c r="I164" i="9" s="1"/>
  <c r="AN164" i="16" s="1"/>
  <c r="H13" i="4"/>
  <c r="H35" i="4" s="1"/>
  <c r="O12" i="2"/>
  <c r="O34" i="2" s="1"/>
  <c r="P34" i="2" s="1"/>
  <c r="Q34" i="2" s="1"/>
  <c r="R34" i="2" s="1"/>
  <c r="S34" i="2" s="1"/>
  <c r="T34" i="2" s="1"/>
  <c r="O12" i="8"/>
  <c r="O12" i="7"/>
  <c r="O34" i="7" s="1"/>
  <c r="O34" i="8" s="1"/>
  <c r="O12" i="6"/>
  <c r="O34" i="6" s="1"/>
  <c r="P34" i="6" s="1"/>
  <c r="Q34" i="6" s="1"/>
  <c r="R34" i="6" s="1"/>
  <c r="S34" i="6" s="1"/>
  <c r="T34" i="6" s="1"/>
  <c r="O12" i="5"/>
  <c r="O34" i="5" s="1"/>
  <c r="I219" i="9" s="1" a="1"/>
  <c r="I219" i="9" s="1"/>
  <c r="AN219" i="16" s="1"/>
  <c r="O12" i="4"/>
  <c r="O34" i="4" s="1"/>
  <c r="P34" i="4" s="1"/>
  <c r="Q34" i="4" s="1"/>
  <c r="R34" i="4" s="1"/>
  <c r="S34" i="4" s="1"/>
  <c r="T34" i="4" s="1"/>
  <c r="I131" i="9" s="1" a="1"/>
  <c r="I131" i="9" s="1"/>
  <c r="AN131" i="16" s="1"/>
  <c r="J12" i="2"/>
  <c r="J34" i="2" s="1"/>
  <c r="J12" i="8"/>
  <c r="J12" i="7"/>
  <c r="J34" i="7" s="1"/>
  <c r="J34" i="8" s="1"/>
  <c r="J12" i="6"/>
  <c r="J34" i="6" s="1"/>
  <c r="J12" i="5"/>
  <c r="J34" i="5" s="1"/>
  <c r="I179" i="9" s="1" a="1"/>
  <c r="I179" i="9" s="1"/>
  <c r="AN179" i="16" s="1"/>
  <c r="J12" i="4"/>
  <c r="J34" i="4" s="1"/>
  <c r="D12" i="2"/>
  <c r="D12" i="8"/>
  <c r="D34" i="8" s="1"/>
  <c r="D12" i="7"/>
  <c r="D34" i="7" s="1"/>
  <c r="D12" i="6"/>
  <c r="D34" i="6" s="1"/>
  <c r="D12" i="5"/>
  <c r="D34" i="5" s="1"/>
  <c r="D12" i="4"/>
  <c r="D34" i="4" s="1"/>
  <c r="K11" i="2"/>
  <c r="K33" i="2" s="1"/>
  <c r="K11" i="8"/>
  <c r="K11" i="7"/>
  <c r="K33" i="7" s="1"/>
  <c r="K33" i="8" s="1"/>
  <c r="K11" i="6"/>
  <c r="K33" i="6" s="1"/>
  <c r="K11" i="4"/>
  <c r="K33" i="4" s="1"/>
  <c r="K11" i="5"/>
  <c r="K33" i="5" s="1"/>
  <c r="I186" i="9" s="1" a="1"/>
  <c r="I186" i="9" s="1"/>
  <c r="AN186" i="16" s="1"/>
  <c r="F11" i="2"/>
  <c r="F33" i="2" s="1"/>
  <c r="F11" i="8"/>
  <c r="F11" i="7"/>
  <c r="F33" i="7" s="1"/>
  <c r="F33" i="8" s="1"/>
  <c r="F11" i="6"/>
  <c r="F33" i="6" s="1"/>
  <c r="F11" i="5"/>
  <c r="F33" i="5" s="1"/>
  <c r="I146" i="9" s="1" a="1"/>
  <c r="I146" i="9" s="1"/>
  <c r="AN146" i="16" s="1"/>
  <c r="F11" i="4"/>
  <c r="F33" i="4" s="1"/>
  <c r="I18" i="9" s="1" a="1"/>
  <c r="I18" i="9" s="1"/>
  <c r="AN18" i="16" s="1"/>
  <c r="L10" i="2"/>
  <c r="L32" i="2" s="1"/>
  <c r="L10" i="8"/>
  <c r="L10" i="7"/>
  <c r="L32" i="7" s="1"/>
  <c r="L32" i="8" s="1"/>
  <c r="L10" i="6"/>
  <c r="L32" i="6" s="1"/>
  <c r="L10" i="5"/>
  <c r="L32" i="5" s="1"/>
  <c r="I193" i="9" s="1" a="1"/>
  <c r="I193" i="9" s="1"/>
  <c r="AN193" i="16" s="1"/>
  <c r="L10" i="4"/>
  <c r="L32" i="4" s="1"/>
  <c r="G10" i="2"/>
  <c r="G32" i="2" s="1"/>
  <c r="G10" i="8"/>
  <c r="G10" i="7"/>
  <c r="G32" i="7" s="1"/>
  <c r="G32" i="8" s="1"/>
  <c r="G10" i="6"/>
  <c r="G32" i="6" s="1"/>
  <c r="G10" i="5"/>
  <c r="G32" i="5" s="1"/>
  <c r="I153" i="9" s="1" a="1"/>
  <c r="I153" i="9" s="1"/>
  <c r="AN153" i="16" s="1"/>
  <c r="G10" i="4"/>
  <c r="G32" i="4" s="1"/>
  <c r="I25" i="9" s="1" a="1"/>
  <c r="I25" i="9" s="1"/>
  <c r="AN25" i="16" s="1"/>
  <c r="N9" i="2"/>
  <c r="N31" i="2" s="1"/>
  <c r="N9" i="8"/>
  <c r="N9" i="7"/>
  <c r="N31" i="7" s="1"/>
  <c r="N31" i="8" s="1"/>
  <c r="N9" i="5"/>
  <c r="N31" i="5" s="1"/>
  <c r="I208" i="9" s="1" a="1"/>
  <c r="I208" i="9" s="1"/>
  <c r="AN208" i="16" s="1"/>
  <c r="N9" i="6"/>
  <c r="N31" i="6" s="1"/>
  <c r="N9" i="4"/>
  <c r="N31" i="4" s="1"/>
  <c r="H9" i="2"/>
  <c r="H31" i="2" s="1"/>
  <c r="H9" i="8"/>
  <c r="H9" i="7"/>
  <c r="H31" i="7" s="1"/>
  <c r="H31" i="8" s="1"/>
  <c r="H9" i="5"/>
  <c r="H31" i="5" s="1"/>
  <c r="I160" i="9" s="1" a="1"/>
  <c r="I160" i="9" s="1"/>
  <c r="AN160" i="16" s="1"/>
  <c r="H9" i="6"/>
  <c r="H31" i="6" s="1"/>
  <c r="H9" i="4"/>
  <c r="H31" i="4" s="1"/>
  <c r="O8" i="2"/>
  <c r="O30" i="2" s="1"/>
  <c r="P30" i="2" s="1"/>
  <c r="Q30" i="2" s="1"/>
  <c r="R30" i="2" s="1"/>
  <c r="S30" i="2" s="1"/>
  <c r="T30" i="2" s="1"/>
  <c r="O8" i="8"/>
  <c r="O8" i="7"/>
  <c r="O30" i="7" s="1"/>
  <c r="O30" i="8" s="1"/>
  <c r="O8" i="5"/>
  <c r="O30" i="5" s="1"/>
  <c r="I215" i="9" s="1" a="1"/>
  <c r="I215" i="9" s="1"/>
  <c r="AN215" i="16" s="1"/>
  <c r="O8" i="6"/>
  <c r="O30" i="6" s="1"/>
  <c r="P30" i="6" s="1"/>
  <c r="Q30" i="6" s="1"/>
  <c r="R30" i="6" s="1"/>
  <c r="S30" i="6" s="1"/>
  <c r="T30" i="6" s="1"/>
  <c r="O8" i="4"/>
  <c r="O30" i="4" s="1"/>
  <c r="P30" i="4" s="1"/>
  <c r="Q30" i="4" s="1"/>
  <c r="R30" i="4" s="1"/>
  <c r="S30" i="4" s="1"/>
  <c r="T30" i="4" s="1"/>
  <c r="I127" i="9" s="1" a="1"/>
  <c r="I127" i="9" s="1"/>
  <c r="AN127" i="16" s="1"/>
  <c r="J8" i="2"/>
  <c r="J30" i="2" s="1"/>
  <c r="J8" i="8"/>
  <c r="J8" i="7"/>
  <c r="J30" i="7" s="1"/>
  <c r="J30" i="8" s="1"/>
  <c r="J8" i="5"/>
  <c r="J30" i="5" s="1"/>
  <c r="I175" i="9" s="1" a="1"/>
  <c r="I175" i="9" s="1"/>
  <c r="AN175" i="16" s="1"/>
  <c r="J8" i="6"/>
  <c r="J30" i="6" s="1"/>
  <c r="J8" i="4"/>
  <c r="J30" i="4" s="1"/>
  <c r="D8" i="2"/>
  <c r="D8" i="8"/>
  <c r="D30" i="8" s="1"/>
  <c r="D8" i="7"/>
  <c r="D30" i="7" s="1"/>
  <c r="D8" i="5"/>
  <c r="D30" i="5" s="1"/>
  <c r="D8" i="6"/>
  <c r="D30" i="6" s="1"/>
  <c r="D8" i="4"/>
  <c r="D30" i="4" s="1"/>
  <c r="K7" i="2"/>
  <c r="K29" i="2" s="1"/>
  <c r="K7" i="8"/>
  <c r="K7" i="7"/>
  <c r="K29" i="7" s="1"/>
  <c r="K29" i="8" s="1"/>
  <c r="K7" i="6"/>
  <c r="K29" i="6" s="1"/>
  <c r="K7" i="5"/>
  <c r="K29" i="5" s="1"/>
  <c r="I182" i="9" s="1" a="1"/>
  <c r="I182" i="9" s="1"/>
  <c r="AN182" i="16" s="1"/>
  <c r="F7" i="2"/>
  <c r="F29" i="2" s="1"/>
  <c r="F7" i="8"/>
  <c r="F7" i="7"/>
  <c r="F29" i="7" s="1"/>
  <c r="F29" i="8" s="1"/>
  <c r="F7" i="5"/>
  <c r="F29" i="5" s="1"/>
  <c r="I142" i="9" s="1" a="1"/>
  <c r="I142" i="9" s="1"/>
  <c r="AN142" i="16" s="1"/>
  <c r="F7" i="6"/>
  <c r="F29" i="6" s="1"/>
  <c r="L6" i="2"/>
  <c r="L28" i="2" s="1"/>
  <c r="L6" i="7"/>
  <c r="L28" i="7" s="1"/>
  <c r="L28" i="8" s="1"/>
  <c r="L6" i="8"/>
  <c r="L6" i="5"/>
  <c r="L28" i="5" s="1"/>
  <c r="I189" i="9" s="1" a="1"/>
  <c r="I189" i="9" s="1"/>
  <c r="AN189" i="16" s="1"/>
  <c r="L6" i="6"/>
  <c r="L28" i="6" s="1"/>
  <c r="G6" i="2"/>
  <c r="G28" i="2" s="1"/>
  <c r="G6" i="8"/>
  <c r="G6" i="7"/>
  <c r="G28" i="7" s="1"/>
  <c r="G28" i="8" s="1"/>
  <c r="G6" i="5"/>
  <c r="G28" i="5" s="1"/>
  <c r="I149" i="9" s="1" a="1"/>
  <c r="I149" i="9" s="1"/>
  <c r="AN149" i="16" s="1"/>
  <c r="G6" i="6"/>
  <c r="G28" i="6" s="1"/>
  <c r="C6" i="4"/>
  <c r="C28" i="4" s="1"/>
  <c r="G6" i="4"/>
  <c r="G28" i="4" s="1"/>
  <c r="I21" i="9" s="1" a="1"/>
  <c r="I21" i="9" s="1"/>
  <c r="AN21" i="16" s="1"/>
  <c r="O6" i="4"/>
  <c r="L13" i="2"/>
  <c r="L35" i="2" s="1"/>
  <c r="L13" i="8"/>
  <c r="L13" i="7"/>
  <c r="L35" i="7" s="1"/>
  <c r="L35" i="8" s="1"/>
  <c r="L13" i="6"/>
  <c r="L13" i="5"/>
  <c r="L35" i="5" s="1"/>
  <c r="I196" i="9" s="1" a="1"/>
  <c r="I196" i="9" s="1"/>
  <c r="AN196" i="16" s="1"/>
  <c r="L13" i="4"/>
  <c r="L35" i="4" s="1"/>
  <c r="G13" i="2"/>
  <c r="G35" i="2" s="1"/>
  <c r="G13" i="8"/>
  <c r="G13" i="7"/>
  <c r="G35" i="7" s="1"/>
  <c r="G35" i="8" s="1"/>
  <c r="G13" i="6"/>
  <c r="G35" i="6" s="1"/>
  <c r="G13" i="4"/>
  <c r="G35" i="4" s="1"/>
  <c r="G13" i="5"/>
  <c r="G35" i="5" s="1"/>
  <c r="I156" i="9" s="1" a="1"/>
  <c r="I156" i="9" s="1"/>
  <c r="AN156" i="16" s="1"/>
  <c r="N12" i="2"/>
  <c r="N34" i="2" s="1"/>
  <c r="N12" i="8"/>
  <c r="N12" i="7"/>
  <c r="N34" i="7" s="1"/>
  <c r="N34" i="8" s="1"/>
  <c r="N12" i="6"/>
  <c r="N34" i="6" s="1"/>
  <c r="N12" i="5"/>
  <c r="N34" i="5" s="1"/>
  <c r="I211" i="9" s="1" a="1"/>
  <c r="I211" i="9" s="1"/>
  <c r="AN211" i="16" s="1"/>
  <c r="N12" i="4"/>
  <c r="N34" i="4" s="1"/>
  <c r="H12" i="2"/>
  <c r="H34" i="2" s="1"/>
  <c r="H12" i="8"/>
  <c r="H12" i="7"/>
  <c r="H34" i="7" s="1"/>
  <c r="H34" i="8" s="1"/>
  <c r="H12" i="6"/>
  <c r="H34" i="6" s="1"/>
  <c r="H12" i="5"/>
  <c r="H34" i="5" s="1"/>
  <c r="I163" i="9" s="1" a="1"/>
  <c r="I163" i="9" s="1"/>
  <c r="AN163" i="16" s="1"/>
  <c r="H12" i="4"/>
  <c r="H34" i="4" s="1"/>
  <c r="O11" i="2"/>
  <c r="O33" i="2" s="1"/>
  <c r="P33" i="2" s="1"/>
  <c r="Q33" i="2" s="1"/>
  <c r="R33" i="2" s="1"/>
  <c r="S33" i="2" s="1"/>
  <c r="T33" i="2" s="1"/>
  <c r="O11" i="8"/>
  <c r="O11" i="7"/>
  <c r="O33" i="7" s="1"/>
  <c r="O33" i="8" s="1"/>
  <c r="O11" i="6"/>
  <c r="O33" i="6" s="1"/>
  <c r="P33" i="6" s="1"/>
  <c r="Q33" i="6" s="1"/>
  <c r="R33" i="6" s="1"/>
  <c r="S33" i="6" s="1"/>
  <c r="T33" i="6" s="1"/>
  <c r="O11" i="4"/>
  <c r="O33" i="4" s="1"/>
  <c r="P33" i="4" s="1"/>
  <c r="Q33" i="4" s="1"/>
  <c r="R33" i="4" s="1"/>
  <c r="S33" i="4" s="1"/>
  <c r="T33" i="4" s="1"/>
  <c r="I130" i="9" s="1" a="1"/>
  <c r="I130" i="9" s="1"/>
  <c r="AN130" i="16" s="1"/>
  <c r="O11" i="5"/>
  <c r="O33" i="5" s="1"/>
  <c r="I218" i="9" s="1" a="1"/>
  <c r="I218" i="9" s="1"/>
  <c r="AN218" i="16" s="1"/>
  <c r="J11" i="2"/>
  <c r="J33" i="2" s="1"/>
  <c r="J11" i="8"/>
  <c r="J11" i="7"/>
  <c r="J33" i="7" s="1"/>
  <c r="J33" i="8" s="1"/>
  <c r="J11" i="6"/>
  <c r="J33" i="6" s="1"/>
  <c r="J11" i="5"/>
  <c r="J33" i="5" s="1"/>
  <c r="I178" i="9" s="1" a="1"/>
  <c r="I178" i="9" s="1"/>
  <c r="AN178" i="16" s="1"/>
  <c r="J11" i="4"/>
  <c r="J33" i="4" s="1"/>
  <c r="D11" i="2"/>
  <c r="D11" i="8"/>
  <c r="D33" i="8" s="1"/>
  <c r="D11" i="7"/>
  <c r="D33" i="7" s="1"/>
  <c r="D11" i="6"/>
  <c r="D33" i="6" s="1"/>
  <c r="D11" i="5"/>
  <c r="D33" i="5" s="1"/>
  <c r="D11" i="4"/>
  <c r="D33" i="4" s="1"/>
  <c r="K10" i="2"/>
  <c r="K32" i="2" s="1"/>
  <c r="K10" i="8"/>
  <c r="K10" i="7"/>
  <c r="K32" i="7" s="1"/>
  <c r="K32" i="8" s="1"/>
  <c r="K10" i="6"/>
  <c r="K32" i="6" s="1"/>
  <c r="K10" i="5"/>
  <c r="K32" i="5" s="1"/>
  <c r="I185" i="9" s="1" a="1"/>
  <c r="I185" i="9" s="1"/>
  <c r="AN185" i="16" s="1"/>
  <c r="K10" i="4"/>
  <c r="K32" i="4" s="1"/>
  <c r="F10" i="2"/>
  <c r="F32" i="2" s="1"/>
  <c r="F10" i="8"/>
  <c r="F10" i="7"/>
  <c r="F32" i="7" s="1"/>
  <c r="F32" i="8" s="1"/>
  <c r="F10" i="6"/>
  <c r="F32" i="6" s="1"/>
  <c r="F10" i="5"/>
  <c r="F32" i="5" s="1"/>
  <c r="I145" i="9" s="1" a="1"/>
  <c r="I145" i="9" s="1"/>
  <c r="AN145" i="16" s="1"/>
  <c r="F10" i="4"/>
  <c r="F32" i="4" s="1"/>
  <c r="I17" i="9" s="1" a="1"/>
  <c r="I17" i="9" s="1"/>
  <c r="AN17" i="16" s="1"/>
  <c r="L9" i="2"/>
  <c r="L31" i="2" s="1"/>
  <c r="L9" i="8"/>
  <c r="L9" i="7"/>
  <c r="L31" i="7" s="1"/>
  <c r="L31" i="8" s="1"/>
  <c r="L9" i="5"/>
  <c r="L31" i="5" s="1"/>
  <c r="I192" i="9" s="1" a="1"/>
  <c r="I192" i="9" s="1"/>
  <c r="AN192" i="16" s="1"/>
  <c r="L9" i="6"/>
  <c r="L31" i="6" s="1"/>
  <c r="L9" i="4"/>
  <c r="L31" i="4" s="1"/>
  <c r="G9" i="2"/>
  <c r="G31" i="2" s="1"/>
  <c r="G9" i="8"/>
  <c r="G9" i="7"/>
  <c r="G31" i="7" s="1"/>
  <c r="G31" i="8" s="1"/>
  <c r="G9" i="6"/>
  <c r="G31" i="6" s="1"/>
  <c r="G9" i="4"/>
  <c r="G31" i="4" s="1"/>
  <c r="I24" i="9" s="1" a="1"/>
  <c r="I24" i="9" s="1"/>
  <c r="AN24" i="16" s="1"/>
  <c r="G9" i="5"/>
  <c r="G31" i="5" s="1"/>
  <c r="I152" i="9" s="1" a="1"/>
  <c r="I152" i="9" s="1"/>
  <c r="AN152" i="16" s="1"/>
  <c r="N8" i="2"/>
  <c r="N30" i="2" s="1"/>
  <c r="N8" i="8"/>
  <c r="N8" i="7"/>
  <c r="N30" i="7" s="1"/>
  <c r="N30" i="8" s="1"/>
  <c r="N8" i="5"/>
  <c r="N30" i="5" s="1"/>
  <c r="I207" i="9" s="1" a="1"/>
  <c r="I207" i="9" s="1"/>
  <c r="AN207" i="16" s="1"/>
  <c r="N8" i="6"/>
  <c r="N30" i="6" s="1"/>
  <c r="N8" i="4"/>
  <c r="N30" i="4" s="1"/>
  <c r="I79" i="9" s="1" a="1"/>
  <c r="I79" i="9" s="1"/>
  <c r="AN79" i="16" s="1"/>
  <c r="H8" i="2"/>
  <c r="H30" i="2" s="1"/>
  <c r="H8" i="8"/>
  <c r="H8" i="7"/>
  <c r="H30" i="7" s="1"/>
  <c r="H30" i="8" s="1"/>
  <c r="H8" i="5"/>
  <c r="H30" i="5" s="1"/>
  <c r="I159" i="9" s="1" a="1"/>
  <c r="I159" i="9" s="1"/>
  <c r="AN159" i="16" s="1"/>
  <c r="H8" i="6"/>
  <c r="H30" i="6" s="1"/>
  <c r="H8" i="4"/>
  <c r="H30" i="4" s="1"/>
  <c r="O7" i="2"/>
  <c r="O29" i="2" s="1"/>
  <c r="P29" i="2" s="1"/>
  <c r="Q29" i="2" s="1"/>
  <c r="R29" i="2" s="1"/>
  <c r="S29" i="2" s="1"/>
  <c r="T29" i="2" s="1"/>
  <c r="O7" i="8"/>
  <c r="O7" i="7"/>
  <c r="O29" i="7" s="1"/>
  <c r="O29" i="8" s="1"/>
  <c r="O7" i="6"/>
  <c r="O29" i="6" s="1"/>
  <c r="P29" i="6" s="1"/>
  <c r="Q29" i="6" s="1"/>
  <c r="R29" i="6" s="1"/>
  <c r="S29" i="6" s="1"/>
  <c r="T29" i="6" s="1"/>
  <c r="O7" i="4"/>
  <c r="O29" i="4" s="1"/>
  <c r="P29" i="4" s="1"/>
  <c r="Q29" i="4" s="1"/>
  <c r="R29" i="4" s="1"/>
  <c r="S29" i="4" s="1"/>
  <c r="T29" i="4" s="1"/>
  <c r="I126" i="9" s="1" a="1"/>
  <c r="I126" i="9" s="1"/>
  <c r="AN126" i="16" s="1"/>
  <c r="O7" i="5"/>
  <c r="O29" i="5" s="1"/>
  <c r="I214" i="9" s="1" a="1"/>
  <c r="I214" i="9" s="1"/>
  <c r="AN214" i="16" s="1"/>
  <c r="J7" i="2"/>
  <c r="J29" i="2" s="1"/>
  <c r="J7" i="8"/>
  <c r="J7" i="7"/>
  <c r="J29" i="7" s="1"/>
  <c r="J29" i="8" s="1"/>
  <c r="J7" i="5"/>
  <c r="J29" i="5" s="1"/>
  <c r="I174" i="9" s="1" a="1"/>
  <c r="I174" i="9" s="1"/>
  <c r="AN174" i="16" s="1"/>
  <c r="J7" i="6"/>
  <c r="J29" i="6" s="1"/>
  <c r="D7" i="2"/>
  <c r="D7" i="8"/>
  <c r="D29" i="8" s="1"/>
  <c r="D7" i="7"/>
  <c r="D29" i="7" s="1"/>
  <c r="D7" i="5"/>
  <c r="D29" i="5" s="1"/>
  <c r="D7" i="6"/>
  <c r="D29" i="6" s="1"/>
  <c r="K6" i="2"/>
  <c r="K28" i="2" s="1"/>
  <c r="K6" i="8"/>
  <c r="K6" i="7"/>
  <c r="K28" i="7" s="1"/>
  <c r="K28" i="8" s="1"/>
  <c r="K6" i="5"/>
  <c r="K28" i="5" s="1"/>
  <c r="I181" i="9" s="1" a="1"/>
  <c r="I181" i="9" s="1"/>
  <c r="AN181" i="16" s="1"/>
  <c r="K6" i="6"/>
  <c r="K28" i="6" s="1"/>
  <c r="F6" i="2"/>
  <c r="F28" i="2" s="1"/>
  <c r="F6" i="8"/>
  <c r="F6" i="7"/>
  <c r="F28" i="7" s="1"/>
  <c r="F28" i="8" s="1"/>
  <c r="F6" i="5"/>
  <c r="F28" i="5" s="1"/>
  <c r="I141" i="9" s="1" a="1"/>
  <c r="I141" i="9" s="1"/>
  <c r="AN141" i="16" s="1"/>
  <c r="F6" i="6"/>
  <c r="F28" i="6" s="1"/>
  <c r="E6" i="2"/>
  <c r="E28" i="2" s="1"/>
  <c r="E6" i="7"/>
  <c r="E28" i="7" s="1"/>
  <c r="E28" i="8" s="1"/>
  <c r="E6" i="8"/>
  <c r="E6" i="6"/>
  <c r="E28" i="6" s="1"/>
  <c r="E6" i="5"/>
  <c r="E28" i="5" s="1"/>
  <c r="I133" i="9" s="1" a="1"/>
  <c r="I133" i="9" s="1"/>
  <c r="AN133" i="16" s="1"/>
  <c r="D6" i="4"/>
  <c r="D28" i="4" s="1"/>
  <c r="H6" i="4"/>
  <c r="H28" i="4" s="1"/>
  <c r="L6" i="4"/>
  <c r="L28" i="4" s="1"/>
  <c r="F7" i="4"/>
  <c r="F29" i="4" s="1"/>
  <c r="I14" i="9" s="1" a="1"/>
  <c r="I14" i="9" s="1"/>
  <c r="AN14" i="16" s="1"/>
  <c r="K7" i="4"/>
  <c r="K29" i="4" s="1"/>
  <c r="H28" i="6"/>
  <c r="F30" i="6"/>
  <c r="E81" i="9"/>
  <c r="L80" i="9"/>
  <c r="L28" i="9"/>
  <c r="B26" i="7"/>
  <c r="L24" i="6"/>
  <c r="B26" i="6"/>
  <c r="I24" i="6"/>
  <c r="B26" i="4"/>
  <c r="P17" i="1"/>
  <c r="P17" i="11" s="1"/>
  <c r="P21" i="1"/>
  <c r="P21" i="11" s="1"/>
  <c r="P24" i="1"/>
  <c r="P24" i="11" s="1"/>
  <c r="P20" i="1"/>
  <c r="P20" i="11" s="1"/>
  <c r="P23" i="1"/>
  <c r="P23" i="11" s="1"/>
  <c r="P19" i="1"/>
  <c r="P19" i="11" s="1"/>
  <c r="P22" i="1"/>
  <c r="P22" i="11" s="1"/>
  <c r="P18" i="1"/>
  <c r="P18" i="11" s="1"/>
  <c r="C23" i="1"/>
  <c r="C35" i="1" s="1"/>
  <c r="C12" i="11" s="1"/>
  <c r="C34" i="11" s="1"/>
  <c r="C19" i="1"/>
  <c r="C31" i="1" s="1"/>
  <c r="C8" i="11" s="1"/>
  <c r="C30" i="11" s="1"/>
  <c r="M24" i="1"/>
  <c r="M36" i="1" s="1"/>
  <c r="M13" i="11" s="1"/>
  <c r="M35" i="11" s="1"/>
  <c r="I24" i="1"/>
  <c r="I36" i="1" s="1"/>
  <c r="I13" i="11" s="1"/>
  <c r="I35" i="11" s="1"/>
  <c r="E24" i="1"/>
  <c r="E36" i="1" s="1"/>
  <c r="E13" i="11" s="1"/>
  <c r="E35" i="11" s="1"/>
  <c r="M23" i="1"/>
  <c r="M35" i="1" s="1"/>
  <c r="M12" i="11" s="1"/>
  <c r="M34" i="11" s="1"/>
  <c r="M23" i="12" s="1"/>
  <c r="M34" i="12" s="1"/>
  <c r="M12" i="13" s="1"/>
  <c r="M34" i="13" s="1"/>
  <c r="I23" i="1"/>
  <c r="I35" i="1" s="1"/>
  <c r="I12" i="11" s="1"/>
  <c r="I34" i="11" s="1"/>
  <c r="I23" i="12" s="1"/>
  <c r="I34" i="12" s="1"/>
  <c r="I12" i="13" s="1"/>
  <c r="I34" i="13" s="1"/>
  <c r="E23" i="1"/>
  <c r="E35" i="1" s="1"/>
  <c r="E12" i="11" s="1"/>
  <c r="E34" i="11" s="1"/>
  <c r="E23" i="12" s="1"/>
  <c r="E34" i="12" s="1"/>
  <c r="E12" i="13" s="1"/>
  <c r="E34" i="13" s="1"/>
  <c r="M22" i="1"/>
  <c r="M34" i="1" s="1"/>
  <c r="M11" i="11" s="1"/>
  <c r="M33" i="11" s="1"/>
  <c r="M22" i="12" s="1"/>
  <c r="M33" i="12" s="1"/>
  <c r="M11" i="13" s="1"/>
  <c r="M33" i="13" s="1"/>
  <c r="I22" i="1"/>
  <c r="I34" i="1" s="1"/>
  <c r="I11" i="11" s="1"/>
  <c r="I33" i="11" s="1"/>
  <c r="I22" i="12" s="1"/>
  <c r="I33" i="12" s="1"/>
  <c r="I11" i="13" s="1"/>
  <c r="I33" i="13" s="1"/>
  <c r="E22" i="1"/>
  <c r="E34" i="1" s="1"/>
  <c r="E11" i="11" s="1"/>
  <c r="E33" i="11" s="1"/>
  <c r="E22" i="12" s="1"/>
  <c r="E33" i="12" s="1"/>
  <c r="E11" i="13" s="1"/>
  <c r="E33" i="13" s="1"/>
  <c r="M21" i="1"/>
  <c r="M33" i="1" s="1"/>
  <c r="M10" i="11" s="1"/>
  <c r="M32" i="11" s="1"/>
  <c r="M21" i="12" s="1"/>
  <c r="M32" i="12" s="1"/>
  <c r="M10" i="13" s="1"/>
  <c r="M32" i="13" s="1"/>
  <c r="I21" i="1"/>
  <c r="I33" i="1" s="1"/>
  <c r="I10" i="11" s="1"/>
  <c r="I32" i="11" s="1"/>
  <c r="I21" i="12" s="1"/>
  <c r="I32" i="12" s="1"/>
  <c r="I10" i="13" s="1"/>
  <c r="I32" i="13" s="1"/>
  <c r="E21" i="1"/>
  <c r="E33" i="1" s="1"/>
  <c r="E10" i="11" s="1"/>
  <c r="E32" i="11" s="1"/>
  <c r="E21" i="12" s="1"/>
  <c r="E32" i="12" s="1"/>
  <c r="E10" i="13" s="1"/>
  <c r="E32" i="13" s="1"/>
  <c r="M20" i="1"/>
  <c r="M32" i="1" s="1"/>
  <c r="M9" i="11" s="1"/>
  <c r="M31" i="11" s="1"/>
  <c r="M20" i="12" s="1"/>
  <c r="M31" i="12" s="1"/>
  <c r="M9" i="13" s="1"/>
  <c r="M31" i="13" s="1"/>
  <c r="I20" i="1"/>
  <c r="I32" i="1" s="1"/>
  <c r="I9" i="11" s="1"/>
  <c r="I31" i="11" s="1"/>
  <c r="I20" i="12" s="1"/>
  <c r="I31" i="12" s="1"/>
  <c r="I9" i="13" s="1"/>
  <c r="I31" i="13" s="1"/>
  <c r="E20" i="1"/>
  <c r="E32" i="1" s="1"/>
  <c r="E9" i="11" s="1"/>
  <c r="E31" i="11" s="1"/>
  <c r="E20" i="12" s="1"/>
  <c r="E31" i="12" s="1"/>
  <c r="E9" i="13" s="1"/>
  <c r="E31" i="13" s="1"/>
  <c r="M19" i="1"/>
  <c r="M31" i="1" s="1"/>
  <c r="M8" i="11" s="1"/>
  <c r="M30" i="11" s="1"/>
  <c r="M19" i="12" s="1"/>
  <c r="M30" i="12" s="1"/>
  <c r="M8" i="13" s="1"/>
  <c r="M30" i="13" s="1"/>
  <c r="I19" i="1"/>
  <c r="I31" i="1" s="1"/>
  <c r="I8" i="11" s="1"/>
  <c r="I30" i="11" s="1"/>
  <c r="I19" i="12" s="1"/>
  <c r="I30" i="12" s="1"/>
  <c r="I8" i="13" s="1"/>
  <c r="I30" i="13" s="1"/>
  <c r="E19" i="1"/>
  <c r="E31" i="1" s="1"/>
  <c r="E8" i="11" s="1"/>
  <c r="E30" i="11" s="1"/>
  <c r="E19" i="12" s="1"/>
  <c r="E30" i="12" s="1"/>
  <c r="E8" i="13" s="1"/>
  <c r="E30" i="13" s="1"/>
  <c r="M18" i="1"/>
  <c r="M30" i="1" s="1"/>
  <c r="M7" i="11" s="1"/>
  <c r="M29" i="11" s="1"/>
  <c r="M18" i="12" s="1"/>
  <c r="M29" i="12" s="1"/>
  <c r="M7" i="13" s="1"/>
  <c r="M29" i="13" s="1"/>
  <c r="I18" i="1"/>
  <c r="I30" i="1" s="1"/>
  <c r="I7" i="11" s="1"/>
  <c r="I29" i="11" s="1"/>
  <c r="I18" i="12" s="1"/>
  <c r="I29" i="12" s="1"/>
  <c r="I7" i="13" s="1"/>
  <c r="I29" i="13" s="1"/>
  <c r="E18" i="1"/>
  <c r="E30" i="1" s="1"/>
  <c r="E7" i="11" s="1"/>
  <c r="E29" i="11" s="1"/>
  <c r="E18" i="12" s="1"/>
  <c r="E29" i="12" s="1"/>
  <c r="E7" i="13" s="1"/>
  <c r="E29" i="13" s="1"/>
  <c r="M17" i="1"/>
  <c r="M29" i="1" s="1"/>
  <c r="M6" i="11" s="1"/>
  <c r="M28" i="11" s="1"/>
  <c r="M17" i="12" s="1"/>
  <c r="M28" i="12" s="1"/>
  <c r="I17" i="1"/>
  <c r="I29" i="1" s="1"/>
  <c r="I6" i="11" s="1"/>
  <c r="I28" i="11" s="1"/>
  <c r="I17" i="12" s="1"/>
  <c r="I28" i="12" s="1"/>
  <c r="I5" i="16" l="1"/>
  <c r="J5" i="16" s="1"/>
  <c r="P5" i="16" s="1"/>
  <c r="I21" i="16"/>
  <c r="J21" i="16" s="1"/>
  <c r="P21" i="16" s="1"/>
  <c r="I13" i="16"/>
  <c r="J13" i="16" s="1"/>
  <c r="P13" i="16" s="1"/>
  <c r="I133" i="16"/>
  <c r="J133" i="16" s="1"/>
  <c r="P133" i="16" s="1"/>
  <c r="I149" i="16"/>
  <c r="J149" i="16" s="1"/>
  <c r="P149" i="16" s="1"/>
  <c r="I141" i="16"/>
  <c r="J141" i="16" s="1"/>
  <c r="P141" i="16" s="1"/>
  <c r="I157" i="16"/>
  <c r="J157" i="16" s="1"/>
  <c r="P157" i="16" s="1"/>
  <c r="J35" i="12"/>
  <c r="L35" i="6"/>
  <c r="Q28" i="11"/>
  <c r="R28" i="11" s="1"/>
  <c r="M6" i="13"/>
  <c r="M28" i="13" s="1"/>
  <c r="M35" i="12"/>
  <c r="G7" i="9" a="1"/>
  <c r="G7" i="9" s="1"/>
  <c r="AL7" i="16" s="1"/>
  <c r="G135" i="9" a="1"/>
  <c r="G135" i="9" s="1"/>
  <c r="AL135" i="16" s="1"/>
  <c r="G40" i="9" a="1"/>
  <c r="G40" i="9" s="1"/>
  <c r="AL40" i="16" s="1"/>
  <c r="G168" i="9" a="1"/>
  <c r="G168" i="9" s="1"/>
  <c r="AL168" i="16" s="1"/>
  <c r="G73" i="9" a="1"/>
  <c r="G73" i="9" s="1"/>
  <c r="AL73" i="16" s="1"/>
  <c r="G201" i="9" a="1"/>
  <c r="G201" i="9" s="1"/>
  <c r="AL201" i="16" s="1"/>
  <c r="G139" i="9" a="1"/>
  <c r="G139" i="9" s="1"/>
  <c r="AL139" i="16" s="1"/>
  <c r="G11" i="9" a="1"/>
  <c r="G11" i="9" s="1"/>
  <c r="AL11" i="16" s="1"/>
  <c r="E35" i="12"/>
  <c r="E6" i="13"/>
  <c r="E28" i="13" s="1"/>
  <c r="P6" i="13"/>
  <c r="P28" i="13" s="1"/>
  <c r="G149" i="9" a="1"/>
  <c r="G149" i="9" s="1"/>
  <c r="AL149" i="16" s="1"/>
  <c r="G21" i="9" a="1"/>
  <c r="G21" i="9" s="1"/>
  <c r="AL21" i="16" s="1"/>
  <c r="G35" i="13"/>
  <c r="G157" i="9" a="1"/>
  <c r="G157" i="9" s="1"/>
  <c r="AL157" i="16" s="1"/>
  <c r="G29" i="9" a="1"/>
  <c r="G29" i="9" s="1"/>
  <c r="AL29" i="16" s="1"/>
  <c r="H35" i="13"/>
  <c r="G22" i="9" a="1"/>
  <c r="G22" i="9" s="1"/>
  <c r="AL22" i="16" s="1"/>
  <c r="G150" i="9" a="1"/>
  <c r="G150" i="9" s="1"/>
  <c r="AL150" i="16" s="1"/>
  <c r="G6" i="9" a="1"/>
  <c r="G6" i="9" s="1"/>
  <c r="AL6" i="16" s="1"/>
  <c r="G134" i="9" a="1"/>
  <c r="G134" i="9" s="1"/>
  <c r="AL134" i="16" s="1"/>
  <c r="G167" i="9" a="1"/>
  <c r="G167" i="9" s="1"/>
  <c r="AL167" i="16" s="1"/>
  <c r="G39" i="9" a="1"/>
  <c r="G39" i="9" s="1"/>
  <c r="AL39" i="16" s="1"/>
  <c r="G200" i="9" a="1"/>
  <c r="G200" i="9" s="1"/>
  <c r="AL200" i="16" s="1"/>
  <c r="G72" i="9" a="1"/>
  <c r="G72" i="9" s="1"/>
  <c r="AL72" i="16" s="1"/>
  <c r="G10" i="9" a="1"/>
  <c r="G10" i="9" s="1"/>
  <c r="AL10" i="16" s="1"/>
  <c r="G138" i="9" a="1"/>
  <c r="G138" i="9" s="1"/>
  <c r="AL138" i="16" s="1"/>
  <c r="G171" i="9" a="1"/>
  <c r="G171" i="9" s="1"/>
  <c r="AL171" i="16" s="1"/>
  <c r="G43" i="9" a="1"/>
  <c r="G43" i="9" s="1"/>
  <c r="AL43" i="16" s="1"/>
  <c r="G85" i="9" a="1"/>
  <c r="G85" i="9" s="1"/>
  <c r="AL85" i="16" s="1"/>
  <c r="G213" i="9" a="1"/>
  <c r="G213" i="9" s="1"/>
  <c r="AL213" i="16" s="1"/>
  <c r="G78" i="9" a="1"/>
  <c r="G78" i="9" s="1"/>
  <c r="AL78" i="16" s="1"/>
  <c r="G206" i="9" a="1"/>
  <c r="G206" i="9" s="1"/>
  <c r="AL206" i="16" s="1"/>
  <c r="G217" i="9" a="1"/>
  <c r="G217" i="9" s="1"/>
  <c r="AL217" i="16" s="1"/>
  <c r="G89" i="9" a="1"/>
  <c r="G89" i="9" s="1"/>
  <c r="AL89" i="16" s="1"/>
  <c r="F6" i="13"/>
  <c r="F28" i="13" s="1"/>
  <c r="F35" i="12"/>
  <c r="G214" i="9" a="1"/>
  <c r="G214" i="9" s="1"/>
  <c r="AL214" i="16" s="1"/>
  <c r="G86" i="9" a="1"/>
  <c r="G86" i="9" s="1"/>
  <c r="AL86" i="16" s="1"/>
  <c r="G218" i="9" a="1"/>
  <c r="G218" i="9" s="1"/>
  <c r="AL218" i="16" s="1"/>
  <c r="G90" i="9" a="1"/>
  <c r="G90" i="9" s="1"/>
  <c r="AL90" i="16" s="1"/>
  <c r="L35" i="13"/>
  <c r="G61" i="9" a="1"/>
  <c r="G61" i="9" s="1"/>
  <c r="AL61" i="16" s="1"/>
  <c r="G189" i="9" a="1"/>
  <c r="G189" i="9" s="1"/>
  <c r="AL189" i="16" s="1"/>
  <c r="O35" i="12"/>
  <c r="O8" i="13"/>
  <c r="O30" i="13" s="1"/>
  <c r="O35" i="13" s="1"/>
  <c r="G91" i="9" a="1"/>
  <c r="G91" i="9" s="1"/>
  <c r="AL91" i="16" s="1"/>
  <c r="G219" i="9" a="1"/>
  <c r="G219" i="9" s="1"/>
  <c r="AL219" i="16" s="1"/>
  <c r="G84" i="9" a="1"/>
  <c r="G84" i="9" s="1"/>
  <c r="AL84" i="16" s="1"/>
  <c r="G212" i="9" a="1"/>
  <c r="G212" i="9" s="1"/>
  <c r="AL212" i="16" s="1"/>
  <c r="G38" i="9" a="1"/>
  <c r="G38" i="9" s="1"/>
  <c r="AL38" i="16" s="1"/>
  <c r="G166" i="9" a="1"/>
  <c r="G166" i="9" s="1"/>
  <c r="AL166" i="16" s="1"/>
  <c r="G199" i="9" a="1"/>
  <c r="G199" i="9" s="1"/>
  <c r="AL199" i="16" s="1"/>
  <c r="G71" i="9" a="1"/>
  <c r="G71" i="9" s="1"/>
  <c r="AL71" i="16" s="1"/>
  <c r="G137" i="9" a="1"/>
  <c r="G137" i="9" s="1"/>
  <c r="AL137" i="16" s="1"/>
  <c r="G9" i="9" a="1"/>
  <c r="G9" i="9" s="1"/>
  <c r="AL9" i="16" s="1"/>
  <c r="G42" i="9" a="1"/>
  <c r="G42" i="9" s="1"/>
  <c r="AL42" i="16" s="1"/>
  <c r="G170" i="9" a="1"/>
  <c r="G170" i="9" s="1"/>
  <c r="AL170" i="16" s="1"/>
  <c r="G75" i="9" a="1"/>
  <c r="G75" i="9" s="1"/>
  <c r="AL75" i="16" s="1"/>
  <c r="G203" i="9" a="1"/>
  <c r="G203" i="9" s="1"/>
  <c r="AL203" i="16" s="1"/>
  <c r="Q32" i="11"/>
  <c r="P21" i="12"/>
  <c r="P32" i="12" s="1"/>
  <c r="P10" i="13" s="1"/>
  <c r="P32" i="13" s="1"/>
  <c r="Q29" i="11"/>
  <c r="P18" i="12"/>
  <c r="P29" i="12" s="1"/>
  <c r="P7" i="13" s="1"/>
  <c r="P29" i="13" s="1"/>
  <c r="Q33" i="11"/>
  <c r="P22" i="12"/>
  <c r="P33" i="12" s="1"/>
  <c r="P11" i="13" s="1"/>
  <c r="P33" i="13" s="1"/>
  <c r="Q30" i="11"/>
  <c r="P19" i="12"/>
  <c r="P30" i="12" s="1"/>
  <c r="P8" i="13" s="1"/>
  <c r="P30" i="13" s="1"/>
  <c r="Q34" i="11"/>
  <c r="P23" i="12"/>
  <c r="P34" i="12" s="1"/>
  <c r="P12" i="13" s="1"/>
  <c r="P34" i="13" s="1"/>
  <c r="G88" i="9" a="1"/>
  <c r="G88" i="9" s="1"/>
  <c r="AL88" i="16" s="1"/>
  <c r="G216" i="9" a="1"/>
  <c r="G216" i="9" s="1"/>
  <c r="AL216" i="16" s="1"/>
  <c r="I35" i="12"/>
  <c r="I6" i="13"/>
  <c r="I28" i="13" s="1"/>
  <c r="G198" i="9" a="1"/>
  <c r="G198" i="9" s="1"/>
  <c r="AL198" i="16" s="1"/>
  <c r="G70" i="9" a="1"/>
  <c r="G70" i="9" s="1"/>
  <c r="AL70" i="16" s="1"/>
  <c r="G136" i="9" a="1"/>
  <c r="G136" i="9" s="1"/>
  <c r="AL136" i="16" s="1"/>
  <c r="G8" i="9" a="1"/>
  <c r="G8" i="9" s="1"/>
  <c r="AL8" i="16" s="1"/>
  <c r="G41" i="9" a="1"/>
  <c r="G41" i="9" s="1"/>
  <c r="AL41" i="16" s="1"/>
  <c r="G169" i="9" a="1"/>
  <c r="G169" i="9" s="1"/>
  <c r="AL169" i="16" s="1"/>
  <c r="G202" i="9" a="1"/>
  <c r="G202" i="9" s="1"/>
  <c r="AL202" i="16" s="1"/>
  <c r="G74" i="9" a="1"/>
  <c r="G74" i="9" s="1"/>
  <c r="AL74" i="16" s="1"/>
  <c r="G45" i="9" a="1"/>
  <c r="G45" i="9" s="1"/>
  <c r="AL45" i="16" s="1"/>
  <c r="G173" i="9" a="1"/>
  <c r="G173" i="9" s="1"/>
  <c r="AL173" i="16" s="1"/>
  <c r="J35" i="13"/>
  <c r="K6" i="13"/>
  <c r="K28" i="13" s="1"/>
  <c r="K35" i="12"/>
  <c r="G174" i="9" a="1"/>
  <c r="G174" i="9" s="1"/>
  <c r="AL174" i="16" s="1"/>
  <c r="G46" i="9" a="1"/>
  <c r="G46" i="9" s="1"/>
  <c r="AL46" i="16" s="1"/>
  <c r="Q31" i="11"/>
  <c r="P20" i="12"/>
  <c r="P31" i="12" s="1"/>
  <c r="P9" i="13" s="1"/>
  <c r="P31" i="13" s="1"/>
  <c r="P19" i="4"/>
  <c r="P24" i="5"/>
  <c r="P19" i="7"/>
  <c r="P19" i="8" s="1"/>
  <c r="I80" i="9" a="1"/>
  <c r="I80" i="9" s="1"/>
  <c r="AN80" i="16" s="1"/>
  <c r="P23" i="5"/>
  <c r="P23" i="6"/>
  <c r="P19" i="6"/>
  <c r="P23" i="7"/>
  <c r="P23" i="8" s="1"/>
  <c r="M6" i="2"/>
  <c r="M28" i="2" s="1"/>
  <c r="M6" i="7"/>
  <c r="M28" i="7" s="1"/>
  <c r="M28" i="8" s="1"/>
  <c r="M6" i="8"/>
  <c r="M6" i="6"/>
  <c r="M28" i="6" s="1"/>
  <c r="M6" i="5"/>
  <c r="M28" i="5" s="1"/>
  <c r="I197" i="9" s="1" a="1"/>
  <c r="I197" i="9" s="1"/>
  <c r="AN197" i="16" s="1"/>
  <c r="M6" i="4"/>
  <c r="M28" i="4" s="1"/>
  <c r="I69" i="9" s="1" a="1"/>
  <c r="I69" i="9" s="1"/>
  <c r="AN69" i="16" s="1"/>
  <c r="E8" i="2"/>
  <c r="E30" i="2" s="1"/>
  <c r="E8" i="8"/>
  <c r="E8" i="7"/>
  <c r="E30" i="7" s="1"/>
  <c r="E30" i="8" s="1"/>
  <c r="E8" i="6"/>
  <c r="E30" i="6" s="1"/>
  <c r="E8" i="4"/>
  <c r="E30" i="4" s="1"/>
  <c r="I7" i="9" s="1" a="1"/>
  <c r="I7" i="9" s="1"/>
  <c r="AN7" i="16" s="1"/>
  <c r="E8" i="5"/>
  <c r="E30" i="5" s="1"/>
  <c r="I135" i="9" s="1" a="1"/>
  <c r="I135" i="9" s="1"/>
  <c r="AN135" i="16" s="1"/>
  <c r="I9" i="2"/>
  <c r="I31" i="2" s="1"/>
  <c r="I9" i="8"/>
  <c r="I9" i="7"/>
  <c r="I31" i="7" s="1"/>
  <c r="I31" i="8" s="1"/>
  <c r="I9" i="5"/>
  <c r="I31" i="5" s="1"/>
  <c r="I168" i="9" s="1" a="1"/>
  <c r="I168" i="9" s="1"/>
  <c r="AN168" i="16" s="1"/>
  <c r="I9" i="6"/>
  <c r="I31" i="6" s="1"/>
  <c r="I9" i="4"/>
  <c r="I31" i="4" s="1"/>
  <c r="M10" i="2"/>
  <c r="M32" i="2" s="1"/>
  <c r="M10" i="8"/>
  <c r="M10" i="7"/>
  <c r="M32" i="7" s="1"/>
  <c r="M32" i="8" s="1"/>
  <c r="M10" i="6"/>
  <c r="M32" i="6" s="1"/>
  <c r="M10" i="4"/>
  <c r="M32" i="4" s="1"/>
  <c r="I73" i="9" s="1" a="1"/>
  <c r="I73" i="9" s="1"/>
  <c r="AN73" i="16" s="1"/>
  <c r="M10" i="5"/>
  <c r="M32" i="5" s="1"/>
  <c r="I201" i="9" s="1" a="1"/>
  <c r="I201" i="9" s="1"/>
  <c r="AN201" i="16" s="1"/>
  <c r="E12" i="2"/>
  <c r="E34" i="2" s="1"/>
  <c r="E12" i="8"/>
  <c r="E12" i="7"/>
  <c r="E34" i="7" s="1"/>
  <c r="E34" i="8" s="1"/>
  <c r="E12" i="6"/>
  <c r="E34" i="6" s="1"/>
  <c r="E12" i="4"/>
  <c r="E34" i="4" s="1"/>
  <c r="I11" i="9" s="1" a="1"/>
  <c r="I11" i="9" s="1"/>
  <c r="AN11" i="16" s="1"/>
  <c r="E12" i="5"/>
  <c r="E34" i="5" s="1"/>
  <c r="I139" i="9" s="1" a="1"/>
  <c r="I139" i="9" s="1"/>
  <c r="AN139" i="16" s="1"/>
  <c r="I13" i="2"/>
  <c r="I35" i="2" s="1"/>
  <c r="I13" i="8"/>
  <c r="I13" i="7"/>
  <c r="I35" i="7" s="1"/>
  <c r="I35" i="8" s="1"/>
  <c r="I13" i="6"/>
  <c r="I35" i="6" s="1"/>
  <c r="I13" i="5"/>
  <c r="I35" i="5" s="1"/>
  <c r="I172" i="9" s="1" a="1"/>
  <c r="I172" i="9" s="1"/>
  <c r="AN172" i="16" s="1"/>
  <c r="I13" i="4"/>
  <c r="I35" i="4" s="1"/>
  <c r="P18" i="4"/>
  <c r="P20" i="5"/>
  <c r="E7" i="2"/>
  <c r="E29" i="2" s="1"/>
  <c r="E7" i="8"/>
  <c r="E7" i="7"/>
  <c r="E29" i="7" s="1"/>
  <c r="E29" i="8" s="1"/>
  <c r="E7" i="5"/>
  <c r="E29" i="5" s="1"/>
  <c r="I134" i="9" s="1" a="1"/>
  <c r="I134" i="9" s="1"/>
  <c r="AN134" i="16" s="1"/>
  <c r="E7" i="6"/>
  <c r="E29" i="6" s="1"/>
  <c r="E7" i="4"/>
  <c r="E29" i="4" s="1"/>
  <c r="I6" i="9" s="1" a="1"/>
  <c r="I6" i="9" s="1"/>
  <c r="AN6" i="16" s="1"/>
  <c r="I8" i="2"/>
  <c r="I30" i="2" s="1"/>
  <c r="I8" i="8"/>
  <c r="I8" i="7"/>
  <c r="I30" i="7" s="1"/>
  <c r="I30" i="8" s="1"/>
  <c r="I8" i="6"/>
  <c r="I30" i="6" s="1"/>
  <c r="I8" i="4"/>
  <c r="I30" i="4" s="1"/>
  <c r="I8" i="5"/>
  <c r="I30" i="5" s="1"/>
  <c r="I167" i="9" s="1" a="1"/>
  <c r="I167" i="9" s="1"/>
  <c r="AN167" i="16" s="1"/>
  <c r="M9" i="2"/>
  <c r="M31" i="2" s="1"/>
  <c r="M9" i="8"/>
  <c r="M9" i="7"/>
  <c r="M31" i="7" s="1"/>
  <c r="M31" i="8" s="1"/>
  <c r="M9" i="5"/>
  <c r="M31" i="5" s="1"/>
  <c r="I200" i="9" s="1" a="1"/>
  <c r="I200" i="9" s="1"/>
  <c r="AN200" i="16" s="1"/>
  <c r="M9" i="6"/>
  <c r="M31" i="6" s="1"/>
  <c r="M9" i="4"/>
  <c r="M31" i="4" s="1"/>
  <c r="I72" i="9" s="1" a="1"/>
  <c r="I72" i="9" s="1"/>
  <c r="AN72" i="16" s="1"/>
  <c r="E11" i="2"/>
  <c r="E33" i="2" s="1"/>
  <c r="E11" i="8"/>
  <c r="E11" i="7"/>
  <c r="E33" i="7" s="1"/>
  <c r="E33" i="8" s="1"/>
  <c r="E11" i="6"/>
  <c r="E33" i="6" s="1"/>
  <c r="E11" i="5"/>
  <c r="E33" i="5" s="1"/>
  <c r="I138" i="9" s="1" a="1"/>
  <c r="I138" i="9" s="1"/>
  <c r="AN138" i="16" s="1"/>
  <c r="E11" i="4"/>
  <c r="E33" i="4" s="1"/>
  <c r="I10" i="9" s="1" a="1"/>
  <c r="I10" i="9" s="1"/>
  <c r="AN10" i="16" s="1"/>
  <c r="I12" i="2"/>
  <c r="I34" i="2" s="1"/>
  <c r="I12" i="8"/>
  <c r="I12" i="7"/>
  <c r="I34" i="7" s="1"/>
  <c r="I34" i="8" s="1"/>
  <c r="I12" i="6"/>
  <c r="I34" i="6" s="1"/>
  <c r="I12" i="4"/>
  <c r="I34" i="4" s="1"/>
  <c r="I12" i="5"/>
  <c r="I34" i="5" s="1"/>
  <c r="I171" i="9" s="1" a="1"/>
  <c r="I171" i="9" s="1"/>
  <c r="AN171" i="16" s="1"/>
  <c r="M13" i="2"/>
  <c r="M35" i="2" s="1"/>
  <c r="M13" i="8"/>
  <c r="M13" i="7"/>
  <c r="M35" i="7" s="1"/>
  <c r="M35" i="8" s="1"/>
  <c r="M13" i="6"/>
  <c r="M35" i="6" s="1"/>
  <c r="M13" i="5"/>
  <c r="M35" i="5" s="1"/>
  <c r="I204" i="9" s="1" a="1"/>
  <c r="I204" i="9" s="1"/>
  <c r="AN204" i="16" s="1"/>
  <c r="M13" i="4"/>
  <c r="M35" i="4" s="1"/>
  <c r="I76" i="9" s="1" a="1"/>
  <c r="I76" i="9" s="1"/>
  <c r="AN76" i="16" s="1"/>
  <c r="P19" i="5"/>
  <c r="P22" i="6"/>
  <c r="P18" i="6"/>
  <c r="P24" i="7"/>
  <c r="P20" i="7"/>
  <c r="I7" i="2"/>
  <c r="I29" i="2" s="1"/>
  <c r="I7" i="8"/>
  <c r="I7" i="7"/>
  <c r="I29" i="7" s="1"/>
  <c r="I29" i="8" s="1"/>
  <c r="I7" i="5"/>
  <c r="I29" i="5" s="1"/>
  <c r="I166" i="9" s="1" a="1"/>
  <c r="I166" i="9" s="1"/>
  <c r="AN166" i="16" s="1"/>
  <c r="I7" i="6"/>
  <c r="I29" i="6" s="1"/>
  <c r="I7" i="4"/>
  <c r="I29" i="4" s="1"/>
  <c r="M8" i="2"/>
  <c r="M30" i="2" s="1"/>
  <c r="M8" i="8"/>
  <c r="M8" i="7"/>
  <c r="M30" i="7" s="1"/>
  <c r="M30" i="8" s="1"/>
  <c r="M8" i="6"/>
  <c r="M30" i="6" s="1"/>
  <c r="M8" i="4"/>
  <c r="M30" i="4" s="1"/>
  <c r="I71" i="9" s="1" a="1"/>
  <c r="I71" i="9" s="1"/>
  <c r="AN71" i="16" s="1"/>
  <c r="M8" i="5"/>
  <c r="M30" i="5" s="1"/>
  <c r="I199" i="9" s="1" a="1"/>
  <c r="I199" i="9" s="1"/>
  <c r="AN199" i="16" s="1"/>
  <c r="E10" i="2"/>
  <c r="E32" i="2" s="1"/>
  <c r="E10" i="8"/>
  <c r="E10" i="7"/>
  <c r="E32" i="7" s="1"/>
  <c r="E32" i="8" s="1"/>
  <c r="E10" i="6"/>
  <c r="E32" i="6" s="1"/>
  <c r="E10" i="4"/>
  <c r="E32" i="4" s="1"/>
  <c r="I9" i="9" s="1" a="1"/>
  <c r="I9" i="9" s="1"/>
  <c r="AN9" i="16" s="1"/>
  <c r="E10" i="5"/>
  <c r="E32" i="5" s="1"/>
  <c r="I137" i="9" s="1" a="1"/>
  <c r="I137" i="9" s="1"/>
  <c r="AN137" i="16" s="1"/>
  <c r="I11" i="2"/>
  <c r="I33" i="2" s="1"/>
  <c r="I11" i="8"/>
  <c r="I11" i="7"/>
  <c r="I33" i="7" s="1"/>
  <c r="I33" i="8" s="1"/>
  <c r="I11" i="6"/>
  <c r="I33" i="6" s="1"/>
  <c r="I11" i="5"/>
  <c r="I33" i="5" s="1"/>
  <c r="I170" i="9" s="1" a="1"/>
  <c r="I170" i="9" s="1"/>
  <c r="AN170" i="16" s="1"/>
  <c r="I11" i="4"/>
  <c r="I33" i="4" s="1"/>
  <c r="M12" i="2"/>
  <c r="M34" i="2" s="1"/>
  <c r="M12" i="8"/>
  <c r="M12" i="7"/>
  <c r="M34" i="7" s="1"/>
  <c r="M34" i="8" s="1"/>
  <c r="M12" i="6"/>
  <c r="M34" i="6" s="1"/>
  <c r="M12" i="4"/>
  <c r="M34" i="4" s="1"/>
  <c r="I75" i="9" s="1" a="1"/>
  <c r="I75" i="9" s="1"/>
  <c r="AN75" i="16" s="1"/>
  <c r="M12" i="5"/>
  <c r="M34" i="5" s="1"/>
  <c r="I203" i="9" s="1" a="1"/>
  <c r="I203" i="9" s="1"/>
  <c r="AN203" i="16" s="1"/>
  <c r="C8" i="2"/>
  <c r="C30" i="2" s="1"/>
  <c r="C8" i="8"/>
  <c r="C30" i="8" s="1"/>
  <c r="C8" i="7"/>
  <c r="C30" i="7" s="1"/>
  <c r="C8" i="5"/>
  <c r="C30" i="5" s="1"/>
  <c r="C8" i="6"/>
  <c r="C30" i="6" s="1"/>
  <c r="C8" i="4"/>
  <c r="C30" i="4" s="1"/>
  <c r="P22" i="5"/>
  <c r="P18" i="5"/>
  <c r="P21" i="6"/>
  <c r="P17" i="6"/>
  <c r="P21" i="7"/>
  <c r="P17" i="7"/>
  <c r="I6" i="2"/>
  <c r="I28" i="2" s="1"/>
  <c r="I6" i="7"/>
  <c r="I28" i="7" s="1"/>
  <c r="I28" i="8" s="1"/>
  <c r="I6" i="8"/>
  <c r="I6" i="6"/>
  <c r="I28" i="6" s="1"/>
  <c r="I6" i="5"/>
  <c r="I28" i="5" s="1"/>
  <c r="I165" i="9" s="1" a="1"/>
  <c r="I165" i="9" s="1"/>
  <c r="AN165" i="16" s="1"/>
  <c r="I6" i="4"/>
  <c r="I28" i="4" s="1"/>
  <c r="M7" i="2"/>
  <c r="M29" i="2" s="1"/>
  <c r="M7" i="8"/>
  <c r="M7" i="7"/>
  <c r="M29" i="7" s="1"/>
  <c r="M29" i="8" s="1"/>
  <c r="M7" i="5"/>
  <c r="M29" i="5" s="1"/>
  <c r="I198" i="9" s="1" a="1"/>
  <c r="I198" i="9" s="1"/>
  <c r="AN198" i="16" s="1"/>
  <c r="M7" i="6"/>
  <c r="M29" i="6" s="1"/>
  <c r="M7" i="4"/>
  <c r="M29" i="4" s="1"/>
  <c r="I70" i="9" s="1" a="1"/>
  <c r="I70" i="9" s="1"/>
  <c r="AN70" i="16" s="1"/>
  <c r="E9" i="2"/>
  <c r="E31" i="2" s="1"/>
  <c r="E9" i="8"/>
  <c r="E9" i="7"/>
  <c r="E31" i="7" s="1"/>
  <c r="E31" i="8" s="1"/>
  <c r="E9" i="5"/>
  <c r="E31" i="5" s="1"/>
  <c r="I136" i="9" s="1" a="1"/>
  <c r="I136" i="9" s="1"/>
  <c r="AN136" i="16" s="1"/>
  <c r="E9" i="6"/>
  <c r="E31" i="6" s="1"/>
  <c r="E9" i="4"/>
  <c r="E31" i="4" s="1"/>
  <c r="I8" i="9" s="1" a="1"/>
  <c r="I8" i="9" s="1"/>
  <c r="AN8" i="16" s="1"/>
  <c r="I10" i="2"/>
  <c r="I32" i="2" s="1"/>
  <c r="I10" i="8"/>
  <c r="I10" i="7"/>
  <c r="I32" i="7" s="1"/>
  <c r="I32" i="8" s="1"/>
  <c r="I10" i="6"/>
  <c r="I32" i="6" s="1"/>
  <c r="I10" i="4"/>
  <c r="I32" i="4" s="1"/>
  <c r="I10" i="5"/>
  <c r="I32" i="5" s="1"/>
  <c r="I169" i="9" s="1" a="1"/>
  <c r="I169" i="9" s="1"/>
  <c r="AN169" i="16" s="1"/>
  <c r="M11" i="2"/>
  <c r="M33" i="2" s="1"/>
  <c r="M11" i="8"/>
  <c r="M11" i="7"/>
  <c r="M33" i="7" s="1"/>
  <c r="M33" i="8" s="1"/>
  <c r="M11" i="6"/>
  <c r="M33" i="6" s="1"/>
  <c r="M11" i="5"/>
  <c r="M33" i="5" s="1"/>
  <c r="I202" i="9" s="1" a="1"/>
  <c r="I202" i="9" s="1"/>
  <c r="AN202" i="16" s="1"/>
  <c r="M11" i="4"/>
  <c r="M33" i="4" s="1"/>
  <c r="I74" i="9" s="1" a="1"/>
  <c r="I74" i="9" s="1"/>
  <c r="AN74" i="16" s="1"/>
  <c r="E13" i="2"/>
  <c r="E35" i="2" s="1"/>
  <c r="E13" i="8"/>
  <c r="E13" i="7"/>
  <c r="E35" i="7" s="1"/>
  <c r="E35" i="8" s="1"/>
  <c r="E13" i="6"/>
  <c r="E35" i="6" s="1"/>
  <c r="E13" i="5"/>
  <c r="E35" i="5" s="1"/>
  <c r="I140" i="9" s="1" a="1"/>
  <c r="I140" i="9" s="1"/>
  <c r="AN140" i="16" s="1"/>
  <c r="E13" i="4"/>
  <c r="E35" i="4" s="1"/>
  <c r="I12" i="9" s="1" a="1"/>
  <c r="I12" i="9" s="1"/>
  <c r="AN12" i="16" s="1"/>
  <c r="C12" i="2"/>
  <c r="C34" i="2" s="1"/>
  <c r="C12" i="8"/>
  <c r="C34" i="8" s="1"/>
  <c r="C12" i="7"/>
  <c r="C34" i="7" s="1"/>
  <c r="C12" i="6"/>
  <c r="C34" i="6" s="1"/>
  <c r="C12" i="5"/>
  <c r="C34" i="5" s="1"/>
  <c r="C12" i="4"/>
  <c r="C34" i="4" s="1"/>
  <c r="P24" i="4"/>
  <c r="P21" i="4"/>
  <c r="P21" i="5"/>
  <c r="P17" i="5"/>
  <c r="P24" i="6"/>
  <c r="P20" i="6"/>
  <c r="P22" i="7"/>
  <c r="P18" i="7"/>
  <c r="I28" i="9" a="1"/>
  <c r="I28" i="9" s="1"/>
  <c r="AN28" i="16" s="1"/>
  <c r="L81" i="9"/>
  <c r="I81" i="9" s="1" a="1"/>
  <c r="I81" i="9" s="1"/>
  <c r="AN81" i="16" s="1"/>
  <c r="E82" i="9"/>
  <c r="L29" i="9"/>
  <c r="I29" i="9" s="1" a="1"/>
  <c r="I29" i="9" s="1"/>
  <c r="AN29" i="16" s="1"/>
  <c r="E30" i="9"/>
  <c r="P20" i="4"/>
  <c r="O28" i="4"/>
  <c r="P28" i="4" s="1"/>
  <c r="Q28" i="4" s="1"/>
  <c r="R28" i="4" s="1"/>
  <c r="S28" i="4" s="1"/>
  <c r="T28" i="4" s="1"/>
  <c r="I125" i="9" s="1" a="1"/>
  <c r="I125" i="9" s="1"/>
  <c r="AN125" i="16" s="1"/>
  <c r="P17" i="4"/>
  <c r="P22" i="4"/>
  <c r="P23" i="4"/>
  <c r="P18" i="2"/>
  <c r="P30" i="1"/>
  <c r="P7" i="11" s="1"/>
  <c r="Q18" i="1"/>
  <c r="Q18" i="11" s="1"/>
  <c r="P20" i="2"/>
  <c r="P32" i="1"/>
  <c r="P9" i="11" s="1"/>
  <c r="Q20" i="1"/>
  <c r="Q20" i="11" s="1"/>
  <c r="P22" i="2"/>
  <c r="P34" i="1"/>
  <c r="P11" i="11" s="1"/>
  <c r="Q22" i="1"/>
  <c r="Q22" i="11" s="1"/>
  <c r="P24" i="2"/>
  <c r="P36" i="1"/>
  <c r="P13" i="11" s="1"/>
  <c r="Q24" i="1"/>
  <c r="P19" i="2"/>
  <c r="P31" i="1"/>
  <c r="P8" i="11" s="1"/>
  <c r="Q19" i="1"/>
  <c r="P33" i="1"/>
  <c r="P10" i="11" s="1"/>
  <c r="Q21" i="1"/>
  <c r="Q21" i="11" s="1"/>
  <c r="P21" i="2"/>
  <c r="P23" i="2"/>
  <c r="P35" i="1"/>
  <c r="P12" i="11" s="1"/>
  <c r="Q23" i="1"/>
  <c r="Q23" i="11" s="1"/>
  <c r="P29" i="1"/>
  <c r="P6" i="11" s="1"/>
  <c r="Q17" i="1"/>
  <c r="Q17" i="11" s="1"/>
  <c r="P17" i="2"/>
  <c r="I8" i="16" l="1"/>
  <c r="J8" i="16" s="1"/>
  <c r="P8" i="16" s="1"/>
  <c r="I24" i="16"/>
  <c r="J24" i="16" s="1"/>
  <c r="P24" i="16" s="1"/>
  <c r="I16" i="16"/>
  <c r="J16" i="16" s="1"/>
  <c r="P16" i="16" s="1"/>
  <c r="Q24" i="5"/>
  <c r="I209" i="16"/>
  <c r="J209" i="16" s="1"/>
  <c r="P209" i="16" s="1"/>
  <c r="I177" i="16"/>
  <c r="J177" i="16" s="1"/>
  <c r="P177" i="16" s="1"/>
  <c r="I137" i="16"/>
  <c r="J137" i="16" s="1"/>
  <c r="P137" i="16" s="1"/>
  <c r="I217" i="16"/>
  <c r="J217" i="16" s="1"/>
  <c r="P217" i="16" s="1"/>
  <c r="I161" i="16"/>
  <c r="J161" i="16" s="1"/>
  <c r="P161" i="16" s="1"/>
  <c r="I145" i="16"/>
  <c r="J145" i="16" s="1"/>
  <c r="P145" i="16" s="1"/>
  <c r="I169" i="16"/>
  <c r="J169" i="16" s="1"/>
  <c r="P169" i="16" s="1"/>
  <c r="I153" i="16"/>
  <c r="J153" i="16" s="1"/>
  <c r="P153" i="16" s="1"/>
  <c r="I201" i="16"/>
  <c r="J201" i="16" s="1"/>
  <c r="P201" i="16" s="1"/>
  <c r="I193" i="16"/>
  <c r="J193" i="16" s="1"/>
  <c r="P193" i="16" s="1"/>
  <c r="I185" i="16"/>
  <c r="J185" i="16" s="1"/>
  <c r="P185" i="16" s="1"/>
  <c r="I17" i="16"/>
  <c r="J17" i="16" s="1"/>
  <c r="P17" i="16" s="1"/>
  <c r="I9" i="16"/>
  <c r="J9" i="16" s="1"/>
  <c r="P9" i="16" s="1"/>
  <c r="I25" i="16"/>
  <c r="J25" i="16" s="1"/>
  <c r="P25" i="16" s="1"/>
  <c r="G146" i="16"/>
  <c r="G178" i="16"/>
  <c r="G186" i="16"/>
  <c r="G138" i="16"/>
  <c r="G218" i="16"/>
  <c r="G194" i="16"/>
  <c r="G170" i="16"/>
  <c r="G210" i="16"/>
  <c r="G154" i="16"/>
  <c r="G202" i="16"/>
  <c r="G162" i="16"/>
  <c r="I197" i="16"/>
  <c r="J197" i="16" s="1"/>
  <c r="P197" i="16" s="1"/>
  <c r="G90" i="16"/>
  <c r="G66" i="16"/>
  <c r="G26" i="16"/>
  <c r="G82" i="16"/>
  <c r="G10" i="16"/>
  <c r="G74" i="16"/>
  <c r="G34" i="16"/>
  <c r="G42" i="16"/>
  <c r="G50" i="16"/>
  <c r="G58" i="16"/>
  <c r="G18" i="16"/>
  <c r="G143" i="16"/>
  <c r="G199" i="16"/>
  <c r="G183" i="16"/>
  <c r="G135" i="16"/>
  <c r="G151" i="16"/>
  <c r="G167" i="16"/>
  <c r="G191" i="16"/>
  <c r="G175" i="16"/>
  <c r="G159" i="16"/>
  <c r="G207" i="16"/>
  <c r="I173" i="16"/>
  <c r="J173" i="16" s="1"/>
  <c r="P173" i="16" s="1"/>
  <c r="I26" i="16"/>
  <c r="J26" i="16" s="1"/>
  <c r="P26" i="16" s="1"/>
  <c r="I10" i="16"/>
  <c r="J10" i="16" s="1"/>
  <c r="P10" i="16" s="1"/>
  <c r="I18" i="16"/>
  <c r="J18" i="16" s="1"/>
  <c r="P18" i="16" s="1"/>
  <c r="G15" i="16"/>
  <c r="G23" i="16"/>
  <c r="G7" i="16"/>
  <c r="G39" i="16"/>
  <c r="G31" i="16"/>
  <c r="G55" i="16"/>
  <c r="G47" i="16"/>
  <c r="G63" i="16"/>
  <c r="G71" i="16"/>
  <c r="G79" i="16"/>
  <c r="I189" i="16"/>
  <c r="J189" i="16" s="1"/>
  <c r="P189" i="16" s="1"/>
  <c r="Q133" i="16"/>
  <c r="R133" i="16"/>
  <c r="S133" i="16" s="1"/>
  <c r="Q21" i="16"/>
  <c r="R21" i="16"/>
  <c r="I211" i="16"/>
  <c r="J211" i="16" s="1"/>
  <c r="P211" i="16" s="1"/>
  <c r="I187" i="16"/>
  <c r="J187" i="16" s="1"/>
  <c r="P187" i="16" s="1"/>
  <c r="I179" i="16"/>
  <c r="J179" i="16" s="1"/>
  <c r="P179" i="16" s="1"/>
  <c r="I139" i="16"/>
  <c r="J139" i="16" s="1"/>
  <c r="P139" i="16" s="1"/>
  <c r="I163" i="16"/>
  <c r="J163" i="16" s="1"/>
  <c r="P163" i="16" s="1"/>
  <c r="I203" i="16"/>
  <c r="J203" i="16" s="1"/>
  <c r="P203" i="16" s="1"/>
  <c r="I219" i="16"/>
  <c r="J219" i="16" s="1"/>
  <c r="P219" i="16" s="1"/>
  <c r="I147" i="16"/>
  <c r="J147" i="16" s="1"/>
  <c r="P147" i="16" s="1"/>
  <c r="I155" i="16"/>
  <c r="J155" i="16" s="1"/>
  <c r="P155" i="16" s="1"/>
  <c r="I195" i="16"/>
  <c r="J195" i="16" s="1"/>
  <c r="P195" i="16" s="1"/>
  <c r="I171" i="16"/>
  <c r="J171" i="16" s="1"/>
  <c r="P171" i="16" s="1"/>
  <c r="I28" i="16"/>
  <c r="J28" i="16" s="1"/>
  <c r="P28" i="16" s="1"/>
  <c r="I20" i="16"/>
  <c r="J20" i="16" s="1"/>
  <c r="P20" i="16" s="1"/>
  <c r="I12" i="16"/>
  <c r="J12" i="16" s="1"/>
  <c r="P12" i="16" s="1"/>
  <c r="G33" i="16"/>
  <c r="G25" i="16"/>
  <c r="G81" i="16"/>
  <c r="G49" i="16"/>
  <c r="G9" i="16"/>
  <c r="G65" i="16"/>
  <c r="G41" i="16"/>
  <c r="G57" i="16"/>
  <c r="G89" i="16"/>
  <c r="G17" i="16"/>
  <c r="G73" i="16"/>
  <c r="G11" i="16"/>
  <c r="G43" i="16"/>
  <c r="G35" i="16"/>
  <c r="G83" i="16"/>
  <c r="G19" i="16"/>
  <c r="G75" i="16"/>
  <c r="G27" i="16"/>
  <c r="G91" i="16"/>
  <c r="G67" i="16"/>
  <c r="G51" i="16"/>
  <c r="G59" i="16"/>
  <c r="Q157" i="16"/>
  <c r="R157" i="16"/>
  <c r="S157" i="16" s="1"/>
  <c r="I202" i="16"/>
  <c r="J202" i="16" s="1"/>
  <c r="P202" i="16" s="1"/>
  <c r="I138" i="16"/>
  <c r="J138" i="16" s="1"/>
  <c r="P138" i="16" s="1"/>
  <c r="I186" i="16"/>
  <c r="J186" i="16" s="1"/>
  <c r="P186" i="16" s="1"/>
  <c r="I210" i="16"/>
  <c r="J210" i="16" s="1"/>
  <c r="P210" i="16" s="1"/>
  <c r="I162" i="16"/>
  <c r="J162" i="16" s="1"/>
  <c r="P162" i="16" s="1"/>
  <c r="I194" i="16"/>
  <c r="J194" i="16" s="1"/>
  <c r="P194" i="16" s="1"/>
  <c r="I218" i="16"/>
  <c r="J218" i="16" s="1"/>
  <c r="P218" i="16" s="1"/>
  <c r="I170" i="16"/>
  <c r="J170" i="16" s="1"/>
  <c r="P170" i="16" s="1"/>
  <c r="I146" i="16"/>
  <c r="J146" i="16" s="1"/>
  <c r="P146" i="16" s="1"/>
  <c r="I154" i="16"/>
  <c r="J154" i="16" s="1"/>
  <c r="P154" i="16" s="1"/>
  <c r="I178" i="16"/>
  <c r="J178" i="16" s="1"/>
  <c r="P178" i="16" s="1"/>
  <c r="I11" i="16"/>
  <c r="J11" i="16" s="1"/>
  <c r="P11" i="16" s="1"/>
  <c r="I27" i="16"/>
  <c r="J27" i="16" s="1"/>
  <c r="P27" i="16" s="1"/>
  <c r="I19" i="16"/>
  <c r="J19" i="16" s="1"/>
  <c r="P19" i="16" s="1"/>
  <c r="I148" i="16"/>
  <c r="J148" i="16" s="1"/>
  <c r="P148" i="16" s="1"/>
  <c r="I164" i="16"/>
  <c r="J164" i="16" s="1"/>
  <c r="P164" i="16" s="1"/>
  <c r="I172" i="16"/>
  <c r="J172" i="16" s="1"/>
  <c r="P172" i="16" s="1"/>
  <c r="I180" i="16"/>
  <c r="J180" i="16" s="1"/>
  <c r="P180" i="16" s="1"/>
  <c r="I140" i="16"/>
  <c r="J140" i="16" s="1"/>
  <c r="P140" i="16" s="1"/>
  <c r="I188" i="16"/>
  <c r="J188" i="16" s="1"/>
  <c r="P188" i="16" s="1"/>
  <c r="I156" i="16"/>
  <c r="J156" i="16" s="1"/>
  <c r="P156" i="16" s="1"/>
  <c r="I204" i="16"/>
  <c r="J204" i="16" s="1"/>
  <c r="P204" i="16" s="1"/>
  <c r="I220" i="16"/>
  <c r="J220" i="16" s="1"/>
  <c r="P220" i="16" s="1"/>
  <c r="I196" i="16"/>
  <c r="J196" i="16" s="1"/>
  <c r="P196" i="16" s="1"/>
  <c r="I212" i="16"/>
  <c r="J212" i="16" s="1"/>
  <c r="P212" i="16" s="1"/>
  <c r="I6" i="16"/>
  <c r="J6" i="16" s="1"/>
  <c r="P6" i="16" s="1"/>
  <c r="I14" i="16"/>
  <c r="J14" i="16" s="1"/>
  <c r="P14" i="16" s="1"/>
  <c r="I22" i="16"/>
  <c r="J22" i="16" s="1"/>
  <c r="P22" i="16" s="1"/>
  <c r="I183" i="16"/>
  <c r="J183" i="16" s="1"/>
  <c r="P183" i="16" s="1"/>
  <c r="I143" i="16"/>
  <c r="J143" i="16" s="1"/>
  <c r="P143" i="16" s="1"/>
  <c r="I135" i="16"/>
  <c r="J135" i="16" s="1"/>
  <c r="P135" i="16" s="1"/>
  <c r="I159" i="16"/>
  <c r="J159" i="16" s="1"/>
  <c r="P159" i="16" s="1"/>
  <c r="I167" i="16"/>
  <c r="J167" i="16" s="1"/>
  <c r="P167" i="16" s="1"/>
  <c r="I199" i="16"/>
  <c r="J199" i="16" s="1"/>
  <c r="P199" i="16" s="1"/>
  <c r="I215" i="16"/>
  <c r="J215" i="16" s="1"/>
  <c r="P215" i="16" s="1"/>
  <c r="I207" i="16"/>
  <c r="J207" i="16" s="1"/>
  <c r="P207" i="16" s="1"/>
  <c r="I175" i="16"/>
  <c r="J175" i="16" s="1"/>
  <c r="P175" i="16" s="1"/>
  <c r="I151" i="16"/>
  <c r="J151" i="16" s="1"/>
  <c r="P151" i="16" s="1"/>
  <c r="I191" i="16"/>
  <c r="J191" i="16" s="1"/>
  <c r="P191" i="16" s="1"/>
  <c r="G177" i="16"/>
  <c r="G193" i="16"/>
  <c r="G153" i="16"/>
  <c r="G201" i="16"/>
  <c r="G145" i="16"/>
  <c r="G209" i="16"/>
  <c r="G137" i="16"/>
  <c r="G169" i="16"/>
  <c r="G161" i="16"/>
  <c r="G185" i="16"/>
  <c r="G217" i="16"/>
  <c r="G139" i="16"/>
  <c r="G163" i="16"/>
  <c r="G171" i="16"/>
  <c r="G187" i="16"/>
  <c r="G147" i="16"/>
  <c r="G179" i="16"/>
  <c r="G155" i="16"/>
  <c r="G203" i="16"/>
  <c r="G211" i="16"/>
  <c r="G219" i="16"/>
  <c r="G195" i="16"/>
  <c r="Q141" i="16"/>
  <c r="R141" i="16"/>
  <c r="S141" i="16" s="1"/>
  <c r="I181" i="16"/>
  <c r="J181" i="16" s="1"/>
  <c r="P181" i="16" s="1"/>
  <c r="Q5" i="16"/>
  <c r="R5" i="16"/>
  <c r="I7" i="16"/>
  <c r="J7" i="16" s="1"/>
  <c r="P7" i="16" s="1"/>
  <c r="I15" i="16"/>
  <c r="J15" i="16" s="1"/>
  <c r="P15" i="16" s="1"/>
  <c r="I23" i="16"/>
  <c r="J23" i="16" s="1"/>
  <c r="P23" i="16" s="1"/>
  <c r="G72" i="16"/>
  <c r="G8" i="16"/>
  <c r="G48" i="16"/>
  <c r="G16" i="16"/>
  <c r="G88" i="16"/>
  <c r="G80" i="16"/>
  <c r="G40" i="16"/>
  <c r="G32" i="16"/>
  <c r="G24" i="16"/>
  <c r="G56" i="16"/>
  <c r="G64" i="16"/>
  <c r="Q149" i="16"/>
  <c r="R149" i="16"/>
  <c r="S149" i="16" s="1"/>
  <c r="I29" i="16"/>
  <c r="J29" i="16" s="1"/>
  <c r="P29" i="16" s="1"/>
  <c r="I158" i="16"/>
  <c r="J158" i="16" s="1"/>
  <c r="P158" i="16" s="1"/>
  <c r="I142" i="16"/>
  <c r="J142" i="16" s="1"/>
  <c r="P142" i="16" s="1"/>
  <c r="I166" i="16"/>
  <c r="J166" i="16" s="1"/>
  <c r="P166" i="16" s="1"/>
  <c r="I214" i="16"/>
  <c r="J214" i="16" s="1"/>
  <c r="P214" i="16" s="1"/>
  <c r="I174" i="16"/>
  <c r="J174" i="16" s="1"/>
  <c r="P174" i="16" s="1"/>
  <c r="I190" i="16"/>
  <c r="J190" i="16" s="1"/>
  <c r="P190" i="16" s="1"/>
  <c r="I182" i="16"/>
  <c r="J182" i="16" s="1"/>
  <c r="P182" i="16" s="1"/>
  <c r="I206" i="16"/>
  <c r="J206" i="16" s="1"/>
  <c r="P206" i="16" s="1"/>
  <c r="I134" i="16"/>
  <c r="J134" i="16" s="1"/>
  <c r="P134" i="16" s="1"/>
  <c r="I198" i="16"/>
  <c r="J198" i="16" s="1"/>
  <c r="P198" i="16" s="1"/>
  <c r="I150" i="16"/>
  <c r="J150" i="16" s="1"/>
  <c r="P150" i="16" s="1"/>
  <c r="G158" i="16"/>
  <c r="G206" i="16"/>
  <c r="G190" i="16"/>
  <c r="G142" i="16"/>
  <c r="G214" i="16"/>
  <c r="G174" i="16"/>
  <c r="G182" i="16"/>
  <c r="G198" i="16"/>
  <c r="G150" i="16"/>
  <c r="G166" i="16"/>
  <c r="G134" i="16"/>
  <c r="I165" i="16"/>
  <c r="J165" i="16" s="1"/>
  <c r="P165" i="16" s="1"/>
  <c r="I205" i="16"/>
  <c r="J205" i="16" s="1"/>
  <c r="P205" i="16" s="1"/>
  <c r="G200" i="16"/>
  <c r="G168" i="16"/>
  <c r="G208" i="16"/>
  <c r="G144" i="16"/>
  <c r="G160" i="16"/>
  <c r="G176" i="16"/>
  <c r="G136" i="16"/>
  <c r="G152" i="16"/>
  <c r="G184" i="16"/>
  <c r="G216" i="16"/>
  <c r="G192" i="16"/>
  <c r="I208" i="16"/>
  <c r="J208" i="16" s="1"/>
  <c r="P208" i="16" s="1"/>
  <c r="I136" i="16"/>
  <c r="J136" i="16" s="1"/>
  <c r="P136" i="16" s="1"/>
  <c r="I168" i="16"/>
  <c r="J168" i="16" s="1"/>
  <c r="P168" i="16" s="1"/>
  <c r="I176" i="16"/>
  <c r="J176" i="16" s="1"/>
  <c r="P176" i="16" s="1"/>
  <c r="I160" i="16"/>
  <c r="J160" i="16" s="1"/>
  <c r="P160" i="16" s="1"/>
  <c r="I200" i="16"/>
  <c r="J200" i="16" s="1"/>
  <c r="P200" i="16" s="1"/>
  <c r="I152" i="16"/>
  <c r="J152" i="16" s="1"/>
  <c r="P152" i="16" s="1"/>
  <c r="I144" i="16"/>
  <c r="J144" i="16" s="1"/>
  <c r="P144" i="16" s="1"/>
  <c r="I192" i="16"/>
  <c r="J192" i="16" s="1"/>
  <c r="P192" i="16" s="1"/>
  <c r="I184" i="16"/>
  <c r="J184" i="16" s="1"/>
  <c r="P184" i="16" s="1"/>
  <c r="I216" i="16"/>
  <c r="J216" i="16" s="1"/>
  <c r="P216" i="16" s="1"/>
  <c r="G6" i="16"/>
  <c r="G38" i="16"/>
  <c r="G54" i="16"/>
  <c r="G14" i="16"/>
  <c r="G78" i="16"/>
  <c r="G86" i="16"/>
  <c r="G22" i="16"/>
  <c r="G46" i="16"/>
  <c r="G62" i="16"/>
  <c r="G70" i="16"/>
  <c r="G30" i="16"/>
  <c r="I213" i="16"/>
  <c r="J213" i="16" s="1"/>
  <c r="P213" i="16" s="1"/>
  <c r="Q13" i="16"/>
  <c r="R13" i="16"/>
  <c r="Q19" i="6"/>
  <c r="Q17" i="12"/>
  <c r="Q28" i="12" s="1"/>
  <c r="P35" i="12"/>
  <c r="G96" i="9" a="1"/>
  <c r="G96" i="9" s="1"/>
  <c r="AL96" i="16" s="1"/>
  <c r="G224" i="9" a="1"/>
  <c r="G224" i="9" s="1"/>
  <c r="AL224" i="16" s="1"/>
  <c r="G223" i="9" a="1"/>
  <c r="G223" i="9" s="1"/>
  <c r="AL223" i="16" s="1"/>
  <c r="G95" i="9" a="1"/>
  <c r="G95" i="9" s="1"/>
  <c r="AL95" i="16" s="1"/>
  <c r="G222" i="9" a="1"/>
  <c r="G222" i="9" s="1"/>
  <c r="AL222" i="16" s="1"/>
  <c r="G94" i="9" a="1"/>
  <c r="G94" i="9" s="1"/>
  <c r="AL94" i="16" s="1"/>
  <c r="G94" i="16" s="1"/>
  <c r="Q6" i="13"/>
  <c r="Q28" i="13" s="1"/>
  <c r="G13" i="9" a="1"/>
  <c r="G13" i="9" s="1"/>
  <c r="AL13" i="16" s="1"/>
  <c r="G141" i="9" a="1"/>
  <c r="G141" i="9" s="1"/>
  <c r="AL141" i="16" s="1"/>
  <c r="F35" i="13"/>
  <c r="Q24" i="11"/>
  <c r="P35" i="13"/>
  <c r="G93" i="9" a="1"/>
  <c r="G93" i="9" s="1"/>
  <c r="AL93" i="16" s="1"/>
  <c r="G221" i="9" a="1"/>
  <c r="G221" i="9" s="1"/>
  <c r="AL221" i="16" s="1"/>
  <c r="R31" i="11"/>
  <c r="Q20" i="12"/>
  <c r="Q31" i="12" s="1"/>
  <c r="Q9" i="13" s="1"/>
  <c r="Q31" i="13" s="1"/>
  <c r="G53" i="9" a="1"/>
  <c r="G53" i="9" s="1"/>
  <c r="AL53" i="16" s="1"/>
  <c r="G181" i="9" a="1"/>
  <c r="G181" i="9" s="1"/>
  <c r="AL181" i="16" s="1"/>
  <c r="K35" i="13"/>
  <c r="R30" i="11"/>
  <c r="Q19" i="12"/>
  <c r="Q30" i="12" s="1"/>
  <c r="Q8" i="13" s="1"/>
  <c r="Q30" i="13" s="1"/>
  <c r="R29" i="11"/>
  <c r="Q18" i="12"/>
  <c r="Q29" i="12" s="1"/>
  <c r="Q7" i="13" s="1"/>
  <c r="Q29" i="13" s="1"/>
  <c r="S28" i="11"/>
  <c r="R17" i="12"/>
  <c r="R28" i="12" s="1"/>
  <c r="R6" i="13" s="1"/>
  <c r="R28" i="13" s="1"/>
  <c r="G28" i="9" a="1"/>
  <c r="G28" i="9" s="1"/>
  <c r="AL28" i="16" s="1"/>
  <c r="G156" i="9" a="1"/>
  <c r="G156" i="9" s="1"/>
  <c r="AL156" i="16" s="1"/>
  <c r="G180" i="9" a="1"/>
  <c r="G180" i="9" s="1"/>
  <c r="AL180" i="16" s="1"/>
  <c r="G52" i="9" a="1"/>
  <c r="G52" i="9" s="1"/>
  <c r="AL52" i="16" s="1"/>
  <c r="I35" i="13"/>
  <c r="G37" i="9" a="1"/>
  <c r="G37" i="9" s="1"/>
  <c r="AL37" i="16" s="1"/>
  <c r="G165" i="9" a="1"/>
  <c r="G165" i="9" s="1"/>
  <c r="AL165" i="16" s="1"/>
  <c r="G99" i="9" a="1"/>
  <c r="G99" i="9" s="1"/>
  <c r="AL99" i="16" s="1"/>
  <c r="G227" i="9" a="1"/>
  <c r="G227" i="9" s="1"/>
  <c r="AL227" i="16" s="1"/>
  <c r="G227" i="16" s="1"/>
  <c r="G98" i="9" a="1"/>
  <c r="G98" i="9" s="1"/>
  <c r="AL98" i="16" s="1"/>
  <c r="G226" i="9" a="1"/>
  <c r="G226" i="9" s="1"/>
  <c r="AL226" i="16" s="1"/>
  <c r="G97" i="9" a="1"/>
  <c r="G97" i="9" s="1"/>
  <c r="AL97" i="16" s="1"/>
  <c r="G97" i="16" s="1"/>
  <c r="G225" i="9" a="1"/>
  <c r="G225" i="9" s="1"/>
  <c r="AL225" i="16" s="1"/>
  <c r="G87" i="9" a="1"/>
  <c r="G87" i="9" s="1"/>
  <c r="AL87" i="16" s="1"/>
  <c r="G215" i="9" a="1"/>
  <c r="G215" i="9" s="1"/>
  <c r="AL215" i="16" s="1"/>
  <c r="G196" i="9" a="1"/>
  <c r="G196" i="9" s="1"/>
  <c r="AL196" i="16" s="1"/>
  <c r="G68" i="9" a="1"/>
  <c r="G68" i="9" s="1"/>
  <c r="AL68" i="16" s="1"/>
  <c r="G36" i="9" a="1"/>
  <c r="G36" i="9" s="1"/>
  <c r="AL36" i="16" s="1"/>
  <c r="G164" i="9" a="1"/>
  <c r="G164" i="9" s="1"/>
  <c r="AL164" i="16" s="1"/>
  <c r="G5" i="9" a="1"/>
  <c r="G5" i="9" s="1"/>
  <c r="AL5" i="16" s="1"/>
  <c r="E35" i="13"/>
  <c r="G133" i="9" a="1"/>
  <c r="G133" i="9" s="1"/>
  <c r="AL133" i="16" s="1"/>
  <c r="R34" i="11"/>
  <c r="Q23" i="12"/>
  <c r="Q34" i="12" s="1"/>
  <c r="Q12" i="13" s="1"/>
  <c r="Q34" i="13" s="1"/>
  <c r="R33" i="11"/>
  <c r="Q22" i="12"/>
  <c r="Q33" i="12" s="1"/>
  <c r="Q11" i="13" s="1"/>
  <c r="Q33" i="13" s="1"/>
  <c r="R32" i="11"/>
  <c r="Q21" i="12"/>
  <c r="Q32" i="12" s="1"/>
  <c r="Q10" i="13" s="1"/>
  <c r="Q32" i="13" s="1"/>
  <c r="Q19" i="11"/>
  <c r="G92" i="9" a="1"/>
  <c r="G92" i="9" s="1"/>
  <c r="AL92" i="16" s="1"/>
  <c r="G220" i="9" a="1"/>
  <c r="G220" i="9" s="1"/>
  <c r="AL220" i="16" s="1"/>
  <c r="G197" i="9" a="1"/>
  <c r="G197" i="9" s="1"/>
  <c r="AL197" i="16" s="1"/>
  <c r="M35" i="13"/>
  <c r="G69" i="9" a="1"/>
  <c r="G69" i="9" s="1"/>
  <c r="AL69" i="16" s="1"/>
  <c r="P9" i="2"/>
  <c r="P9" i="8"/>
  <c r="P9" i="7"/>
  <c r="P31" i="7" s="1"/>
  <c r="P31" i="8" s="1"/>
  <c r="P9" i="5"/>
  <c r="P31" i="5" s="1"/>
  <c r="I224" i="9" s="1" a="1"/>
  <c r="I224" i="9" s="1"/>
  <c r="AN224" i="16" s="1"/>
  <c r="I224" i="16" s="1"/>
  <c r="J224" i="16" s="1"/>
  <c r="P224" i="16" s="1"/>
  <c r="P9" i="6"/>
  <c r="P9" i="4"/>
  <c r="Q20" i="6"/>
  <c r="Q21" i="4"/>
  <c r="Q17" i="6"/>
  <c r="Q18" i="6"/>
  <c r="Q23" i="5"/>
  <c r="Q19" i="7"/>
  <c r="Q23" i="6"/>
  <c r="Q18" i="4"/>
  <c r="P12" i="2"/>
  <c r="P12" i="8"/>
  <c r="P12" i="7"/>
  <c r="P34" i="7" s="1"/>
  <c r="P34" i="8" s="1"/>
  <c r="P12" i="6"/>
  <c r="P12" i="5"/>
  <c r="P34" i="5" s="1"/>
  <c r="I227" i="9" s="1" a="1"/>
  <c r="I227" i="9" s="1"/>
  <c r="AN227" i="16" s="1"/>
  <c r="P12" i="4"/>
  <c r="P10" i="2"/>
  <c r="P10" i="8"/>
  <c r="P10" i="7"/>
  <c r="P32" i="7" s="1"/>
  <c r="P32" i="8" s="1"/>
  <c r="P10" i="6"/>
  <c r="P10" i="5"/>
  <c r="P32" i="5" s="1"/>
  <c r="I225" i="9" s="1" a="1"/>
  <c r="I225" i="9" s="1"/>
  <c r="AN225" i="16" s="1"/>
  <c r="P10" i="4"/>
  <c r="P11" i="2"/>
  <c r="P11" i="8"/>
  <c r="P11" i="7"/>
  <c r="P33" i="7" s="1"/>
  <c r="P33" i="8" s="1"/>
  <c r="P11" i="6"/>
  <c r="P11" i="5"/>
  <c r="P33" i="5" s="1"/>
  <c r="I226" i="9" s="1" a="1"/>
  <c r="I226" i="9" s="1"/>
  <c r="AN226" i="16" s="1"/>
  <c r="I226" i="16" s="1"/>
  <c r="J226" i="16" s="1"/>
  <c r="P226" i="16" s="1"/>
  <c r="P11" i="4"/>
  <c r="Q23" i="4"/>
  <c r="Q20" i="4"/>
  <c r="Q18" i="7"/>
  <c r="P18" i="8"/>
  <c r="Q24" i="6"/>
  <c r="Q24" i="4"/>
  <c r="Q21" i="6"/>
  <c r="Q22" i="6"/>
  <c r="Q20" i="5"/>
  <c r="Q19" i="4"/>
  <c r="P13" i="2"/>
  <c r="P13" i="8"/>
  <c r="P13" i="7"/>
  <c r="P35" i="7" s="1"/>
  <c r="P35" i="8" s="1"/>
  <c r="P13" i="6"/>
  <c r="P13" i="5"/>
  <c r="P35" i="5" s="1"/>
  <c r="I228" i="9" s="1" a="1"/>
  <c r="I228" i="9" s="1"/>
  <c r="AN228" i="16" s="1"/>
  <c r="I228" i="16" s="1"/>
  <c r="J228" i="16" s="1"/>
  <c r="P228" i="16" s="1"/>
  <c r="P13" i="4"/>
  <c r="Q22" i="4"/>
  <c r="Q22" i="7"/>
  <c r="P22" i="8"/>
  <c r="Q17" i="5"/>
  <c r="Q17" i="7"/>
  <c r="P17" i="8"/>
  <c r="Q18" i="5"/>
  <c r="Q20" i="7"/>
  <c r="P20" i="8"/>
  <c r="Q19" i="5"/>
  <c r="Q23" i="7"/>
  <c r="P6" i="2"/>
  <c r="P6" i="7"/>
  <c r="P28" i="7" s="1"/>
  <c r="P28" i="8" s="1"/>
  <c r="P6" i="8"/>
  <c r="P6" i="5"/>
  <c r="P28" i="5" s="1"/>
  <c r="I221" i="9" s="1" a="1"/>
  <c r="I221" i="9" s="1"/>
  <c r="AN221" i="16" s="1"/>
  <c r="P6" i="6"/>
  <c r="P6" i="4"/>
  <c r="P8" i="2"/>
  <c r="P8" i="8"/>
  <c r="P8" i="7"/>
  <c r="P30" i="7" s="1"/>
  <c r="P30" i="8" s="1"/>
  <c r="P8" i="5"/>
  <c r="P30" i="5" s="1"/>
  <c r="I223" i="9" s="1" a="1"/>
  <c r="I223" i="9" s="1"/>
  <c r="AN223" i="16" s="1"/>
  <c r="P8" i="6"/>
  <c r="P8" i="4"/>
  <c r="P7" i="2"/>
  <c r="P7" i="8"/>
  <c r="P7" i="7"/>
  <c r="P29" i="7" s="1"/>
  <c r="P29" i="8" s="1"/>
  <c r="P7" i="5"/>
  <c r="P29" i="5" s="1"/>
  <c r="I222" i="9" s="1" a="1"/>
  <c r="I222" i="9" s="1"/>
  <c r="AN222" i="16" s="1"/>
  <c r="P7" i="6"/>
  <c r="P7" i="4"/>
  <c r="Q17" i="4"/>
  <c r="Q21" i="5"/>
  <c r="Q21" i="7"/>
  <c r="P21" i="8"/>
  <c r="Q22" i="5"/>
  <c r="Q24" i="7"/>
  <c r="P24" i="8"/>
  <c r="E83" i="9"/>
  <c r="L82" i="9"/>
  <c r="I82" i="9" s="1" a="1"/>
  <c r="I82" i="9" s="1"/>
  <c r="AN82" i="16" s="1"/>
  <c r="L30" i="9"/>
  <c r="I30" i="9" s="1" a="1"/>
  <c r="I30" i="9" s="1"/>
  <c r="AN30" i="16" s="1"/>
  <c r="E31" i="9"/>
  <c r="R24" i="1"/>
  <c r="R24" i="5" s="1"/>
  <c r="Q36" i="1"/>
  <c r="Q13" i="11" s="1"/>
  <c r="Q24" i="2"/>
  <c r="R17" i="1"/>
  <c r="R17" i="11" s="1"/>
  <c r="Q17" i="2"/>
  <c r="Q29" i="1"/>
  <c r="Q6" i="11" s="1"/>
  <c r="R19" i="1"/>
  <c r="Q19" i="2"/>
  <c r="Q31" i="1"/>
  <c r="Q8" i="11" s="1"/>
  <c r="R18" i="1"/>
  <c r="R18" i="11" s="1"/>
  <c r="Q18" i="2"/>
  <c r="Q30" i="1"/>
  <c r="Q7" i="11" s="1"/>
  <c r="R20" i="1"/>
  <c r="R20" i="11" s="1"/>
  <c r="Q32" i="1"/>
  <c r="Q9" i="11" s="1"/>
  <c r="Q20" i="2"/>
  <c r="R23" i="1"/>
  <c r="R23" i="11" s="1"/>
  <c r="Q23" i="2"/>
  <c r="Q35" i="1"/>
  <c r="Q12" i="11" s="1"/>
  <c r="R21" i="1"/>
  <c r="R21" i="11" s="1"/>
  <c r="Q21" i="2"/>
  <c r="Q33" i="1"/>
  <c r="Q10" i="11" s="1"/>
  <c r="R22" i="1"/>
  <c r="R22" i="11" s="1"/>
  <c r="Q22" i="2"/>
  <c r="Q34" i="1"/>
  <c r="Q11" i="11" s="1"/>
  <c r="Q226" i="16" l="1"/>
  <c r="R226" i="16"/>
  <c r="Q224" i="16"/>
  <c r="R224" i="16"/>
  <c r="S224" i="16" s="1"/>
  <c r="Q228" i="16"/>
  <c r="R228" i="16"/>
  <c r="S228" i="16" s="1"/>
  <c r="T97" i="16"/>
  <c r="U97" i="16" s="1"/>
  <c r="T227" i="16"/>
  <c r="U227" i="16" s="1"/>
  <c r="Q192" i="16"/>
  <c r="R192" i="16"/>
  <c r="S192" i="16" s="1"/>
  <c r="T62" i="16"/>
  <c r="U62" i="16" s="1"/>
  <c r="V62" i="16" s="1"/>
  <c r="G5" i="16"/>
  <c r="G21" i="16"/>
  <c r="G77" i="16"/>
  <c r="G93" i="16"/>
  <c r="G85" i="16"/>
  <c r="G37" i="16"/>
  <c r="G29" i="16"/>
  <c r="G53" i="16"/>
  <c r="G69" i="16"/>
  <c r="G61" i="16"/>
  <c r="G13" i="16"/>
  <c r="G45" i="16"/>
  <c r="S13" i="16"/>
  <c r="T46" i="16"/>
  <c r="U46" i="16" s="1"/>
  <c r="V46" i="16" s="1"/>
  <c r="T54" i="16"/>
  <c r="U54" i="16" s="1"/>
  <c r="Q144" i="16"/>
  <c r="R144" i="16"/>
  <c r="S144" i="16" s="1"/>
  <c r="Q136" i="16"/>
  <c r="R136" i="16"/>
  <c r="S136" i="16" s="1"/>
  <c r="L152" i="16"/>
  <c r="T152" i="16"/>
  <c r="U152" i="16" s="1"/>
  <c r="K152" i="16"/>
  <c r="X152" i="16" s="1"/>
  <c r="K208" i="16"/>
  <c r="X208" i="16" s="1"/>
  <c r="L208" i="16"/>
  <c r="T208" i="16"/>
  <c r="U208" i="16" s="1"/>
  <c r="V208" i="16" s="1"/>
  <c r="T134" i="16"/>
  <c r="U134" i="16" s="1"/>
  <c r="L134" i="16"/>
  <c r="K134" i="16"/>
  <c r="X134" i="16" s="1"/>
  <c r="K214" i="16"/>
  <c r="X214" i="16" s="1"/>
  <c r="T214" i="16"/>
  <c r="U214" i="16" s="1"/>
  <c r="L214" i="16"/>
  <c r="Q190" i="16"/>
  <c r="R190" i="16"/>
  <c r="S190" i="16" s="1"/>
  <c r="T24" i="16"/>
  <c r="U24" i="16" s="1"/>
  <c r="L24" i="16"/>
  <c r="K24" i="16"/>
  <c r="X24" i="16" s="1"/>
  <c r="T48" i="16"/>
  <c r="U48" i="16" s="1"/>
  <c r="V48" i="16" s="1"/>
  <c r="T211" i="16"/>
  <c r="U211" i="16" s="1"/>
  <c r="L211" i="16"/>
  <c r="K211" i="16"/>
  <c r="X211" i="16" s="1"/>
  <c r="L163" i="16"/>
  <c r="K163" i="16"/>
  <c r="X163" i="16" s="1"/>
  <c r="T163" i="16"/>
  <c r="U163" i="16" s="1"/>
  <c r="V163" i="16" s="1"/>
  <c r="K209" i="16"/>
  <c r="X209" i="16" s="1"/>
  <c r="L209" i="16"/>
  <c r="T209" i="16"/>
  <c r="U209" i="16" s="1"/>
  <c r="T177" i="16"/>
  <c r="U177" i="16" s="1"/>
  <c r="V177" i="16" s="1"/>
  <c r="L177" i="16"/>
  <c r="K177" i="16"/>
  <c r="X177" i="16" s="1"/>
  <c r="Q215" i="16"/>
  <c r="R215" i="16"/>
  <c r="S215" i="16" s="1"/>
  <c r="Q14" i="16"/>
  <c r="R14" i="16"/>
  <c r="Q188" i="16"/>
  <c r="R188" i="16"/>
  <c r="S188" i="16" s="1"/>
  <c r="Q164" i="16"/>
  <c r="R164" i="16"/>
  <c r="S164" i="16" s="1"/>
  <c r="Q146" i="16"/>
  <c r="R146" i="16"/>
  <c r="S146" i="16" s="1"/>
  <c r="Q138" i="16"/>
  <c r="R138" i="16"/>
  <c r="S138" i="16" s="1"/>
  <c r="T51" i="16"/>
  <c r="U51" i="16" s="1"/>
  <c r="V51" i="16" s="1"/>
  <c r="L19" i="16"/>
  <c r="K19" i="16"/>
  <c r="X19" i="16" s="1"/>
  <c r="T19" i="16"/>
  <c r="U19" i="16" s="1"/>
  <c r="T65" i="16"/>
  <c r="U65" i="16" s="1"/>
  <c r="V65" i="16" s="1"/>
  <c r="Q171" i="16"/>
  <c r="R171" i="16"/>
  <c r="S171" i="16" s="1"/>
  <c r="Q163" i="16"/>
  <c r="R163" i="16"/>
  <c r="S163" i="16" s="1"/>
  <c r="G87" i="16"/>
  <c r="T31" i="16"/>
  <c r="U31" i="16" s="1"/>
  <c r="G223" i="16"/>
  <c r="L143" i="16"/>
  <c r="K143" i="16"/>
  <c r="X143" i="16" s="1"/>
  <c r="T143" i="16"/>
  <c r="U143" i="16" s="1"/>
  <c r="V143" i="16" s="1"/>
  <c r="T90" i="16"/>
  <c r="U90" i="16" s="1"/>
  <c r="V90" i="16" s="1"/>
  <c r="T218" i="16"/>
  <c r="U218" i="16" s="1"/>
  <c r="K218" i="16"/>
  <c r="X218" i="16" s="1"/>
  <c r="L218" i="16"/>
  <c r="Q9" i="16"/>
  <c r="R9" i="16"/>
  <c r="S9" i="16" s="1"/>
  <c r="Q153" i="16"/>
  <c r="R153" i="16"/>
  <c r="S153" i="16" s="1"/>
  <c r="Q137" i="16"/>
  <c r="R137" i="16"/>
  <c r="S137" i="16" s="1"/>
  <c r="T22" i="16"/>
  <c r="U22" i="16" s="1"/>
  <c r="V22" i="16" s="1"/>
  <c r="L22" i="16"/>
  <c r="K22" i="16"/>
  <c r="X22" i="16" s="1"/>
  <c r="T38" i="16"/>
  <c r="U38" i="16" s="1"/>
  <c r="V38" i="16" s="1"/>
  <c r="Q152" i="16"/>
  <c r="R152" i="16"/>
  <c r="K136" i="16"/>
  <c r="X136" i="16" s="1"/>
  <c r="L136" i="16"/>
  <c r="T136" i="16"/>
  <c r="U136" i="16" s="1"/>
  <c r="V136" i="16" s="1"/>
  <c r="Z136" i="16" s="1"/>
  <c r="T168" i="16"/>
  <c r="U168" i="16" s="1"/>
  <c r="K168" i="16"/>
  <c r="X168" i="16" s="1"/>
  <c r="L168" i="16"/>
  <c r="K166" i="16"/>
  <c r="X166" i="16" s="1"/>
  <c r="L166" i="16"/>
  <c r="T166" i="16"/>
  <c r="U166" i="16" s="1"/>
  <c r="V166" i="16" s="1"/>
  <c r="T142" i="16"/>
  <c r="U142" i="16" s="1"/>
  <c r="V142" i="16" s="1"/>
  <c r="L142" i="16"/>
  <c r="K142" i="16"/>
  <c r="X142" i="16" s="1"/>
  <c r="I222" i="16"/>
  <c r="J222" i="16" s="1"/>
  <c r="P222" i="16" s="1"/>
  <c r="Q174" i="16"/>
  <c r="R174" i="16"/>
  <c r="S174" i="16" s="1"/>
  <c r="I221" i="16"/>
  <c r="J221" i="16" s="1"/>
  <c r="P221" i="16" s="1"/>
  <c r="T8" i="16"/>
  <c r="U8" i="16" s="1"/>
  <c r="L8" i="16"/>
  <c r="K8" i="16"/>
  <c r="X8" i="16" s="1"/>
  <c r="Q7" i="16"/>
  <c r="R7" i="16"/>
  <c r="S7" i="16" s="1"/>
  <c r="T203" i="16"/>
  <c r="U203" i="16" s="1"/>
  <c r="L203" i="16"/>
  <c r="K203" i="16"/>
  <c r="X203" i="16" s="1"/>
  <c r="T139" i="16"/>
  <c r="U139" i="16" s="1"/>
  <c r="V139" i="16" s="1"/>
  <c r="K139" i="16"/>
  <c r="X139" i="16" s="1"/>
  <c r="L139" i="16"/>
  <c r="T145" i="16"/>
  <c r="U145" i="16" s="1"/>
  <c r="L145" i="16"/>
  <c r="K145" i="16"/>
  <c r="X145" i="16" s="1"/>
  <c r="Q199" i="16"/>
  <c r="R199" i="16"/>
  <c r="Q6" i="16"/>
  <c r="R6" i="16"/>
  <c r="Q140" i="16"/>
  <c r="R140" i="16"/>
  <c r="Q148" i="16"/>
  <c r="R148" i="16"/>
  <c r="Q170" i="16"/>
  <c r="R170" i="16"/>
  <c r="Q202" i="16"/>
  <c r="R202" i="16"/>
  <c r="S202" i="16" s="1"/>
  <c r="T83" i="16"/>
  <c r="U83" i="16" s="1"/>
  <c r="T9" i="16"/>
  <c r="U9" i="16" s="1"/>
  <c r="L9" i="16"/>
  <c r="K9" i="16"/>
  <c r="X9" i="16" s="1"/>
  <c r="Q195" i="16"/>
  <c r="R195" i="16"/>
  <c r="S195" i="16" s="1"/>
  <c r="Q139" i="16"/>
  <c r="R139" i="16"/>
  <c r="S139" i="16" s="1"/>
  <c r="G95" i="16"/>
  <c r="T39" i="16"/>
  <c r="U39" i="16" s="1"/>
  <c r="Q10" i="16"/>
  <c r="R10" i="16"/>
  <c r="T151" i="16"/>
  <c r="U151" i="16" s="1"/>
  <c r="L151" i="16"/>
  <c r="K151" i="16"/>
  <c r="X151" i="16" s="1"/>
  <c r="T34" i="16"/>
  <c r="U34" i="16" s="1"/>
  <c r="V34" i="16" s="1"/>
  <c r="L154" i="16"/>
  <c r="T154" i="16"/>
  <c r="U154" i="16" s="1"/>
  <c r="V154" i="16" s="1"/>
  <c r="K154" i="16"/>
  <c r="X154" i="16" s="1"/>
  <c r="T138" i="16"/>
  <c r="U138" i="16" s="1"/>
  <c r="K138" i="16"/>
  <c r="X138" i="16" s="1"/>
  <c r="L138" i="16"/>
  <c r="Q17" i="16"/>
  <c r="R17" i="16"/>
  <c r="S17" i="16" s="1"/>
  <c r="Q169" i="16"/>
  <c r="R169" i="16"/>
  <c r="S169" i="16" s="1"/>
  <c r="Q177" i="16"/>
  <c r="Y177" i="16" s="1"/>
  <c r="AG177" i="16" s="1"/>
  <c r="R177" i="16"/>
  <c r="Q24" i="16"/>
  <c r="R24" i="16"/>
  <c r="Q213" i="16"/>
  <c r="R213" i="16"/>
  <c r="T6" i="16"/>
  <c r="U6" i="16" s="1"/>
  <c r="V6" i="16" s="1"/>
  <c r="K6" i="16"/>
  <c r="X6" i="16" s="1"/>
  <c r="L6" i="16"/>
  <c r="Q208" i="16"/>
  <c r="Y208" i="16" s="1"/>
  <c r="AG208" i="16" s="1"/>
  <c r="R208" i="16"/>
  <c r="S208" i="16" s="1"/>
  <c r="K200" i="16"/>
  <c r="X200" i="16" s="1"/>
  <c r="T200" i="16"/>
  <c r="U200" i="16" s="1"/>
  <c r="L200" i="16"/>
  <c r="T150" i="16"/>
  <c r="U150" i="16" s="1"/>
  <c r="V150" i="16" s="1"/>
  <c r="L150" i="16"/>
  <c r="K150" i="16"/>
  <c r="X150" i="16" s="1"/>
  <c r="Q198" i="16"/>
  <c r="R198" i="16"/>
  <c r="S198" i="16" s="1"/>
  <c r="Q214" i="16"/>
  <c r="R214" i="16"/>
  <c r="S214" i="16" s="1"/>
  <c r="T32" i="16"/>
  <c r="U32" i="16" s="1"/>
  <c r="T72" i="16"/>
  <c r="U72" i="16" s="1"/>
  <c r="V72" i="16" s="1"/>
  <c r="K155" i="16"/>
  <c r="X155" i="16" s="1"/>
  <c r="L155" i="16"/>
  <c r="T155" i="16"/>
  <c r="U155" i="16" s="1"/>
  <c r="L217" i="16"/>
  <c r="K217" i="16"/>
  <c r="X217" i="16" s="1"/>
  <c r="T217" i="16"/>
  <c r="U217" i="16" s="1"/>
  <c r="V217" i="16" s="1"/>
  <c r="Q191" i="16"/>
  <c r="R191" i="16"/>
  <c r="Q167" i="16"/>
  <c r="R167" i="16"/>
  <c r="S167" i="16" s="1"/>
  <c r="Q212" i="16"/>
  <c r="R212" i="16"/>
  <c r="S212" i="16" s="1"/>
  <c r="R27" i="16"/>
  <c r="Q27" i="16"/>
  <c r="T35" i="16"/>
  <c r="U35" i="16" s="1"/>
  <c r="V35" i="16" s="1"/>
  <c r="L17" i="16"/>
  <c r="K17" i="16"/>
  <c r="X17" i="16" s="1"/>
  <c r="T17" i="16"/>
  <c r="U17" i="16" s="1"/>
  <c r="V17" i="16" s="1"/>
  <c r="Q155" i="16"/>
  <c r="R155" i="16"/>
  <c r="S155" i="16" s="1"/>
  <c r="Q179" i="16"/>
  <c r="R179" i="16"/>
  <c r="T71" i="16"/>
  <c r="U71" i="16" s="1"/>
  <c r="V71" i="16" s="1"/>
  <c r="K7" i="16"/>
  <c r="X7" i="16" s="1"/>
  <c r="L7" i="16"/>
  <c r="T7" i="16"/>
  <c r="U7" i="16" s="1"/>
  <c r="Q18" i="16"/>
  <c r="R18" i="16"/>
  <c r="S18" i="16" s="1"/>
  <c r="Q26" i="16"/>
  <c r="R26" i="16"/>
  <c r="T135" i="16"/>
  <c r="U135" i="16" s="1"/>
  <c r="V135" i="16" s="1"/>
  <c r="L135" i="16"/>
  <c r="K135" i="16"/>
  <c r="X135" i="16" s="1"/>
  <c r="G98" i="16"/>
  <c r="T74" i="16"/>
  <c r="U74" i="16" s="1"/>
  <c r="V74" i="16" s="1"/>
  <c r="T210" i="16"/>
  <c r="U210" i="16" s="1"/>
  <c r="V210" i="16" s="1"/>
  <c r="K210" i="16"/>
  <c r="X210" i="16" s="1"/>
  <c r="L210" i="16"/>
  <c r="K186" i="16"/>
  <c r="X186" i="16" s="1"/>
  <c r="T186" i="16"/>
  <c r="U186" i="16" s="1"/>
  <c r="L186" i="16"/>
  <c r="Q25" i="16"/>
  <c r="R25" i="16"/>
  <c r="S25" i="16" s="1"/>
  <c r="I225" i="16"/>
  <c r="J225" i="16" s="1"/>
  <c r="P225" i="16" s="1"/>
  <c r="T94" i="16"/>
  <c r="U94" i="16" s="1"/>
  <c r="Q216" i="16"/>
  <c r="R216" i="16"/>
  <c r="Q200" i="16"/>
  <c r="R200" i="16"/>
  <c r="S200" i="16" s="1"/>
  <c r="L176" i="16"/>
  <c r="T176" i="16"/>
  <c r="U176" i="16" s="1"/>
  <c r="K176" i="16"/>
  <c r="X176" i="16" s="1"/>
  <c r="T190" i="16"/>
  <c r="U190" i="16" s="1"/>
  <c r="V190" i="16" s="1"/>
  <c r="Z190" i="16" s="1"/>
  <c r="L190" i="16"/>
  <c r="K190" i="16"/>
  <c r="X190" i="16" s="1"/>
  <c r="Q134" i="16"/>
  <c r="R134" i="16"/>
  <c r="Q166" i="16"/>
  <c r="R166" i="16"/>
  <c r="S166" i="16" s="1"/>
  <c r="G96" i="16"/>
  <c r="K195" i="16"/>
  <c r="X195" i="16" s="1"/>
  <c r="L195" i="16"/>
  <c r="T195" i="16"/>
  <c r="U195" i="16" s="1"/>
  <c r="V195" i="16" s="1"/>
  <c r="L179" i="16"/>
  <c r="T179" i="16"/>
  <c r="U179" i="16" s="1"/>
  <c r="K179" i="16"/>
  <c r="X179" i="16" s="1"/>
  <c r="K185" i="16"/>
  <c r="X185" i="16" s="1"/>
  <c r="T185" i="16"/>
  <c r="U185" i="16" s="1"/>
  <c r="L185" i="16"/>
  <c r="T201" i="16"/>
  <c r="U201" i="16" s="1"/>
  <c r="V201" i="16" s="1"/>
  <c r="K201" i="16"/>
  <c r="X201" i="16" s="1"/>
  <c r="L201" i="16"/>
  <c r="I223" i="16"/>
  <c r="J223" i="16" s="1"/>
  <c r="P223" i="16" s="1"/>
  <c r="Q22" i="16"/>
  <c r="Y22" i="16" s="1"/>
  <c r="AG22" i="16" s="1"/>
  <c r="R22" i="16"/>
  <c r="Q196" i="16"/>
  <c r="R196" i="16"/>
  <c r="Q180" i="16"/>
  <c r="R180" i="16"/>
  <c r="S180" i="16" s="1"/>
  <c r="Q178" i="16"/>
  <c r="R178" i="16"/>
  <c r="Q218" i="16"/>
  <c r="R218" i="16"/>
  <c r="S218" i="16" s="1"/>
  <c r="T67" i="16"/>
  <c r="U67" i="16" s="1"/>
  <c r="G99" i="16"/>
  <c r="T49" i="16"/>
  <c r="U49" i="16" s="1"/>
  <c r="Q12" i="16"/>
  <c r="R12" i="16"/>
  <c r="S12" i="16" s="1"/>
  <c r="I227" i="16"/>
  <c r="J227" i="16" s="1"/>
  <c r="P227" i="16" s="1"/>
  <c r="Q187" i="16"/>
  <c r="R187" i="16"/>
  <c r="S187" i="16" s="1"/>
  <c r="K23" i="16"/>
  <c r="X23" i="16" s="1"/>
  <c r="T23" i="16"/>
  <c r="U23" i="16" s="1"/>
  <c r="L23" i="16"/>
  <c r="K207" i="16"/>
  <c r="X207" i="16" s="1"/>
  <c r="L207" i="16"/>
  <c r="T207" i="16"/>
  <c r="U207" i="16" s="1"/>
  <c r="V207" i="16" s="1"/>
  <c r="L183" i="16"/>
  <c r="T183" i="16"/>
  <c r="U183" i="16" s="1"/>
  <c r="K183" i="16"/>
  <c r="X183" i="16" s="1"/>
  <c r="L18" i="16"/>
  <c r="K18" i="16"/>
  <c r="X18" i="16" s="1"/>
  <c r="T18" i="16"/>
  <c r="U18" i="16" s="1"/>
  <c r="V18" i="16" s="1"/>
  <c r="T10" i="16"/>
  <c r="U10" i="16" s="1"/>
  <c r="V10" i="16" s="1"/>
  <c r="K10" i="16"/>
  <c r="X10" i="16" s="1"/>
  <c r="L10" i="16"/>
  <c r="Q197" i="16"/>
  <c r="R197" i="16"/>
  <c r="K170" i="16"/>
  <c r="X170" i="16" s="1"/>
  <c r="T170" i="16"/>
  <c r="U170" i="16" s="1"/>
  <c r="L170" i="16"/>
  <c r="K178" i="16"/>
  <c r="X178" i="16" s="1"/>
  <c r="L178" i="16"/>
  <c r="T178" i="16"/>
  <c r="U178" i="16" s="1"/>
  <c r="Q145" i="16"/>
  <c r="R145" i="16"/>
  <c r="T86" i="16"/>
  <c r="U86" i="16" s="1"/>
  <c r="Q184" i="16"/>
  <c r="R184" i="16"/>
  <c r="S184" i="16" s="1"/>
  <c r="Q160" i="16"/>
  <c r="R160" i="16"/>
  <c r="T192" i="16"/>
  <c r="U192" i="16" s="1"/>
  <c r="K192" i="16"/>
  <c r="X192" i="16" s="1"/>
  <c r="L192" i="16"/>
  <c r="G224" i="16"/>
  <c r="T198" i="16"/>
  <c r="U198" i="16" s="1"/>
  <c r="L198" i="16"/>
  <c r="K198" i="16"/>
  <c r="X198" i="16" s="1"/>
  <c r="K206" i="16"/>
  <c r="X206" i="16" s="1"/>
  <c r="T206" i="16"/>
  <c r="U206" i="16" s="1"/>
  <c r="L206" i="16"/>
  <c r="Q206" i="16"/>
  <c r="R206" i="16"/>
  <c r="Q142" i="16"/>
  <c r="Y142" i="16" s="1"/>
  <c r="AG142" i="16" s="1"/>
  <c r="R142" i="16"/>
  <c r="S142" i="16" s="1"/>
  <c r="T40" i="16"/>
  <c r="U40" i="16" s="1"/>
  <c r="S5" i="16"/>
  <c r="L147" i="16"/>
  <c r="T147" i="16"/>
  <c r="U147" i="16" s="1"/>
  <c r="K147" i="16"/>
  <c r="X147" i="16" s="1"/>
  <c r="K161" i="16"/>
  <c r="X161" i="16" s="1"/>
  <c r="T161" i="16"/>
  <c r="U161" i="16" s="1"/>
  <c r="L161" i="16"/>
  <c r="K153" i="16"/>
  <c r="X153" i="16" s="1"/>
  <c r="T153" i="16"/>
  <c r="U153" i="16" s="1"/>
  <c r="L153" i="16"/>
  <c r="Q151" i="16"/>
  <c r="R151" i="16"/>
  <c r="S151" i="16" s="1"/>
  <c r="Q159" i="16"/>
  <c r="R159" i="16"/>
  <c r="Q11" i="16"/>
  <c r="R11" i="16"/>
  <c r="Q194" i="16"/>
  <c r="R194" i="16"/>
  <c r="T91" i="16"/>
  <c r="U91" i="16" s="1"/>
  <c r="T89" i="16"/>
  <c r="U89" i="16" s="1"/>
  <c r="V89" i="16" s="1"/>
  <c r="T81" i="16"/>
  <c r="U81" i="16" s="1"/>
  <c r="V81" i="16" s="1"/>
  <c r="Q20" i="16"/>
  <c r="R20" i="16"/>
  <c r="S20" i="16" s="1"/>
  <c r="Q147" i="16"/>
  <c r="R147" i="16"/>
  <c r="Q189" i="16"/>
  <c r="R189" i="16"/>
  <c r="S189" i="16" s="1"/>
  <c r="L15" i="16"/>
  <c r="K15" i="16"/>
  <c r="X15" i="16" s="1"/>
  <c r="T15" i="16"/>
  <c r="U15" i="16" s="1"/>
  <c r="T159" i="16"/>
  <c r="U159" i="16" s="1"/>
  <c r="L159" i="16"/>
  <c r="K159" i="16"/>
  <c r="X159" i="16" s="1"/>
  <c r="T199" i="16"/>
  <c r="U199" i="16" s="1"/>
  <c r="L199" i="16"/>
  <c r="K199" i="16"/>
  <c r="X199" i="16" s="1"/>
  <c r="T58" i="16"/>
  <c r="U58" i="16" s="1"/>
  <c r="G226" i="16"/>
  <c r="K146" i="16"/>
  <c r="X146" i="16" s="1"/>
  <c r="L146" i="16"/>
  <c r="T146" i="16"/>
  <c r="U146" i="16" s="1"/>
  <c r="Q161" i="16"/>
  <c r="R161" i="16"/>
  <c r="Q209" i="16"/>
  <c r="R209" i="16"/>
  <c r="S209" i="16" s="1"/>
  <c r="Q16" i="16"/>
  <c r="R16" i="16"/>
  <c r="T30" i="16"/>
  <c r="U30" i="16" s="1"/>
  <c r="Q176" i="16"/>
  <c r="R176" i="16"/>
  <c r="T216" i="16"/>
  <c r="U216" i="16" s="1"/>
  <c r="K216" i="16"/>
  <c r="X216" i="16" s="1"/>
  <c r="L216" i="16"/>
  <c r="Q205" i="16"/>
  <c r="R205" i="16"/>
  <c r="S205" i="16" s="1"/>
  <c r="T182" i="16"/>
  <c r="U182" i="16" s="1"/>
  <c r="V182" i="16" s="1"/>
  <c r="K182" i="16"/>
  <c r="X182" i="16" s="1"/>
  <c r="L182" i="16"/>
  <c r="G222" i="16"/>
  <c r="Q182" i="16"/>
  <c r="R182" i="16"/>
  <c r="T64" i="16"/>
  <c r="U64" i="16" s="1"/>
  <c r="V64" i="16" s="1"/>
  <c r="T80" i="16"/>
  <c r="U80" i="16" s="1"/>
  <c r="V80" i="16" s="1"/>
  <c r="T193" i="16"/>
  <c r="U193" i="16" s="1"/>
  <c r="L193" i="16"/>
  <c r="K193" i="16"/>
  <c r="X193" i="16" s="1"/>
  <c r="Q135" i="16"/>
  <c r="Y135" i="16" s="1"/>
  <c r="AG135" i="16" s="1"/>
  <c r="R135" i="16"/>
  <c r="I30" i="16"/>
  <c r="J30" i="16" s="1"/>
  <c r="P30" i="16" s="1"/>
  <c r="Q220" i="16"/>
  <c r="R220" i="16"/>
  <c r="S220" i="16" s="1"/>
  <c r="Q162" i="16"/>
  <c r="R162" i="16"/>
  <c r="S162" i="16" s="1"/>
  <c r="T27" i="16"/>
  <c r="U27" i="16" s="1"/>
  <c r="V27" i="16" s="1"/>
  <c r="L27" i="16"/>
  <c r="K27" i="16"/>
  <c r="X27" i="16" s="1"/>
  <c r="T43" i="16"/>
  <c r="U43" i="16" s="1"/>
  <c r="V43" i="16" s="1"/>
  <c r="T57" i="16"/>
  <c r="U57" i="16" s="1"/>
  <c r="V57" i="16" s="1"/>
  <c r="K25" i="16"/>
  <c r="X25" i="16" s="1"/>
  <c r="T25" i="16"/>
  <c r="U25" i="16" s="1"/>
  <c r="L25" i="16"/>
  <c r="Q28" i="16"/>
  <c r="R28" i="16"/>
  <c r="Q219" i="16"/>
  <c r="R219" i="16"/>
  <c r="S219" i="16" s="1"/>
  <c r="Q211" i="16"/>
  <c r="R211" i="16"/>
  <c r="T63" i="16"/>
  <c r="U63" i="16" s="1"/>
  <c r="L175" i="16"/>
  <c r="K175" i="16"/>
  <c r="X175" i="16" s="1"/>
  <c r="T175" i="16"/>
  <c r="U175" i="16" s="1"/>
  <c r="G215" i="16"/>
  <c r="T82" i="16"/>
  <c r="U82" i="16" s="1"/>
  <c r="Q185" i="16"/>
  <c r="R185" i="16"/>
  <c r="S185" i="16" s="1"/>
  <c r="Q8" i="16"/>
  <c r="R8" i="16"/>
  <c r="S8" i="16" s="1"/>
  <c r="T70" i="16"/>
  <c r="U70" i="16" s="1"/>
  <c r="V70" i="16" s="1"/>
  <c r="T160" i="16"/>
  <c r="U160" i="16" s="1"/>
  <c r="V160" i="16" s="1"/>
  <c r="L160" i="16"/>
  <c r="K160" i="16"/>
  <c r="X160" i="16" s="1"/>
  <c r="Q165" i="16"/>
  <c r="R165" i="16"/>
  <c r="S165" i="16" s="1"/>
  <c r="K158" i="16"/>
  <c r="X158" i="16" s="1"/>
  <c r="L158" i="16"/>
  <c r="T158" i="16"/>
  <c r="U158" i="16" s="1"/>
  <c r="V158" i="16" s="1"/>
  <c r="Q158" i="16"/>
  <c r="R158" i="16"/>
  <c r="T88" i="16"/>
  <c r="U88" i="16" s="1"/>
  <c r="T187" i="16"/>
  <c r="U187" i="16" s="1"/>
  <c r="K187" i="16"/>
  <c r="X187" i="16" s="1"/>
  <c r="L187" i="16"/>
  <c r="K169" i="16"/>
  <c r="X169" i="16" s="1"/>
  <c r="T169" i="16"/>
  <c r="U169" i="16" s="1"/>
  <c r="V169" i="16" s="1"/>
  <c r="Z169" i="16" s="1"/>
  <c r="L169" i="16"/>
  <c r="G225" i="16"/>
  <c r="Q175" i="16"/>
  <c r="R175" i="16"/>
  <c r="S175" i="16" s="1"/>
  <c r="Q143" i="16"/>
  <c r="R143" i="16"/>
  <c r="S143" i="16" s="1"/>
  <c r="Q204" i="16"/>
  <c r="R204" i="16"/>
  <c r="S204" i="16" s="1"/>
  <c r="Q172" i="16"/>
  <c r="R172" i="16"/>
  <c r="S172" i="16" s="1"/>
  <c r="Q154" i="16"/>
  <c r="Y154" i="16" s="1"/>
  <c r="AG154" i="16" s="1"/>
  <c r="R154" i="16"/>
  <c r="S154" i="16" s="1"/>
  <c r="Q210" i="16"/>
  <c r="R210" i="16"/>
  <c r="T75" i="16"/>
  <c r="U75" i="16" s="1"/>
  <c r="T11" i="16"/>
  <c r="U11" i="16" s="1"/>
  <c r="V11" i="16" s="1"/>
  <c r="L11" i="16"/>
  <c r="K11" i="16"/>
  <c r="X11" i="16" s="1"/>
  <c r="T33" i="16"/>
  <c r="U33" i="16" s="1"/>
  <c r="V33" i="16" s="1"/>
  <c r="T79" i="16"/>
  <c r="U79" i="16" s="1"/>
  <c r="V79" i="16" s="1"/>
  <c r="T47" i="16"/>
  <c r="U47" i="16" s="1"/>
  <c r="K191" i="16"/>
  <c r="X191" i="16" s="1"/>
  <c r="L191" i="16"/>
  <c r="T191" i="16"/>
  <c r="U191" i="16" s="1"/>
  <c r="T50" i="16"/>
  <c r="U50" i="16" s="1"/>
  <c r="V50" i="16" s="1"/>
  <c r="K26" i="16"/>
  <c r="X26" i="16" s="1"/>
  <c r="T26" i="16"/>
  <c r="U26" i="16" s="1"/>
  <c r="L26" i="16"/>
  <c r="T162" i="16"/>
  <c r="U162" i="16" s="1"/>
  <c r="V162" i="16" s="1"/>
  <c r="L162" i="16"/>
  <c r="K162" i="16"/>
  <c r="X162" i="16" s="1"/>
  <c r="Q193" i="16"/>
  <c r="R193" i="16"/>
  <c r="S193" i="16" s="1"/>
  <c r="Q217" i="16"/>
  <c r="R217" i="16"/>
  <c r="S217" i="16" s="1"/>
  <c r="G221" i="16"/>
  <c r="G213" i="16"/>
  <c r="G189" i="16"/>
  <c r="G181" i="16"/>
  <c r="G173" i="16"/>
  <c r="G133" i="16"/>
  <c r="G141" i="16"/>
  <c r="G149" i="16"/>
  <c r="G197" i="16"/>
  <c r="G205" i="16"/>
  <c r="G165" i="16"/>
  <c r="G157" i="16"/>
  <c r="T78" i="16"/>
  <c r="U78" i="16" s="1"/>
  <c r="T14" i="16"/>
  <c r="U14" i="16" s="1"/>
  <c r="V14" i="16" s="1"/>
  <c r="L14" i="16"/>
  <c r="K14" i="16"/>
  <c r="X14" i="16" s="1"/>
  <c r="Q168" i="16"/>
  <c r="R168" i="16"/>
  <c r="S168" i="16" s="1"/>
  <c r="K184" i="16"/>
  <c r="X184" i="16" s="1"/>
  <c r="L184" i="16"/>
  <c r="T184" i="16"/>
  <c r="U184" i="16" s="1"/>
  <c r="V184" i="16" s="1"/>
  <c r="Z184" i="16" s="1"/>
  <c r="L144" i="16"/>
  <c r="T144" i="16"/>
  <c r="U144" i="16" s="1"/>
  <c r="V144" i="16" s="1"/>
  <c r="Z144" i="16" s="1"/>
  <c r="K144" i="16"/>
  <c r="X144" i="16" s="1"/>
  <c r="L174" i="16"/>
  <c r="T174" i="16"/>
  <c r="U174" i="16" s="1"/>
  <c r="K174" i="16"/>
  <c r="X174" i="16" s="1"/>
  <c r="Q150" i="16"/>
  <c r="Y150" i="16" s="1"/>
  <c r="AG150" i="16" s="1"/>
  <c r="R150" i="16"/>
  <c r="S150" i="16" s="1"/>
  <c r="Q29" i="16"/>
  <c r="R29" i="16"/>
  <c r="T56" i="16"/>
  <c r="U56" i="16" s="1"/>
  <c r="T16" i="16"/>
  <c r="U16" i="16" s="1"/>
  <c r="V16" i="16" s="1"/>
  <c r="L16" i="16"/>
  <c r="K16" i="16"/>
  <c r="X16" i="16" s="1"/>
  <c r="Q23" i="16"/>
  <c r="R23" i="16"/>
  <c r="Q15" i="16"/>
  <c r="R15" i="16"/>
  <c r="Q181" i="16"/>
  <c r="R181" i="16"/>
  <c r="T219" i="16"/>
  <c r="U219" i="16" s="1"/>
  <c r="L219" i="16"/>
  <c r="K219" i="16"/>
  <c r="X219" i="16" s="1"/>
  <c r="L171" i="16"/>
  <c r="T171" i="16"/>
  <c r="U171" i="16" s="1"/>
  <c r="V171" i="16" s="1"/>
  <c r="K171" i="16"/>
  <c r="X171" i="16" s="1"/>
  <c r="K137" i="16"/>
  <c r="X137" i="16" s="1"/>
  <c r="T137" i="16"/>
  <c r="U137" i="16" s="1"/>
  <c r="L137" i="16"/>
  <c r="Q207" i="16"/>
  <c r="Y207" i="16" s="1"/>
  <c r="AG207" i="16" s="1"/>
  <c r="R207" i="16"/>
  <c r="Q183" i="16"/>
  <c r="R183" i="16"/>
  <c r="Q156" i="16"/>
  <c r="R156" i="16"/>
  <c r="S156" i="16" s="1"/>
  <c r="Q19" i="16"/>
  <c r="R19" i="16"/>
  <c r="S19" i="16" s="1"/>
  <c r="Q186" i="16"/>
  <c r="R186" i="16"/>
  <c r="T59" i="16"/>
  <c r="U59" i="16" s="1"/>
  <c r="T73" i="16"/>
  <c r="U73" i="16" s="1"/>
  <c r="T41" i="16"/>
  <c r="U41" i="16" s="1"/>
  <c r="Q203" i="16"/>
  <c r="R203" i="16"/>
  <c r="S203" i="16" s="1"/>
  <c r="S21" i="16"/>
  <c r="T55" i="16"/>
  <c r="U55" i="16" s="1"/>
  <c r="V55" i="16" s="1"/>
  <c r="Q173" i="16"/>
  <c r="R173" i="16"/>
  <c r="T167" i="16"/>
  <c r="U167" i="16" s="1"/>
  <c r="V167" i="16" s="1"/>
  <c r="Z167" i="16" s="1"/>
  <c r="K167" i="16"/>
  <c r="X167" i="16" s="1"/>
  <c r="L167" i="16"/>
  <c r="T42" i="16"/>
  <c r="U42" i="16" s="1"/>
  <c r="V42" i="16" s="1"/>
  <c r="T66" i="16"/>
  <c r="U66" i="16" s="1"/>
  <c r="K202" i="16"/>
  <c r="X202" i="16" s="1"/>
  <c r="T202" i="16"/>
  <c r="U202" i="16" s="1"/>
  <c r="V202" i="16" s="1"/>
  <c r="Z202" i="16" s="1"/>
  <c r="L202" i="16"/>
  <c r="T194" i="16"/>
  <c r="U194" i="16" s="1"/>
  <c r="V194" i="16" s="1"/>
  <c r="K194" i="16"/>
  <c r="X194" i="16" s="1"/>
  <c r="L194" i="16"/>
  <c r="Q201" i="16"/>
  <c r="R201" i="16"/>
  <c r="S201" i="16" s="1"/>
  <c r="R19" i="6"/>
  <c r="Q35" i="12"/>
  <c r="G233" i="9" a="1"/>
  <c r="G233" i="9" s="1"/>
  <c r="AL233" i="16" s="1"/>
  <c r="G105" i="9" a="1"/>
  <c r="G105" i="9" s="1"/>
  <c r="AL105" i="16" s="1"/>
  <c r="G235" i="9" a="1"/>
  <c r="G235" i="9" s="1"/>
  <c r="AL235" i="16" s="1"/>
  <c r="G235" i="16" s="1"/>
  <c r="G107" i="9" a="1"/>
  <c r="G107" i="9" s="1"/>
  <c r="AL107" i="16" s="1"/>
  <c r="G140" i="9" a="1"/>
  <c r="G140" i="9" s="1"/>
  <c r="AL140" i="16" s="1"/>
  <c r="G12" i="9" a="1"/>
  <c r="G12" i="9" s="1"/>
  <c r="AL12" i="16" s="1"/>
  <c r="G44" i="9" a="1"/>
  <c r="G44" i="9" s="1"/>
  <c r="AL44" i="16" s="1"/>
  <c r="G172" i="9" a="1"/>
  <c r="G172" i="9" s="1"/>
  <c r="AL172" i="16" s="1"/>
  <c r="S29" i="11"/>
  <c r="R18" i="12"/>
  <c r="R29" i="12" s="1"/>
  <c r="G20" i="9" a="1"/>
  <c r="G20" i="9" s="1"/>
  <c r="AL20" i="16" s="1"/>
  <c r="G148" i="9" a="1"/>
  <c r="G148" i="9" s="1"/>
  <c r="AL148" i="16" s="1"/>
  <c r="S32" i="11"/>
  <c r="R21" i="12"/>
  <c r="R32" i="12" s="1"/>
  <c r="R10" i="13" s="1"/>
  <c r="R32" i="13" s="1"/>
  <c r="S34" i="11"/>
  <c r="R23" i="12"/>
  <c r="R34" i="12" s="1"/>
  <c r="R12" i="13" s="1"/>
  <c r="R34" i="13" s="1"/>
  <c r="G109" i="9" a="1"/>
  <c r="G109" i="9" s="1"/>
  <c r="AL109" i="16" s="1"/>
  <c r="G237" i="9" a="1"/>
  <c r="G237" i="9" s="1"/>
  <c r="AL237" i="16" s="1"/>
  <c r="G231" i="9" a="1"/>
  <c r="G231" i="9" s="1"/>
  <c r="AL231" i="16" s="1"/>
  <c r="G231" i="16" s="1"/>
  <c r="G103" i="9" a="1"/>
  <c r="G103" i="9" s="1"/>
  <c r="AL103" i="16" s="1"/>
  <c r="G103" i="16" s="1"/>
  <c r="G234" i="9" a="1"/>
  <c r="G234" i="9" s="1"/>
  <c r="AL234" i="16" s="1"/>
  <c r="G106" i="9" a="1"/>
  <c r="G106" i="9" s="1"/>
  <c r="AL106" i="16" s="1"/>
  <c r="G106" i="16" s="1"/>
  <c r="T28" i="11"/>
  <c r="T17" i="12" s="1"/>
  <c r="T28" i="12" s="1"/>
  <c r="S17" i="12"/>
  <c r="S28" i="12" s="1"/>
  <c r="S6" i="13" s="1"/>
  <c r="S28" i="13" s="1"/>
  <c r="S30" i="11"/>
  <c r="R19" i="12"/>
  <c r="R30" i="12" s="1"/>
  <c r="R8" i="13" s="1"/>
  <c r="R30" i="13" s="1"/>
  <c r="G232" i="9" a="1"/>
  <c r="G232" i="9" s="1"/>
  <c r="AL232" i="16" s="1"/>
  <c r="G232" i="16" s="1"/>
  <c r="G104" i="9" a="1"/>
  <c r="G104" i="9" s="1"/>
  <c r="AL104" i="16" s="1"/>
  <c r="G228" i="9" a="1"/>
  <c r="G228" i="9" s="1"/>
  <c r="AL228" i="16" s="1"/>
  <c r="G100" i="9" a="1"/>
  <c r="G100" i="9" s="1"/>
  <c r="AL100" i="16" s="1"/>
  <c r="R22" i="2"/>
  <c r="R18" i="2"/>
  <c r="G204" i="9" a="1"/>
  <c r="G204" i="9" s="1"/>
  <c r="AL204" i="16" s="1"/>
  <c r="G76" i="9" a="1"/>
  <c r="G76" i="9" s="1"/>
  <c r="AL76" i="16" s="1"/>
  <c r="R19" i="11"/>
  <c r="S33" i="11"/>
  <c r="R22" i="12"/>
  <c r="R33" i="12" s="1"/>
  <c r="R11" i="13" s="1"/>
  <c r="R33" i="13" s="1"/>
  <c r="G230" i="9" a="1"/>
  <c r="G230" i="9" s="1"/>
  <c r="AL230" i="16" s="1"/>
  <c r="G102" i="9" a="1"/>
  <c r="G102" i="9" s="1"/>
  <c r="AL102" i="16" s="1"/>
  <c r="G60" i="9" a="1"/>
  <c r="G60" i="9" s="1"/>
  <c r="AL60" i="16" s="1"/>
  <c r="G188" i="9" a="1"/>
  <c r="G188" i="9" s="1"/>
  <c r="AL188" i="16" s="1"/>
  <c r="S31" i="11"/>
  <c r="R20" i="12"/>
  <c r="R31" i="12" s="1"/>
  <c r="R9" i="13" s="1"/>
  <c r="R31" i="13" s="1"/>
  <c r="R24" i="11"/>
  <c r="G229" i="9" a="1"/>
  <c r="G229" i="9" s="1"/>
  <c r="AL229" i="16" s="1"/>
  <c r="Q35" i="13"/>
  <c r="G101" i="9" a="1"/>
  <c r="G101" i="9" s="1"/>
  <c r="AL101" i="16" s="1"/>
  <c r="R20" i="2"/>
  <c r="R24" i="2"/>
  <c r="R23" i="2"/>
  <c r="R17" i="2"/>
  <c r="R24" i="4"/>
  <c r="R22" i="5"/>
  <c r="R18" i="5"/>
  <c r="R22" i="7"/>
  <c r="Q22" i="8"/>
  <c r="R19" i="4"/>
  <c r="R18" i="7"/>
  <c r="Q18" i="8"/>
  <c r="R23" i="5"/>
  <c r="R20" i="6"/>
  <c r="Q12" i="2"/>
  <c r="Q12" i="8"/>
  <c r="Q12" i="7"/>
  <c r="Q34" i="7" s="1"/>
  <c r="Q34" i="8" s="1"/>
  <c r="Q12" i="6"/>
  <c r="Q12" i="4"/>
  <c r="Q12" i="5"/>
  <c r="Q34" i="5" s="1"/>
  <c r="I235" i="9" s="1" a="1"/>
  <c r="I235" i="9" s="1"/>
  <c r="AN235" i="16" s="1"/>
  <c r="Q9" i="2"/>
  <c r="Q9" i="8"/>
  <c r="Q9" i="7"/>
  <c r="Q31" i="7" s="1"/>
  <c r="Q31" i="8" s="1"/>
  <c r="Q9" i="5"/>
  <c r="Q31" i="5" s="1"/>
  <c r="I232" i="9" s="1" a="1"/>
  <c r="I232" i="9" s="1"/>
  <c r="AN232" i="16" s="1"/>
  <c r="Q9" i="6"/>
  <c r="Q9" i="4"/>
  <c r="Q6" i="2"/>
  <c r="Q6" i="7"/>
  <c r="Q28" i="7" s="1"/>
  <c r="Q28" i="8" s="1"/>
  <c r="Q6" i="8"/>
  <c r="Q6" i="6"/>
  <c r="Q6" i="5"/>
  <c r="Q28" i="5" s="1"/>
  <c r="I229" i="9" s="1" a="1"/>
  <c r="I229" i="9" s="1"/>
  <c r="AN229" i="16" s="1"/>
  <c r="Q6" i="4"/>
  <c r="Q13" i="2"/>
  <c r="Q13" i="8"/>
  <c r="Q13" i="7"/>
  <c r="Q35" i="7" s="1"/>
  <c r="Q35" i="8" s="1"/>
  <c r="Q13" i="6"/>
  <c r="Q13" i="5"/>
  <c r="Q35" i="5" s="1"/>
  <c r="I236" i="9" s="1" a="1"/>
  <c r="I236" i="9" s="1"/>
  <c r="AN236" i="16" s="1"/>
  <c r="I236" i="16" s="1"/>
  <c r="J236" i="16" s="1"/>
  <c r="P236" i="16" s="1"/>
  <c r="Q13" i="4"/>
  <c r="R21" i="5"/>
  <c r="R23" i="7"/>
  <c r="Q23" i="8"/>
  <c r="R17" i="5"/>
  <c r="R22" i="4"/>
  <c r="R22" i="6"/>
  <c r="R24" i="6"/>
  <c r="R20" i="4"/>
  <c r="R18" i="4"/>
  <c r="R18" i="6"/>
  <c r="Q10" i="2"/>
  <c r="Q10" i="8"/>
  <c r="Q10" i="7"/>
  <c r="Q32" i="7" s="1"/>
  <c r="Q32" i="8" s="1"/>
  <c r="Q10" i="6"/>
  <c r="Q10" i="4"/>
  <c r="Q10" i="5"/>
  <c r="Q32" i="5" s="1"/>
  <c r="I233" i="9" s="1" a="1"/>
  <c r="I233" i="9" s="1"/>
  <c r="AN233" i="16" s="1"/>
  <c r="I233" i="16" s="1"/>
  <c r="J233" i="16" s="1"/>
  <c r="P233" i="16" s="1"/>
  <c r="Q8" i="2"/>
  <c r="Q8" i="8"/>
  <c r="Q8" i="7"/>
  <c r="Q30" i="7" s="1"/>
  <c r="Q30" i="8" s="1"/>
  <c r="Q8" i="6"/>
  <c r="Q8" i="4"/>
  <c r="Q8" i="5"/>
  <c r="Q30" i="5" s="1"/>
  <c r="I231" i="9" s="1" a="1"/>
  <c r="I231" i="9" s="1"/>
  <c r="AN231" i="16" s="1"/>
  <c r="R24" i="7"/>
  <c r="Q24" i="8"/>
  <c r="R17" i="4"/>
  <c r="R20" i="7"/>
  <c r="Q20" i="8"/>
  <c r="R20" i="5"/>
  <c r="R23" i="4"/>
  <c r="R23" i="6"/>
  <c r="R17" i="6"/>
  <c r="Q11" i="2"/>
  <c r="Q11" i="8"/>
  <c r="Q11" i="7"/>
  <c r="Q33" i="7" s="1"/>
  <c r="Q33" i="8" s="1"/>
  <c r="Q11" i="6"/>
  <c r="Q11" i="5"/>
  <c r="Q33" i="5" s="1"/>
  <c r="I234" i="9" s="1" a="1"/>
  <c r="I234" i="9" s="1"/>
  <c r="AN234" i="16" s="1"/>
  <c r="I234" i="16" s="1"/>
  <c r="J234" i="16" s="1"/>
  <c r="P234" i="16" s="1"/>
  <c r="Q11" i="4"/>
  <c r="Q7" i="2"/>
  <c r="Q7" i="8"/>
  <c r="Q7" i="7"/>
  <c r="Q29" i="7" s="1"/>
  <c r="Q29" i="8" s="1"/>
  <c r="Q7" i="5"/>
  <c r="Q29" i="5" s="1"/>
  <c r="I230" i="9" s="1" a="1"/>
  <c r="I230" i="9" s="1"/>
  <c r="AN230" i="16" s="1"/>
  <c r="Q7" i="6"/>
  <c r="Q7" i="4"/>
  <c r="R21" i="7"/>
  <c r="Q21" i="8"/>
  <c r="R19" i="5"/>
  <c r="R17" i="7"/>
  <c r="Q17" i="8"/>
  <c r="R21" i="6"/>
  <c r="R19" i="7"/>
  <c r="Q19" i="8"/>
  <c r="R21" i="4"/>
  <c r="L83" i="9"/>
  <c r="I83" i="9" s="1" a="1"/>
  <c r="I83" i="9" s="1"/>
  <c r="AN83" i="16" s="1"/>
  <c r="E84" i="9"/>
  <c r="E32" i="9"/>
  <c r="L31" i="9"/>
  <c r="I31" i="9" s="1" a="1"/>
  <c r="I31" i="9" s="1"/>
  <c r="AN31" i="16" s="1"/>
  <c r="R21" i="2"/>
  <c r="S23" i="1"/>
  <c r="S23" i="11" s="1"/>
  <c r="R35" i="1"/>
  <c r="R12" i="11" s="1"/>
  <c r="R19" i="2"/>
  <c r="S17" i="1"/>
  <c r="S17" i="11" s="1"/>
  <c r="R29" i="1"/>
  <c r="R6" i="11" s="1"/>
  <c r="S21" i="1"/>
  <c r="S21" i="11" s="1"/>
  <c r="R33" i="1"/>
  <c r="R10" i="11" s="1"/>
  <c r="S19" i="1"/>
  <c r="R31" i="1"/>
  <c r="R8" i="11" s="1"/>
  <c r="S22" i="1"/>
  <c r="R34" i="1"/>
  <c r="R11" i="11" s="1"/>
  <c r="S18" i="1"/>
  <c r="S18" i="11" s="1"/>
  <c r="R30" i="1"/>
  <c r="R7" i="11" s="1"/>
  <c r="S20" i="1"/>
  <c r="S20" i="11" s="1"/>
  <c r="R32" i="1"/>
  <c r="R9" i="11" s="1"/>
  <c r="S24" i="1"/>
  <c r="R36" i="1"/>
  <c r="R13" i="11" s="1"/>
  <c r="Y182" i="16" l="1"/>
  <c r="AG182" i="16" s="1"/>
  <c r="Y139" i="16"/>
  <c r="AG139" i="16" s="1"/>
  <c r="Y163" i="16"/>
  <c r="AG163" i="16" s="1"/>
  <c r="Y210" i="16"/>
  <c r="AG210" i="16" s="1"/>
  <c r="Y17" i="16"/>
  <c r="AG17" i="16" s="1"/>
  <c r="Z162" i="16"/>
  <c r="Z171" i="16"/>
  <c r="AH171" i="16" s="1"/>
  <c r="AI171" i="16" s="1"/>
  <c r="Y158" i="16"/>
  <c r="AG158" i="16" s="1"/>
  <c r="Y217" i="16"/>
  <c r="AG217" i="16" s="1"/>
  <c r="Y201" i="16"/>
  <c r="AG201" i="16" s="1"/>
  <c r="Z195" i="16"/>
  <c r="AA195" i="16" s="1"/>
  <c r="Y166" i="16"/>
  <c r="AG166" i="16" s="1"/>
  <c r="Y18" i="16"/>
  <c r="AG18" i="16" s="1"/>
  <c r="Y143" i="16"/>
  <c r="AG143" i="16" s="1"/>
  <c r="G237" i="16"/>
  <c r="T237" i="16" s="1"/>
  <c r="U237" i="16" s="1"/>
  <c r="V237" i="16" s="1"/>
  <c r="Y162" i="16"/>
  <c r="AG162" i="16" s="1"/>
  <c r="T231" i="16"/>
  <c r="U231" i="16" s="1"/>
  <c r="V231" i="16" s="1"/>
  <c r="Q234" i="16"/>
  <c r="R234" i="16"/>
  <c r="T106" i="16"/>
  <c r="U106" i="16" s="1"/>
  <c r="V106" i="16" s="1"/>
  <c r="Q236" i="16"/>
  <c r="R236" i="16"/>
  <c r="T235" i="16"/>
  <c r="U235" i="16" s="1"/>
  <c r="Q225" i="16"/>
  <c r="R225" i="16"/>
  <c r="V32" i="16"/>
  <c r="Z177" i="16"/>
  <c r="S177" i="16"/>
  <c r="Y138" i="16"/>
  <c r="AG138" i="16" s="1"/>
  <c r="V138" i="16"/>
  <c r="Z138" i="16" s="1"/>
  <c r="Y9" i="16"/>
  <c r="AG9" i="16" s="1"/>
  <c r="V9" i="16"/>
  <c r="Z9" i="16" s="1"/>
  <c r="S170" i="16"/>
  <c r="Q222" i="16"/>
  <c r="R222" i="16"/>
  <c r="Z163" i="16"/>
  <c r="Y214" i="16"/>
  <c r="AG214" i="16" s="1"/>
  <c r="V214" i="16"/>
  <c r="Z214" i="16" s="1"/>
  <c r="G101" i="16"/>
  <c r="K29" i="16"/>
  <c r="X29" i="16" s="1"/>
  <c r="L29" i="16"/>
  <c r="T29" i="16"/>
  <c r="U29" i="16" s="1"/>
  <c r="K227" i="16"/>
  <c r="X227" i="16" s="1"/>
  <c r="K215" i="16"/>
  <c r="X215" i="16" s="1"/>
  <c r="T215" i="16"/>
  <c r="U215" i="16" s="1"/>
  <c r="L215" i="16"/>
  <c r="S211" i="16"/>
  <c r="Q30" i="16"/>
  <c r="Y30" i="16" s="1"/>
  <c r="AG30" i="16" s="1"/>
  <c r="R30" i="16"/>
  <c r="S30" i="16" s="1"/>
  <c r="Y206" i="16"/>
  <c r="AG206" i="16" s="1"/>
  <c r="V206" i="16"/>
  <c r="Z206" i="16" s="1"/>
  <c r="Y192" i="16"/>
  <c r="AG192" i="16" s="1"/>
  <c r="V192" i="16"/>
  <c r="Z192" i="16" s="1"/>
  <c r="T232" i="16"/>
  <c r="U232" i="16" s="1"/>
  <c r="V73" i="16"/>
  <c r="AH184" i="16"/>
  <c r="AI184" i="16" s="1"/>
  <c r="AA184" i="16"/>
  <c r="T189" i="16"/>
  <c r="U189" i="16" s="1"/>
  <c r="V189" i="16" s="1"/>
  <c r="Z189" i="16" s="1"/>
  <c r="K189" i="16"/>
  <c r="X189" i="16" s="1"/>
  <c r="L189" i="16"/>
  <c r="I230" i="16"/>
  <c r="J230" i="16" s="1"/>
  <c r="P230" i="16" s="1"/>
  <c r="Y175" i="16"/>
  <c r="AG175" i="16" s="1"/>
  <c r="V175" i="16"/>
  <c r="Z175" i="16" s="1"/>
  <c r="L30" i="16"/>
  <c r="Y146" i="16"/>
  <c r="AG146" i="16" s="1"/>
  <c r="V146" i="16"/>
  <c r="Z146" i="16" s="1"/>
  <c r="G107" i="16"/>
  <c r="S11" i="16"/>
  <c r="Z11" i="16"/>
  <c r="Z160" i="16"/>
  <c r="S160" i="16"/>
  <c r="S145" i="16"/>
  <c r="S197" i="16"/>
  <c r="V49" i="16"/>
  <c r="S22" i="16"/>
  <c r="Z22" i="16"/>
  <c r="Z17" i="16"/>
  <c r="Y155" i="16"/>
  <c r="AG155" i="16" s="1"/>
  <c r="V155" i="16"/>
  <c r="Z155" i="16" s="1"/>
  <c r="T95" i="16"/>
  <c r="U95" i="16" s="1"/>
  <c r="V95" i="16" s="1"/>
  <c r="Y168" i="16"/>
  <c r="AG168" i="16" s="1"/>
  <c r="V168" i="16"/>
  <c r="Z168" i="16" s="1"/>
  <c r="Y171" i="16"/>
  <c r="AG171" i="16" s="1"/>
  <c r="Y152" i="16"/>
  <c r="AG152" i="16" s="1"/>
  <c r="V152" i="16"/>
  <c r="Z152" i="16" s="1"/>
  <c r="V54" i="16"/>
  <c r="T37" i="16"/>
  <c r="U37" i="16" s="1"/>
  <c r="V37" i="16" s="1"/>
  <c r="I229" i="16"/>
  <c r="J229" i="16" s="1"/>
  <c r="P229" i="16" s="1"/>
  <c r="Q233" i="16"/>
  <c r="R233" i="16"/>
  <c r="K30" i="16"/>
  <c r="X30" i="16" s="1"/>
  <c r="V58" i="16"/>
  <c r="Y15" i="16"/>
  <c r="AG15" i="16" s="1"/>
  <c r="V15" i="16"/>
  <c r="Z15" i="16" s="1"/>
  <c r="Y23" i="16"/>
  <c r="AG23" i="16" s="1"/>
  <c r="V23" i="16"/>
  <c r="Z23" i="16" s="1"/>
  <c r="V67" i="16"/>
  <c r="Z201" i="16"/>
  <c r="G229" i="16"/>
  <c r="AA202" i="16"/>
  <c r="AH202" i="16"/>
  <c r="AI202" i="16" s="1"/>
  <c r="Y219" i="16"/>
  <c r="AG219" i="16" s="1"/>
  <c r="V219" i="16"/>
  <c r="Z219" i="16" s="1"/>
  <c r="T197" i="16"/>
  <c r="U197" i="16" s="1"/>
  <c r="V197" i="16" s="1"/>
  <c r="Z197" i="16" s="1"/>
  <c r="K197" i="16"/>
  <c r="X197" i="16" s="1"/>
  <c r="L197" i="16"/>
  <c r="K213" i="16"/>
  <c r="X213" i="16" s="1"/>
  <c r="T213" i="16"/>
  <c r="U213" i="16" s="1"/>
  <c r="V213" i="16" s="1"/>
  <c r="Z213" i="16" s="1"/>
  <c r="L213" i="16"/>
  <c r="AH162" i="16"/>
  <c r="AI162" i="16" s="1"/>
  <c r="AA162" i="16"/>
  <c r="Y191" i="16"/>
  <c r="AG191" i="16" s="1"/>
  <c r="V191" i="16"/>
  <c r="Z191" i="16" s="1"/>
  <c r="Z135" i="16"/>
  <c r="S135" i="16"/>
  <c r="Z182" i="16"/>
  <c r="S182" i="16"/>
  <c r="V30" i="16"/>
  <c r="Y11" i="16"/>
  <c r="AG11" i="16" s="1"/>
  <c r="Y147" i="16"/>
  <c r="AG147" i="16" s="1"/>
  <c r="V147" i="16"/>
  <c r="Z147" i="16" s="1"/>
  <c r="G104" i="16"/>
  <c r="Y160" i="16"/>
  <c r="AG160" i="16" s="1"/>
  <c r="Y183" i="16"/>
  <c r="AG183" i="16" s="1"/>
  <c r="V183" i="16"/>
  <c r="Z183" i="16" s="1"/>
  <c r="Y185" i="16"/>
  <c r="AG185" i="16" s="1"/>
  <c r="V185" i="16"/>
  <c r="Z185" i="16" s="1"/>
  <c r="T96" i="16"/>
  <c r="U96" i="16" s="1"/>
  <c r="S26" i="16"/>
  <c r="Y27" i="16"/>
  <c r="AG27" i="16" s="1"/>
  <c r="Y167" i="16"/>
  <c r="AG167" i="16" s="1"/>
  <c r="Z150" i="16"/>
  <c r="Z154" i="16"/>
  <c r="Y151" i="16"/>
  <c r="AG151" i="16" s="1"/>
  <c r="V151" i="16"/>
  <c r="Z151" i="16" s="1"/>
  <c r="S148" i="16"/>
  <c r="S199" i="16"/>
  <c r="Z139" i="16"/>
  <c r="AA136" i="16"/>
  <c r="AH136" i="16"/>
  <c r="AI136" i="16" s="1"/>
  <c r="V31" i="16"/>
  <c r="T45" i="16"/>
  <c r="U45" i="16" s="1"/>
  <c r="V45" i="16" s="1"/>
  <c r="T85" i="16"/>
  <c r="U85" i="16" s="1"/>
  <c r="G230" i="16"/>
  <c r="L221" i="16"/>
  <c r="K221" i="16"/>
  <c r="X221" i="16" s="1"/>
  <c r="T221" i="16"/>
  <c r="U221" i="16" s="1"/>
  <c r="V221" i="16" s="1"/>
  <c r="V75" i="16"/>
  <c r="Y187" i="16"/>
  <c r="AG187" i="16" s="1"/>
  <c r="V187" i="16"/>
  <c r="Z187" i="16" s="1"/>
  <c r="G234" i="16"/>
  <c r="Z16" i="16"/>
  <c r="S16" i="16"/>
  <c r="Y178" i="16"/>
  <c r="AG178" i="16" s="1"/>
  <c r="V178" i="16"/>
  <c r="Z178" i="16" s="1"/>
  <c r="S178" i="16"/>
  <c r="AA190" i="16"/>
  <c r="AH190" i="16"/>
  <c r="AI190" i="16" s="1"/>
  <c r="S216" i="16"/>
  <c r="S27" i="16"/>
  <c r="Z27" i="16"/>
  <c r="S191" i="16"/>
  <c r="Y169" i="16"/>
  <c r="AG169" i="16" s="1"/>
  <c r="V83" i="16"/>
  <c r="Y8" i="16"/>
  <c r="AG8" i="16" s="1"/>
  <c r="V8" i="16"/>
  <c r="Z8" i="16" s="1"/>
  <c r="Z142" i="16"/>
  <c r="Y24" i="16"/>
  <c r="AG24" i="16" s="1"/>
  <c r="V24" i="16"/>
  <c r="Z24" i="16" s="1"/>
  <c r="K13" i="16"/>
  <c r="X13" i="16" s="1"/>
  <c r="L13" i="16"/>
  <c r="T13" i="16"/>
  <c r="U13" i="16" s="1"/>
  <c r="T93" i="16"/>
  <c r="U93" i="16" s="1"/>
  <c r="V93" i="16" s="1"/>
  <c r="I231" i="16"/>
  <c r="J231" i="16" s="1"/>
  <c r="P231" i="16" s="1"/>
  <c r="G102" i="16"/>
  <c r="AA167" i="16"/>
  <c r="AH167" i="16"/>
  <c r="AI167" i="16" s="1"/>
  <c r="V88" i="16"/>
  <c r="T222" i="16"/>
  <c r="U222" i="16" s="1"/>
  <c r="K222" i="16"/>
  <c r="X222" i="16" s="1"/>
  <c r="L222" i="16"/>
  <c r="Y16" i="16"/>
  <c r="AG16" i="16" s="1"/>
  <c r="T226" i="16"/>
  <c r="U226" i="16" s="1"/>
  <c r="L226" i="16"/>
  <c r="K226" i="16"/>
  <c r="X226" i="16" s="1"/>
  <c r="Y199" i="16"/>
  <c r="AG199" i="16" s="1"/>
  <c r="V199" i="16"/>
  <c r="Z199" i="16" s="1"/>
  <c r="V91" i="16"/>
  <c r="Y153" i="16"/>
  <c r="AG153" i="16" s="1"/>
  <c r="V153" i="16"/>
  <c r="Z153" i="16" s="1"/>
  <c r="Y198" i="16"/>
  <c r="AG198" i="16" s="1"/>
  <c r="V198" i="16"/>
  <c r="Z198" i="16" s="1"/>
  <c r="Y184" i="16"/>
  <c r="AG184" i="16" s="1"/>
  <c r="G105" i="16"/>
  <c r="Q223" i="16"/>
  <c r="R223" i="16"/>
  <c r="S179" i="16"/>
  <c r="Y200" i="16"/>
  <c r="AG200" i="16" s="1"/>
  <c r="V200" i="16"/>
  <c r="Z200" i="16" s="1"/>
  <c r="S213" i="16"/>
  <c r="S10" i="16"/>
  <c r="Z10" i="16"/>
  <c r="S140" i="16"/>
  <c r="Z166" i="16"/>
  <c r="Z143" i="16"/>
  <c r="T87" i="16"/>
  <c r="U87" i="16" s="1"/>
  <c r="S14" i="16"/>
  <c r="Z14" i="16"/>
  <c r="Y134" i="16"/>
  <c r="AG134" i="16" s="1"/>
  <c r="V134" i="16"/>
  <c r="Z134" i="16" s="1"/>
  <c r="Y136" i="16"/>
  <c r="AG136" i="16" s="1"/>
  <c r="T61" i="16"/>
  <c r="U61" i="16" s="1"/>
  <c r="V61" i="16" s="1"/>
  <c r="T77" i="16"/>
  <c r="U77" i="16" s="1"/>
  <c r="V77" i="16" s="1"/>
  <c r="Y137" i="16"/>
  <c r="AG137" i="16" s="1"/>
  <c r="V137" i="16"/>
  <c r="Z137" i="16" s="1"/>
  <c r="S181" i="16"/>
  <c r="T141" i="16"/>
  <c r="U141" i="16" s="1"/>
  <c r="L141" i="16"/>
  <c r="K141" i="16"/>
  <c r="X141" i="16" s="1"/>
  <c r="S173" i="16"/>
  <c r="K225" i="16"/>
  <c r="X225" i="16" s="1"/>
  <c r="T225" i="16"/>
  <c r="U225" i="16" s="1"/>
  <c r="V225" i="16" s="1"/>
  <c r="L225" i="16"/>
  <c r="Y216" i="16"/>
  <c r="AG216" i="16" s="1"/>
  <c r="V216" i="16"/>
  <c r="Z216" i="16" s="1"/>
  <c r="S206" i="16"/>
  <c r="T224" i="16"/>
  <c r="U224" i="16" s="1"/>
  <c r="L224" i="16"/>
  <c r="K224" i="16"/>
  <c r="X224" i="16" s="1"/>
  <c r="T99" i="16"/>
  <c r="U99" i="16" s="1"/>
  <c r="Y179" i="16"/>
  <c r="AG179" i="16" s="1"/>
  <c r="V179" i="16"/>
  <c r="Z179" i="16" s="1"/>
  <c r="Y186" i="16"/>
  <c r="AG186" i="16" s="1"/>
  <c r="V186" i="16"/>
  <c r="Z186" i="16" s="1"/>
  <c r="T98" i="16"/>
  <c r="U98" i="16" s="1"/>
  <c r="V98" i="16" s="1"/>
  <c r="G233" i="16"/>
  <c r="Y10" i="16"/>
  <c r="AG10" i="16" s="1"/>
  <c r="Y195" i="16"/>
  <c r="AG195" i="16" s="1"/>
  <c r="Y203" i="16"/>
  <c r="AG203" i="16" s="1"/>
  <c r="V203" i="16"/>
  <c r="Z203" i="16" s="1"/>
  <c r="Q221" i="16"/>
  <c r="R221" i="16"/>
  <c r="Y14" i="16"/>
  <c r="AG14" i="16" s="1"/>
  <c r="Y209" i="16"/>
  <c r="AG209" i="16" s="1"/>
  <c r="V209" i="16"/>
  <c r="Z209" i="16" s="1"/>
  <c r="Y211" i="16"/>
  <c r="AG211" i="16" s="1"/>
  <c r="V211" i="16"/>
  <c r="Z211" i="16" s="1"/>
  <c r="Y190" i="16"/>
  <c r="AG190" i="16" s="1"/>
  <c r="Z208" i="16"/>
  <c r="T69" i="16"/>
  <c r="U69" i="16" s="1"/>
  <c r="V69" i="16" s="1"/>
  <c r="L21" i="16"/>
  <c r="T21" i="16"/>
  <c r="U21" i="16" s="1"/>
  <c r="K21" i="16"/>
  <c r="X21" i="16" s="1"/>
  <c r="V97" i="16"/>
  <c r="I235" i="16"/>
  <c r="J235" i="16" s="1"/>
  <c r="P235" i="16" s="1"/>
  <c r="S207" i="16"/>
  <c r="Z207" i="16"/>
  <c r="V78" i="16"/>
  <c r="T157" i="16"/>
  <c r="U157" i="16" s="1"/>
  <c r="K157" i="16"/>
  <c r="X157" i="16" s="1"/>
  <c r="L157" i="16"/>
  <c r="S28" i="16"/>
  <c r="I31" i="16"/>
  <c r="G228" i="16"/>
  <c r="G156" i="16"/>
  <c r="G164" i="16"/>
  <c r="G148" i="16"/>
  <c r="G140" i="16"/>
  <c r="G180" i="16"/>
  <c r="G204" i="16"/>
  <c r="G196" i="16"/>
  <c r="G188" i="16"/>
  <c r="G212" i="16"/>
  <c r="G172" i="16"/>
  <c r="G220" i="16"/>
  <c r="V66" i="16"/>
  <c r="V59" i="16"/>
  <c r="S15" i="16"/>
  <c r="T133" i="16"/>
  <c r="U133" i="16" s="1"/>
  <c r="L133" i="16"/>
  <c r="K133" i="16"/>
  <c r="X133" i="16" s="1"/>
  <c r="S183" i="16"/>
  <c r="T173" i="16"/>
  <c r="U173" i="16" s="1"/>
  <c r="V173" i="16" s="1"/>
  <c r="Z173" i="16" s="1"/>
  <c r="K173" i="16"/>
  <c r="X173" i="16" s="1"/>
  <c r="L173" i="16"/>
  <c r="V47" i="16"/>
  <c r="V63" i="16"/>
  <c r="Y193" i="16"/>
  <c r="AG193" i="16" s="1"/>
  <c r="V193" i="16"/>
  <c r="Z193" i="16" s="1"/>
  <c r="S176" i="16"/>
  <c r="S194" i="16"/>
  <c r="Z194" i="16"/>
  <c r="V86" i="16"/>
  <c r="Z18" i="16"/>
  <c r="Q227" i="16"/>
  <c r="Y227" i="16" s="1"/>
  <c r="AG227" i="16" s="1"/>
  <c r="R227" i="16"/>
  <c r="S227" i="16" s="1"/>
  <c r="Y176" i="16"/>
  <c r="AG176" i="16" s="1"/>
  <c r="V176" i="16"/>
  <c r="Z176" i="16" s="1"/>
  <c r="Y7" i="16"/>
  <c r="AG7" i="16" s="1"/>
  <c r="V7" i="16"/>
  <c r="Z7" i="16" s="1"/>
  <c r="Z217" i="16"/>
  <c r="S24" i="16"/>
  <c r="V39" i="16"/>
  <c r="S6" i="16"/>
  <c r="Z6" i="16"/>
  <c r="S152" i="16"/>
  <c r="Y218" i="16"/>
  <c r="AG218" i="16" s="1"/>
  <c r="V218" i="16"/>
  <c r="Z218" i="16" s="1"/>
  <c r="Y19" i="16"/>
  <c r="AG19" i="16" s="1"/>
  <c r="V19" i="16"/>
  <c r="Z19" i="16" s="1"/>
  <c r="Y144" i="16"/>
  <c r="AG144" i="16" s="1"/>
  <c r="G109" i="16"/>
  <c r="T5" i="16"/>
  <c r="U5" i="16" s="1"/>
  <c r="K5" i="16"/>
  <c r="X5" i="16" s="1"/>
  <c r="L5" i="16"/>
  <c r="V227" i="16"/>
  <c r="S226" i="16"/>
  <c r="T149" i="16"/>
  <c r="U149" i="16" s="1"/>
  <c r="K149" i="16"/>
  <c r="X149" i="16" s="1"/>
  <c r="L149" i="16"/>
  <c r="S19" i="6"/>
  <c r="G44" i="16"/>
  <c r="G36" i="16"/>
  <c r="G68" i="16"/>
  <c r="G12" i="16"/>
  <c r="G52" i="16"/>
  <c r="G28" i="16"/>
  <c r="G20" i="16"/>
  <c r="G84" i="16"/>
  <c r="G76" i="16"/>
  <c r="G100" i="16"/>
  <c r="G92" i="16"/>
  <c r="G60" i="16"/>
  <c r="V56" i="16"/>
  <c r="Y174" i="16"/>
  <c r="AG174" i="16" s="1"/>
  <c r="V174" i="16"/>
  <c r="Z174" i="16" s="1"/>
  <c r="Y26" i="16"/>
  <c r="AG26" i="16" s="1"/>
  <c r="V26" i="16"/>
  <c r="Z26" i="16" s="1"/>
  <c r="K165" i="16"/>
  <c r="X165" i="16" s="1"/>
  <c r="T165" i="16"/>
  <c r="U165" i="16" s="1"/>
  <c r="V165" i="16" s="1"/>
  <c r="Z165" i="16" s="1"/>
  <c r="L165" i="16"/>
  <c r="V41" i="16"/>
  <c r="S186" i="16"/>
  <c r="S23" i="16"/>
  <c r="S29" i="16"/>
  <c r="AA144" i="16"/>
  <c r="AH144" i="16"/>
  <c r="AI144" i="16" s="1"/>
  <c r="K205" i="16"/>
  <c r="X205" i="16" s="1"/>
  <c r="T205" i="16"/>
  <c r="U205" i="16" s="1"/>
  <c r="V205" i="16" s="1"/>
  <c r="Z205" i="16" s="1"/>
  <c r="L205" i="16"/>
  <c r="T181" i="16"/>
  <c r="U181" i="16" s="1"/>
  <c r="V181" i="16" s="1"/>
  <c r="Z181" i="16" s="1"/>
  <c r="L181" i="16"/>
  <c r="K181" i="16"/>
  <c r="X181" i="16" s="1"/>
  <c r="Z210" i="16"/>
  <c r="S210" i="16"/>
  <c r="AA169" i="16"/>
  <c r="AH169" i="16"/>
  <c r="AI169" i="16" s="1"/>
  <c r="S158" i="16"/>
  <c r="Z158" i="16"/>
  <c r="V82" i="16"/>
  <c r="T103" i="16"/>
  <c r="U103" i="16" s="1"/>
  <c r="V103" i="16" s="1"/>
  <c r="Y25" i="16"/>
  <c r="AG25" i="16" s="1"/>
  <c r="V25" i="16"/>
  <c r="Z25" i="16" s="1"/>
  <c r="S161" i="16"/>
  <c r="Y159" i="16"/>
  <c r="AG159" i="16" s="1"/>
  <c r="V159" i="16"/>
  <c r="Z159" i="16" s="1"/>
  <c r="S147" i="16"/>
  <c r="Y194" i="16"/>
  <c r="AG194" i="16" s="1"/>
  <c r="S159" i="16"/>
  <c r="Y161" i="16"/>
  <c r="AG161" i="16" s="1"/>
  <c r="V161" i="16"/>
  <c r="Z161" i="16" s="1"/>
  <c r="V40" i="16"/>
  <c r="Y170" i="16"/>
  <c r="AG170" i="16" s="1"/>
  <c r="V170" i="16"/>
  <c r="Z170" i="16" s="1"/>
  <c r="S196" i="16"/>
  <c r="S134" i="16"/>
  <c r="V94" i="16"/>
  <c r="Y202" i="16"/>
  <c r="AG202" i="16" s="1"/>
  <c r="Y6" i="16"/>
  <c r="AG6" i="16" s="1"/>
  <c r="Y145" i="16"/>
  <c r="AG145" i="16" s="1"/>
  <c r="V145" i="16"/>
  <c r="Z145" i="16" s="1"/>
  <c r="T223" i="16"/>
  <c r="U223" i="16" s="1"/>
  <c r="K223" i="16"/>
  <c r="X223" i="16" s="1"/>
  <c r="L223" i="16"/>
  <c r="T53" i="16"/>
  <c r="U53" i="16" s="1"/>
  <c r="I232" i="16"/>
  <c r="J232" i="16" s="1"/>
  <c r="P232" i="16" s="1"/>
  <c r="L227" i="16"/>
  <c r="S24" i="2"/>
  <c r="S22" i="2"/>
  <c r="G114" i="9" a="1"/>
  <c r="G114" i="9" s="1"/>
  <c r="AL114" i="16" s="1"/>
  <c r="G242" i="9" a="1"/>
  <c r="G242" i="9" s="1"/>
  <c r="AL242" i="16" s="1"/>
  <c r="G242" i="16" s="1"/>
  <c r="T30" i="11"/>
  <c r="T19" i="12" s="1"/>
  <c r="T30" i="12" s="1"/>
  <c r="T8" i="13" s="1"/>
  <c r="T30" i="13" s="1"/>
  <c r="S19" i="12"/>
  <c r="S30" i="12" s="1"/>
  <c r="G113" i="9" a="1"/>
  <c r="G113" i="9" s="1"/>
  <c r="AL113" i="16" s="1"/>
  <c r="G113" i="16" s="1"/>
  <c r="G241" i="9" a="1"/>
  <c r="G241" i="9" s="1"/>
  <c r="AL241" i="16" s="1"/>
  <c r="G241" i="16" s="1"/>
  <c r="R35" i="12"/>
  <c r="R7" i="13"/>
  <c r="R29" i="13" s="1"/>
  <c r="R35" i="13" s="1"/>
  <c r="G244" i="9" s="1" a="1"/>
  <c r="G244" i="9" s="1"/>
  <c r="AL244" i="16" s="1"/>
  <c r="S24" i="11"/>
  <c r="T33" i="11"/>
  <c r="T22" i="12" s="1"/>
  <c r="T33" i="12" s="1"/>
  <c r="T11" i="13" s="1"/>
  <c r="T33" i="13" s="1"/>
  <c r="S22" i="12"/>
  <c r="S33" i="12" s="1"/>
  <c r="S11" i="13" s="1"/>
  <c r="S33" i="13" s="1"/>
  <c r="G117" i="9" a="1"/>
  <c r="G117" i="9" s="1"/>
  <c r="AL117" i="16" s="1"/>
  <c r="G245" i="9" a="1"/>
  <c r="G245" i="9" s="1"/>
  <c r="AL245" i="16" s="1"/>
  <c r="T32" i="11"/>
  <c r="T21" i="12" s="1"/>
  <c r="T32" i="12" s="1"/>
  <c r="T10" i="13" s="1"/>
  <c r="T32" i="13" s="1"/>
  <c r="S21" i="12"/>
  <c r="S32" i="12" s="1"/>
  <c r="S10" i="13" s="1"/>
  <c r="S32" i="13" s="1"/>
  <c r="T29" i="11"/>
  <c r="T18" i="12" s="1"/>
  <c r="T29" i="12" s="1"/>
  <c r="T7" i="13" s="1"/>
  <c r="T29" i="13" s="1"/>
  <c r="S18" i="12"/>
  <c r="S29" i="12" s="1"/>
  <c r="S7" i="13" s="1"/>
  <c r="S29" i="13" s="1"/>
  <c r="G112" i="9" a="1"/>
  <c r="G112" i="9" s="1"/>
  <c r="AL112" i="16" s="1"/>
  <c r="G240" i="9" a="1"/>
  <c r="G240" i="9" s="1"/>
  <c r="AL240" i="16" s="1"/>
  <c r="G240" i="16" s="1"/>
  <c r="S19" i="11"/>
  <c r="T6" i="13"/>
  <c r="T28" i="13" s="1"/>
  <c r="G115" i="9" a="1"/>
  <c r="G115" i="9" s="1"/>
  <c r="AL115" i="16" s="1"/>
  <c r="G115" i="16" s="1"/>
  <c r="G243" i="9" a="1"/>
  <c r="G243" i="9" s="1"/>
  <c r="AL243" i="16" s="1"/>
  <c r="G243" i="16" s="1"/>
  <c r="G108" i="9" a="1"/>
  <c r="G108" i="9" s="1"/>
  <c r="AL108" i="16" s="1"/>
  <c r="G108" i="16" s="1"/>
  <c r="G236" i="9" a="1"/>
  <c r="G236" i="9" s="1"/>
  <c r="AL236" i="16" s="1"/>
  <c r="T31" i="11"/>
  <c r="T20" i="12" s="1"/>
  <c r="T31" i="12" s="1"/>
  <c r="T9" i="13" s="1"/>
  <c r="T31" i="13" s="1"/>
  <c r="S20" i="12"/>
  <c r="S31" i="12" s="1"/>
  <c r="S9" i="13" s="1"/>
  <c r="S31" i="13" s="1"/>
  <c r="G111" i="9" a="1"/>
  <c r="G111" i="9" s="1"/>
  <c r="AL111" i="16" s="1"/>
  <c r="G239" i="9" a="1"/>
  <c r="G239" i="9" s="1"/>
  <c r="AL239" i="16" s="1"/>
  <c r="G239" i="16" s="1"/>
  <c r="T34" i="11"/>
  <c r="T23" i="12" s="1"/>
  <c r="T34" i="12" s="1"/>
  <c r="T12" i="13" s="1"/>
  <c r="T34" i="13" s="1"/>
  <c r="G259" i="9" s="1" a="1"/>
  <c r="G259" i="9" s="1"/>
  <c r="S23" i="12"/>
  <c r="S34" i="12" s="1"/>
  <c r="S12" i="13" s="1"/>
  <c r="S34" i="13" s="1"/>
  <c r="S22" i="11"/>
  <c r="S23" i="2"/>
  <c r="S17" i="2"/>
  <c r="R12" i="2"/>
  <c r="R12" i="8"/>
  <c r="R12" i="7"/>
  <c r="R34" i="7" s="1"/>
  <c r="R34" i="8" s="1"/>
  <c r="R12" i="6"/>
  <c r="R12" i="5"/>
  <c r="R34" i="5" s="1"/>
  <c r="I243" i="9" s="1" a="1"/>
  <c r="I243" i="9" s="1"/>
  <c r="AN243" i="16" s="1"/>
  <c r="R12" i="4"/>
  <c r="S21" i="7"/>
  <c r="R21" i="8"/>
  <c r="S18" i="6"/>
  <c r="S22" i="6"/>
  <c r="S18" i="7"/>
  <c r="R18" i="8"/>
  <c r="S18" i="5"/>
  <c r="S24" i="5"/>
  <c r="R7" i="2"/>
  <c r="R7" i="8"/>
  <c r="R7" i="7"/>
  <c r="R29" i="7" s="1"/>
  <c r="R29" i="8" s="1"/>
  <c r="R7" i="5"/>
  <c r="R29" i="5" s="1"/>
  <c r="I238" i="9" s="1" a="1"/>
  <c r="I238" i="9" s="1"/>
  <c r="AN238" i="16" s="1"/>
  <c r="R7" i="6"/>
  <c r="R7" i="4"/>
  <c r="R8" i="2"/>
  <c r="R8" i="8"/>
  <c r="R8" i="7"/>
  <c r="R30" i="7" s="1"/>
  <c r="R30" i="8" s="1"/>
  <c r="R8" i="5"/>
  <c r="R30" i="5" s="1"/>
  <c r="I239" i="9" s="1" a="1"/>
  <c r="I239" i="9" s="1"/>
  <c r="AN239" i="16" s="1"/>
  <c r="I239" i="16" s="1"/>
  <c r="J239" i="16" s="1"/>
  <c r="P239" i="16" s="1"/>
  <c r="R8" i="6"/>
  <c r="R8" i="4"/>
  <c r="R6" i="2"/>
  <c r="R6" i="8"/>
  <c r="R6" i="7"/>
  <c r="R28" i="7" s="1"/>
  <c r="R28" i="8" s="1"/>
  <c r="R6" i="5"/>
  <c r="R28" i="5" s="1"/>
  <c r="I237" i="9" s="1" a="1"/>
  <c r="I237" i="9" s="1"/>
  <c r="AN237" i="16" s="1"/>
  <c r="I237" i="16" s="1"/>
  <c r="R6" i="6"/>
  <c r="R6" i="4"/>
  <c r="S19" i="7"/>
  <c r="R19" i="8"/>
  <c r="S19" i="5"/>
  <c r="S17" i="6"/>
  <c r="S18" i="4"/>
  <c r="S22" i="4"/>
  <c r="S21" i="5"/>
  <c r="S23" i="5"/>
  <c r="S24" i="4"/>
  <c r="R9" i="2"/>
  <c r="R9" i="8"/>
  <c r="R9" i="7"/>
  <c r="R31" i="7" s="1"/>
  <c r="R31" i="8" s="1"/>
  <c r="R9" i="5"/>
  <c r="R31" i="5" s="1"/>
  <c r="I240" i="9" s="1" a="1"/>
  <c r="I240" i="9" s="1"/>
  <c r="AN240" i="16" s="1"/>
  <c r="R9" i="6"/>
  <c r="R9" i="4"/>
  <c r="S21" i="4"/>
  <c r="S23" i="6"/>
  <c r="S20" i="5"/>
  <c r="S20" i="7"/>
  <c r="R20" i="8"/>
  <c r="S20" i="4"/>
  <c r="S22" i="7"/>
  <c r="R22" i="8"/>
  <c r="S22" i="5"/>
  <c r="R13" i="2"/>
  <c r="R13" i="8"/>
  <c r="R13" i="7"/>
  <c r="R35" i="7" s="1"/>
  <c r="R35" i="8" s="1"/>
  <c r="R13" i="6"/>
  <c r="R13" i="5"/>
  <c r="R35" i="5" s="1"/>
  <c r="I244" i="9" s="1" a="1"/>
  <c r="I244" i="9" s="1"/>
  <c r="AN244" i="16" s="1"/>
  <c r="R13" i="4"/>
  <c r="R11" i="2"/>
  <c r="R11" i="8"/>
  <c r="R11" i="7"/>
  <c r="R33" i="7" s="1"/>
  <c r="R33" i="8" s="1"/>
  <c r="R11" i="6"/>
  <c r="R11" i="5"/>
  <c r="R33" i="5" s="1"/>
  <c r="I242" i="9" s="1" a="1"/>
  <c r="I242" i="9" s="1"/>
  <c r="AN242" i="16" s="1"/>
  <c r="R11" i="4"/>
  <c r="R10" i="2"/>
  <c r="R10" i="8"/>
  <c r="R10" i="7"/>
  <c r="R32" i="7" s="1"/>
  <c r="R32" i="8" s="1"/>
  <c r="R10" i="6"/>
  <c r="R10" i="5"/>
  <c r="R32" i="5" s="1"/>
  <c r="I241" i="9" s="1" a="1"/>
  <c r="I241" i="9" s="1"/>
  <c r="AN241" i="16" s="1"/>
  <c r="R10" i="4"/>
  <c r="S21" i="6"/>
  <c r="S17" i="7"/>
  <c r="R17" i="8"/>
  <c r="S23" i="4"/>
  <c r="S17" i="4"/>
  <c r="S24" i="7"/>
  <c r="R24" i="8"/>
  <c r="S24" i="6"/>
  <c r="S17" i="5"/>
  <c r="S23" i="7"/>
  <c r="R23" i="8"/>
  <c r="S20" i="6"/>
  <c r="S19" i="4"/>
  <c r="L84" i="9"/>
  <c r="I84" i="9" s="1" a="1"/>
  <c r="I84" i="9" s="1"/>
  <c r="AN84" i="16" s="1"/>
  <c r="E33" i="9"/>
  <c r="L32" i="9"/>
  <c r="I32" i="9" s="1" a="1"/>
  <c r="I32" i="9" s="1"/>
  <c r="AN32" i="16" s="1"/>
  <c r="T18" i="1"/>
  <c r="T30" i="1" s="1"/>
  <c r="T7" i="11" s="1"/>
  <c r="S30" i="1"/>
  <c r="S7" i="11" s="1"/>
  <c r="T21" i="1"/>
  <c r="T33" i="1" s="1"/>
  <c r="T10" i="11" s="1"/>
  <c r="S33" i="1"/>
  <c r="S10" i="11" s="1"/>
  <c r="S19" i="2"/>
  <c r="T20" i="1"/>
  <c r="T32" i="1" s="1"/>
  <c r="T9" i="11" s="1"/>
  <c r="S32" i="1"/>
  <c r="S9" i="11" s="1"/>
  <c r="S20" i="2"/>
  <c r="T19" i="1"/>
  <c r="T31" i="1" s="1"/>
  <c r="T8" i="11" s="1"/>
  <c r="S31" i="1"/>
  <c r="S8" i="11" s="1"/>
  <c r="T24" i="1"/>
  <c r="T36" i="1" s="1"/>
  <c r="T13" i="11" s="1"/>
  <c r="S36" i="1"/>
  <c r="S13" i="11" s="1"/>
  <c r="T22" i="1"/>
  <c r="T34" i="1" s="1"/>
  <c r="T11" i="11" s="1"/>
  <c r="S34" i="1"/>
  <c r="S11" i="11" s="1"/>
  <c r="S18" i="2"/>
  <c r="T23" i="1"/>
  <c r="T23" i="11" s="1"/>
  <c r="S35" i="1"/>
  <c r="S12" i="11" s="1"/>
  <c r="T17" i="1"/>
  <c r="T29" i="1" s="1"/>
  <c r="T6" i="11" s="1"/>
  <c r="S29" i="1"/>
  <c r="S6" i="11" s="1"/>
  <c r="S21" i="2"/>
  <c r="AA171" i="16" l="1"/>
  <c r="AH195" i="16"/>
  <c r="AI195" i="16" s="1"/>
  <c r="Y189" i="16"/>
  <c r="AG189" i="16" s="1"/>
  <c r="Z30" i="16"/>
  <c r="K232" i="16"/>
  <c r="X232" i="16" s="1"/>
  <c r="K235" i="16"/>
  <c r="X235" i="16" s="1"/>
  <c r="Y197" i="16"/>
  <c r="AG197" i="16" s="1"/>
  <c r="Y221" i="16"/>
  <c r="AG221" i="16" s="1"/>
  <c r="J237" i="16"/>
  <c r="P237" i="16" s="1"/>
  <c r="K237" i="16"/>
  <c r="X237" i="16" s="1"/>
  <c r="L237" i="16"/>
  <c r="AH145" i="16"/>
  <c r="AI145" i="16" s="1"/>
  <c r="AA145" i="16"/>
  <c r="AA213" i="16"/>
  <c r="AH213" i="16"/>
  <c r="AI213" i="16" s="1"/>
  <c r="T115" i="16"/>
  <c r="U115" i="16" s="1"/>
  <c r="AA170" i="16"/>
  <c r="AH170" i="16"/>
  <c r="AI170" i="16" s="1"/>
  <c r="AH181" i="16"/>
  <c r="AI181" i="16" s="1"/>
  <c r="AA181" i="16"/>
  <c r="T239" i="16"/>
  <c r="U239" i="16" s="1"/>
  <c r="K239" i="16"/>
  <c r="X239" i="16" s="1"/>
  <c r="L239" i="16"/>
  <c r="T113" i="16"/>
  <c r="U113" i="16" s="1"/>
  <c r="AH159" i="16"/>
  <c r="AI159" i="16" s="1"/>
  <c r="AA159" i="16"/>
  <c r="AA197" i="16"/>
  <c r="AH197" i="16"/>
  <c r="AI197" i="16" s="1"/>
  <c r="AH26" i="16"/>
  <c r="AI26" i="16" s="1"/>
  <c r="AA26" i="16"/>
  <c r="AH161" i="16"/>
  <c r="AI161" i="16" s="1"/>
  <c r="AA161" i="16"/>
  <c r="AA179" i="16"/>
  <c r="AH179" i="16"/>
  <c r="AI179" i="16" s="1"/>
  <c r="AA211" i="16"/>
  <c r="AH211" i="16"/>
  <c r="AI211" i="16" s="1"/>
  <c r="AH216" i="16"/>
  <c r="AI216" i="16" s="1"/>
  <c r="AA216" i="16"/>
  <c r="AH178" i="16"/>
  <c r="AI178" i="16" s="1"/>
  <c r="AA178" i="16"/>
  <c r="AA205" i="16"/>
  <c r="AH205" i="16"/>
  <c r="AI205" i="16" s="1"/>
  <c r="T60" i="16"/>
  <c r="U60" i="16" s="1"/>
  <c r="V60" i="16" s="1"/>
  <c r="T242" i="16"/>
  <c r="U242" i="16" s="1"/>
  <c r="AH23" i="16"/>
  <c r="AI23" i="16" s="1"/>
  <c r="AA23" i="16"/>
  <c r="T84" i="16"/>
  <c r="U84" i="16" s="1"/>
  <c r="V84" i="16" s="1"/>
  <c r="T44" i="16"/>
  <c r="U44" i="16" s="1"/>
  <c r="V44" i="16" s="1"/>
  <c r="AH218" i="16"/>
  <c r="AI218" i="16" s="1"/>
  <c r="AA218" i="16"/>
  <c r="AA24" i="16"/>
  <c r="AH24" i="16"/>
  <c r="AI24" i="16" s="1"/>
  <c r="G114" i="16"/>
  <c r="Y173" i="16"/>
  <c r="AG173" i="16" s="1"/>
  <c r="L212" i="16"/>
  <c r="T212" i="16"/>
  <c r="U212" i="16" s="1"/>
  <c r="K212" i="16"/>
  <c r="X212" i="16" s="1"/>
  <c r="L140" i="16"/>
  <c r="K140" i="16"/>
  <c r="X140" i="16" s="1"/>
  <c r="T140" i="16"/>
  <c r="U140" i="16" s="1"/>
  <c r="Z221" i="16"/>
  <c r="S221" i="16"/>
  <c r="Y213" i="16"/>
  <c r="AG213" i="16" s="1"/>
  <c r="Q231" i="16"/>
  <c r="Y231" i="16" s="1"/>
  <c r="AG231" i="16" s="1"/>
  <c r="R231" i="16"/>
  <c r="S231" i="16" s="1"/>
  <c r="V96" i="16"/>
  <c r="S233" i="16"/>
  <c r="Q230" i="16"/>
  <c r="R230" i="16"/>
  <c r="S230" i="16" s="1"/>
  <c r="L232" i="16"/>
  <c r="Y29" i="16"/>
  <c r="AG29" i="16" s="1"/>
  <c r="V29" i="16"/>
  <c r="Z29" i="16" s="1"/>
  <c r="Y225" i="16"/>
  <c r="AG225" i="16" s="1"/>
  <c r="G112" i="16"/>
  <c r="T148" i="16"/>
  <c r="U148" i="16" s="1"/>
  <c r="L148" i="16"/>
  <c r="K148" i="16"/>
  <c r="X148" i="16" s="1"/>
  <c r="T241" i="16"/>
  <c r="U241" i="16" s="1"/>
  <c r="T240" i="16"/>
  <c r="U240" i="16" s="1"/>
  <c r="V240" i="16" s="1"/>
  <c r="AA203" i="16"/>
  <c r="AH203" i="16"/>
  <c r="AI203" i="16" s="1"/>
  <c r="V99" i="16"/>
  <c r="AA153" i="16"/>
  <c r="AH153" i="16"/>
  <c r="AI153" i="16" s="1"/>
  <c r="Y226" i="16"/>
  <c r="AG226" i="16" s="1"/>
  <c r="V226" i="16"/>
  <c r="Z226" i="16" s="1"/>
  <c r="AH16" i="16"/>
  <c r="AI16" i="16" s="1"/>
  <c r="AA16" i="16"/>
  <c r="AH139" i="16"/>
  <c r="AI139" i="16" s="1"/>
  <c r="AA139" i="16"/>
  <c r="AH150" i="16"/>
  <c r="AI150" i="16" s="1"/>
  <c r="AA150" i="16"/>
  <c r="AH185" i="16"/>
  <c r="AI185" i="16" s="1"/>
  <c r="AA185" i="16"/>
  <c r="AA22" i="16"/>
  <c r="AH22" i="16"/>
  <c r="AI22" i="16" s="1"/>
  <c r="Y205" i="16"/>
  <c r="AG205" i="16" s="1"/>
  <c r="V232" i="16"/>
  <c r="AA177" i="16"/>
  <c r="AH177" i="16"/>
  <c r="AI177" i="16" s="1"/>
  <c r="V235" i="16"/>
  <c r="AA186" i="16"/>
  <c r="AH186" i="16"/>
  <c r="AI186" i="16" s="1"/>
  <c r="T233" i="16"/>
  <c r="U233" i="16" s="1"/>
  <c r="V233" i="16" s="1"/>
  <c r="Z233" i="16" s="1"/>
  <c r="K233" i="16"/>
  <c r="X233" i="16" s="1"/>
  <c r="L233" i="16"/>
  <c r="V87" i="16"/>
  <c r="K164" i="16"/>
  <c r="X164" i="16" s="1"/>
  <c r="T164" i="16"/>
  <c r="U164" i="16" s="1"/>
  <c r="L164" i="16"/>
  <c r="I244" i="16"/>
  <c r="J244" i="16" s="1"/>
  <c r="P244" i="16" s="1"/>
  <c r="Y223" i="16"/>
  <c r="AG223" i="16" s="1"/>
  <c r="V223" i="16"/>
  <c r="Z223" i="16" s="1"/>
  <c r="AH134" i="16"/>
  <c r="AI134" i="16" s="1"/>
  <c r="AA134" i="16"/>
  <c r="K28" i="16"/>
  <c r="X28" i="16" s="1"/>
  <c r="T28" i="16"/>
  <c r="U28" i="16" s="1"/>
  <c r="L28" i="16"/>
  <c r="I240" i="16"/>
  <c r="J240" i="16" s="1"/>
  <c r="P240" i="16" s="1"/>
  <c r="AH143" i="16"/>
  <c r="AI143" i="16" s="1"/>
  <c r="AA143" i="16"/>
  <c r="S223" i="16"/>
  <c r="T234" i="16"/>
  <c r="U234" i="16" s="1"/>
  <c r="K234" i="16"/>
  <c r="X234" i="16" s="1"/>
  <c r="L234" i="16"/>
  <c r="AH199" i="16"/>
  <c r="AI199" i="16" s="1"/>
  <c r="AA199" i="16"/>
  <c r="AA135" i="16"/>
  <c r="AH135" i="16"/>
  <c r="AI135" i="16" s="1"/>
  <c r="K229" i="16"/>
  <c r="X229" i="16" s="1"/>
  <c r="T229" i="16"/>
  <c r="U229" i="16" s="1"/>
  <c r="L229" i="16"/>
  <c r="Q229" i="16"/>
  <c r="R229" i="16"/>
  <c r="S229" i="16" s="1"/>
  <c r="AH160" i="16"/>
  <c r="AI160" i="16" s="1"/>
  <c r="AA160" i="16"/>
  <c r="I238" i="16"/>
  <c r="J238" i="16" s="1"/>
  <c r="P238" i="16" s="1"/>
  <c r="AA189" i="16"/>
  <c r="AH189" i="16"/>
  <c r="AI189" i="16" s="1"/>
  <c r="AH192" i="16"/>
  <c r="AI192" i="16" s="1"/>
  <c r="AA192" i="16"/>
  <c r="T101" i="16"/>
  <c r="U101" i="16" s="1"/>
  <c r="V101" i="16" s="1"/>
  <c r="L235" i="16"/>
  <c r="J31" i="16"/>
  <c r="P31" i="16" s="1"/>
  <c r="K31" i="16"/>
  <c r="X31" i="16" s="1"/>
  <c r="L31" i="16"/>
  <c r="AA208" i="16"/>
  <c r="AH208" i="16"/>
  <c r="AI208" i="16" s="1"/>
  <c r="T104" i="16"/>
  <c r="U104" i="16" s="1"/>
  <c r="V104" i="16" s="1"/>
  <c r="S222" i="16"/>
  <c r="K156" i="16"/>
  <c r="X156" i="16" s="1"/>
  <c r="L156" i="16"/>
  <c r="T156" i="16"/>
  <c r="U156" i="16" s="1"/>
  <c r="AH210" i="16"/>
  <c r="AI210" i="16" s="1"/>
  <c r="AA210" i="16"/>
  <c r="T92" i="16"/>
  <c r="U92" i="16" s="1"/>
  <c r="V92" i="16" s="1"/>
  <c r="T52" i="16"/>
  <c r="U52" i="16" s="1"/>
  <c r="V52" i="16" s="1"/>
  <c r="V149" i="16"/>
  <c r="Z149" i="16" s="1"/>
  <c r="Y149" i="16"/>
  <c r="AG149" i="16" s="1"/>
  <c r="T109" i="16"/>
  <c r="U109" i="16" s="1"/>
  <c r="AA6" i="16"/>
  <c r="AH6" i="16"/>
  <c r="AI6" i="16" s="1"/>
  <c r="AH7" i="16"/>
  <c r="AI7" i="16" s="1"/>
  <c r="AA7" i="16"/>
  <c r="G236" i="16"/>
  <c r="T228" i="16"/>
  <c r="U228" i="16" s="1"/>
  <c r="K228" i="16"/>
  <c r="X228" i="16" s="1"/>
  <c r="L228" i="16"/>
  <c r="AH207" i="16"/>
  <c r="AI207" i="16" s="1"/>
  <c r="AA207" i="16"/>
  <c r="V21" i="16"/>
  <c r="Z21" i="16" s="1"/>
  <c r="Y21" i="16"/>
  <c r="AG21" i="16" s="1"/>
  <c r="V141" i="16"/>
  <c r="Z141" i="16" s="1"/>
  <c r="Y141" i="16"/>
  <c r="AG141" i="16" s="1"/>
  <c r="AH166" i="16"/>
  <c r="AI166" i="16" s="1"/>
  <c r="AA166" i="16"/>
  <c r="AA191" i="16"/>
  <c r="AH191" i="16"/>
  <c r="AI191" i="16" s="1"/>
  <c r="AH187" i="16"/>
  <c r="AI187" i="16" s="1"/>
  <c r="AA187" i="16"/>
  <c r="T230" i="16"/>
  <c r="U230" i="16" s="1"/>
  <c r="K230" i="16"/>
  <c r="X230" i="16" s="1"/>
  <c r="L230" i="16"/>
  <c r="AH201" i="16"/>
  <c r="AI201" i="16" s="1"/>
  <c r="AA201" i="16"/>
  <c r="AH155" i="16"/>
  <c r="AI155" i="16" s="1"/>
  <c r="AA155" i="16"/>
  <c r="AA11" i="16"/>
  <c r="AH11" i="16"/>
  <c r="AI11" i="16" s="1"/>
  <c r="Y215" i="16"/>
  <c r="AG215" i="16" s="1"/>
  <c r="V215" i="16"/>
  <c r="Z215" i="16" s="1"/>
  <c r="AA214" i="16"/>
  <c r="AH214" i="16"/>
  <c r="AI214" i="16" s="1"/>
  <c r="L231" i="16"/>
  <c r="AH176" i="16"/>
  <c r="AI176" i="16" s="1"/>
  <c r="AA176" i="16"/>
  <c r="T243" i="16"/>
  <c r="U243" i="16" s="1"/>
  <c r="V243" i="16" s="1"/>
  <c r="AA174" i="16"/>
  <c r="AH174" i="16"/>
  <c r="AI174" i="16" s="1"/>
  <c r="V5" i="16"/>
  <c r="Z5" i="16" s="1"/>
  <c r="Y5" i="16"/>
  <c r="AG5" i="16" s="1"/>
  <c r="AH152" i="16"/>
  <c r="AI152" i="16" s="1"/>
  <c r="AA152" i="16"/>
  <c r="AA217" i="16"/>
  <c r="AH217" i="16"/>
  <c r="AI217" i="16" s="1"/>
  <c r="AA18" i="16"/>
  <c r="AH18" i="16"/>
  <c r="AI18" i="16" s="1"/>
  <c r="AH193" i="16"/>
  <c r="AI193" i="16" s="1"/>
  <c r="AA193" i="16"/>
  <c r="G245" i="16"/>
  <c r="Q232" i="16"/>
  <c r="Y232" i="16" s="1"/>
  <c r="AG232" i="16" s="1"/>
  <c r="R232" i="16"/>
  <c r="S232" i="16" s="1"/>
  <c r="T100" i="16"/>
  <c r="U100" i="16" s="1"/>
  <c r="V100" i="16" s="1"/>
  <c r="L12" i="16"/>
  <c r="K12" i="16"/>
  <c r="X12" i="16" s="1"/>
  <c r="T12" i="16"/>
  <c r="U12" i="16" s="1"/>
  <c r="K220" i="16"/>
  <c r="X220" i="16" s="1"/>
  <c r="T220" i="16"/>
  <c r="U220" i="16" s="1"/>
  <c r="L220" i="16"/>
  <c r="K196" i="16"/>
  <c r="X196" i="16" s="1"/>
  <c r="T196" i="16"/>
  <c r="U196" i="16" s="1"/>
  <c r="L196" i="16"/>
  <c r="AA209" i="16"/>
  <c r="AH209" i="16"/>
  <c r="AI209" i="16" s="1"/>
  <c r="AH200" i="16"/>
  <c r="AI200" i="16" s="1"/>
  <c r="AA200" i="16"/>
  <c r="T105" i="16"/>
  <c r="U105" i="16" s="1"/>
  <c r="Y13" i="16"/>
  <c r="AG13" i="16" s="1"/>
  <c r="V13" i="16"/>
  <c r="Z13" i="16" s="1"/>
  <c r="AA142" i="16"/>
  <c r="AH142" i="16"/>
  <c r="AI142" i="16" s="1"/>
  <c r="AA30" i="16"/>
  <c r="AH30" i="16"/>
  <c r="AI30" i="16" s="1"/>
  <c r="AA168" i="16"/>
  <c r="AH168" i="16"/>
  <c r="AI168" i="16" s="1"/>
  <c r="AA9" i="16"/>
  <c r="AH9" i="16"/>
  <c r="AI9" i="16" s="1"/>
  <c r="I242" i="16"/>
  <c r="J242" i="16" s="1"/>
  <c r="P242" i="16" s="1"/>
  <c r="G117" i="16"/>
  <c r="Q239" i="16"/>
  <c r="R239" i="16"/>
  <c r="S239" i="16" s="1"/>
  <c r="AH206" i="16"/>
  <c r="AI206" i="16" s="1"/>
  <c r="AA206" i="16"/>
  <c r="AA173" i="16"/>
  <c r="AH173" i="16"/>
  <c r="AI173" i="16" s="1"/>
  <c r="AH10" i="16"/>
  <c r="AI10" i="16" s="1"/>
  <c r="AA10" i="16"/>
  <c r="V85" i="16"/>
  <c r="AA154" i="16"/>
  <c r="AH154" i="16"/>
  <c r="AI154" i="16" s="1"/>
  <c r="AA182" i="16"/>
  <c r="AH182" i="16"/>
  <c r="AI182" i="16" s="1"/>
  <c r="S236" i="16"/>
  <c r="T188" i="16"/>
  <c r="U188" i="16" s="1"/>
  <c r="L188" i="16"/>
  <c r="K188" i="16"/>
  <c r="X188" i="16" s="1"/>
  <c r="G244" i="16"/>
  <c r="I32" i="16"/>
  <c r="Y165" i="16"/>
  <c r="AG165" i="16" s="1"/>
  <c r="T68" i="16"/>
  <c r="U68" i="16" s="1"/>
  <c r="AH19" i="16"/>
  <c r="AI19" i="16" s="1"/>
  <c r="AA19" i="16"/>
  <c r="AA194" i="16"/>
  <c r="AH194" i="16"/>
  <c r="AI194" i="16" s="1"/>
  <c r="V133" i="16"/>
  <c r="Z133" i="16" s="1"/>
  <c r="Y133" i="16"/>
  <c r="AG133" i="16" s="1"/>
  <c r="T172" i="16"/>
  <c r="U172" i="16" s="1"/>
  <c r="L172" i="16"/>
  <c r="K172" i="16"/>
  <c r="X172" i="16" s="1"/>
  <c r="T204" i="16"/>
  <c r="U204" i="16" s="1"/>
  <c r="K204" i="16"/>
  <c r="X204" i="16" s="1"/>
  <c r="L204" i="16"/>
  <c r="AA14" i="16"/>
  <c r="AH14" i="16"/>
  <c r="AI14" i="16" s="1"/>
  <c r="Y222" i="16"/>
  <c r="AG222" i="16" s="1"/>
  <c r="V222" i="16"/>
  <c r="Z222" i="16" s="1"/>
  <c r="T102" i="16"/>
  <c r="U102" i="16" s="1"/>
  <c r="V102" i="16" s="1"/>
  <c r="AH8" i="16"/>
  <c r="AI8" i="16" s="1"/>
  <c r="AA8" i="16"/>
  <c r="AH27" i="16"/>
  <c r="AI27" i="16" s="1"/>
  <c r="AA27" i="16"/>
  <c r="AA219" i="16"/>
  <c r="AH219" i="16"/>
  <c r="AI219" i="16" s="1"/>
  <c r="AA17" i="16"/>
  <c r="AH17" i="16"/>
  <c r="AI17" i="16" s="1"/>
  <c r="T107" i="16"/>
  <c r="U107" i="16" s="1"/>
  <c r="AH175" i="16"/>
  <c r="AI175" i="16" s="1"/>
  <c r="AA175" i="16"/>
  <c r="K231" i="16"/>
  <c r="X231" i="16" s="1"/>
  <c r="AH147" i="16"/>
  <c r="AI147" i="16" s="1"/>
  <c r="AA147" i="16"/>
  <c r="L20" i="16"/>
  <c r="K20" i="16"/>
  <c r="X20" i="16" s="1"/>
  <c r="T20" i="16"/>
  <c r="U20" i="16" s="1"/>
  <c r="T108" i="16"/>
  <c r="U108" i="16" s="1"/>
  <c r="V108" i="16" s="1"/>
  <c r="V53" i="16"/>
  <c r="AA25" i="16"/>
  <c r="AH25" i="16"/>
  <c r="AI25" i="16" s="1"/>
  <c r="AA158" i="16"/>
  <c r="AH158" i="16"/>
  <c r="AI158" i="16" s="1"/>
  <c r="AA165" i="16"/>
  <c r="AH165" i="16"/>
  <c r="AI165" i="16" s="1"/>
  <c r="Y181" i="16"/>
  <c r="AG181" i="16" s="1"/>
  <c r="T76" i="16"/>
  <c r="U76" i="16" s="1"/>
  <c r="T36" i="16"/>
  <c r="U36" i="16" s="1"/>
  <c r="V36" i="16" s="1"/>
  <c r="Z227" i="16"/>
  <c r="AA183" i="16"/>
  <c r="AH183" i="16"/>
  <c r="AI183" i="16" s="1"/>
  <c r="AH15" i="16"/>
  <c r="AI15" i="16" s="1"/>
  <c r="AA15" i="16"/>
  <c r="T180" i="16"/>
  <c r="U180" i="16" s="1"/>
  <c r="L180" i="16"/>
  <c r="K180" i="16"/>
  <c r="X180" i="16" s="1"/>
  <c r="V157" i="16"/>
  <c r="Z157" i="16" s="1"/>
  <c r="Y157" i="16"/>
  <c r="AG157" i="16" s="1"/>
  <c r="Q235" i="16"/>
  <c r="Y235" i="16" s="1"/>
  <c r="AG235" i="16" s="1"/>
  <c r="R235" i="16"/>
  <c r="Y224" i="16"/>
  <c r="AG224" i="16" s="1"/>
  <c r="V224" i="16"/>
  <c r="Z224" i="16" s="1"/>
  <c r="AH137" i="16"/>
  <c r="AI137" i="16" s="1"/>
  <c r="AA137" i="16"/>
  <c r="AH198" i="16"/>
  <c r="AI198" i="16" s="1"/>
  <c r="AA198" i="16"/>
  <c r="AH151" i="16"/>
  <c r="AI151" i="16" s="1"/>
  <c r="AA151" i="16"/>
  <c r="AH146" i="16"/>
  <c r="AI146" i="16" s="1"/>
  <c r="AA146" i="16"/>
  <c r="AH163" i="16"/>
  <c r="AI163" i="16" s="1"/>
  <c r="AA163" i="16"/>
  <c r="AH138" i="16"/>
  <c r="AI138" i="16" s="1"/>
  <c r="AA138" i="16"/>
  <c r="S225" i="16"/>
  <c r="Z225" i="16"/>
  <c r="G111" i="16"/>
  <c r="I241" i="16"/>
  <c r="J241" i="16" s="1"/>
  <c r="P241" i="16" s="1"/>
  <c r="S234" i="16"/>
  <c r="I243" i="16"/>
  <c r="J243" i="16" s="1"/>
  <c r="P243" i="16" s="1"/>
  <c r="G116" i="9" a="1"/>
  <c r="G116" i="9" s="1"/>
  <c r="AL116" i="16" s="1"/>
  <c r="T35" i="12"/>
  <c r="G123" i="9" a="1"/>
  <c r="G123" i="9" s="1"/>
  <c r="AL123" i="16" s="1"/>
  <c r="G123" i="16" s="1"/>
  <c r="G251" i="9" a="1"/>
  <c r="G251" i="9" s="1"/>
  <c r="AL251" i="16" s="1"/>
  <c r="G129" i="9" a="1"/>
  <c r="G129" i="9" s="1"/>
  <c r="AL129" i="16" s="1"/>
  <c r="G257" i="9" a="1"/>
  <c r="G257" i="9" s="1"/>
  <c r="AL257" i="16" s="1"/>
  <c r="G250" i="9" a="1"/>
  <c r="G250" i="9" s="1"/>
  <c r="AL250" i="16" s="1"/>
  <c r="G250" i="16" s="1"/>
  <c r="G122" i="9" a="1"/>
  <c r="G122" i="9" s="1"/>
  <c r="AL122" i="16" s="1"/>
  <c r="G122" i="16" s="1"/>
  <c r="G255" i="9" a="1"/>
  <c r="G255" i="9" s="1"/>
  <c r="AL255" i="16" s="1"/>
  <c r="G127" i="9" a="1"/>
  <c r="G127" i="9" s="1"/>
  <c r="AL127" i="16" s="1"/>
  <c r="T17" i="11"/>
  <c r="G131" i="9" a="1"/>
  <c r="G131" i="9" s="1"/>
  <c r="AL131" i="16" s="1"/>
  <c r="G125" i="9" a="1"/>
  <c r="G125" i="9" s="1"/>
  <c r="AL125" i="16" s="1"/>
  <c r="G125" i="16" s="1"/>
  <c r="T35" i="13"/>
  <c r="G253" i="9" a="1"/>
  <c r="G253" i="9" s="1"/>
  <c r="AL253" i="16" s="1"/>
  <c r="G253" i="16" s="1"/>
  <c r="G246" i="9" a="1"/>
  <c r="G246" i="9" s="1"/>
  <c r="AL246" i="16" s="1"/>
  <c r="G118" i="9" a="1"/>
  <c r="G118" i="9" s="1"/>
  <c r="AL118" i="16" s="1"/>
  <c r="G258" i="9" a="1"/>
  <c r="G258" i="9" s="1"/>
  <c r="G130" i="9" a="1"/>
  <c r="G130" i="9" s="1"/>
  <c r="AL130" i="16" s="1"/>
  <c r="G248" i="9" a="1"/>
  <c r="G248" i="9" s="1"/>
  <c r="AL248" i="16" s="1"/>
  <c r="G248" i="16" s="1"/>
  <c r="G120" i="9" a="1"/>
  <c r="G120" i="9" s="1"/>
  <c r="AL120" i="16" s="1"/>
  <c r="G128" i="16" s="1"/>
  <c r="T19" i="11"/>
  <c r="G254" i="9" a="1"/>
  <c r="G254" i="9" s="1"/>
  <c r="AL254" i="16" s="1"/>
  <c r="G126" i="9" a="1"/>
  <c r="G126" i="9" s="1"/>
  <c r="AL126" i="16" s="1"/>
  <c r="T24" i="11"/>
  <c r="T21" i="11"/>
  <c r="T22" i="11"/>
  <c r="G128" i="9" a="1"/>
  <c r="G128" i="9" s="1"/>
  <c r="AL128" i="16" s="1"/>
  <c r="G256" i="9" a="1"/>
  <c r="G256" i="9" s="1"/>
  <c r="AL256" i="16" s="1"/>
  <c r="G256" i="16" s="1"/>
  <c r="G121" i="9" a="1"/>
  <c r="G121" i="9" s="1"/>
  <c r="AL121" i="16" s="1"/>
  <c r="G121" i="16" s="1"/>
  <c r="G249" i="9" a="1"/>
  <c r="G249" i="9" s="1"/>
  <c r="AL249" i="16" s="1"/>
  <c r="G249" i="16" s="1"/>
  <c r="G110" i="9" a="1"/>
  <c r="G110" i="9" s="1"/>
  <c r="AL110" i="16" s="1"/>
  <c r="G238" i="9" a="1"/>
  <c r="G238" i="9" s="1"/>
  <c r="AL238" i="16" s="1"/>
  <c r="S35" i="12"/>
  <c r="S8" i="13"/>
  <c r="S30" i="13" s="1"/>
  <c r="S35" i="13" s="1"/>
  <c r="T18" i="11"/>
  <c r="T20" i="11"/>
  <c r="T20" i="2"/>
  <c r="T19" i="4"/>
  <c r="T18" i="2"/>
  <c r="T20" i="6"/>
  <c r="T6" i="2"/>
  <c r="T6" i="7"/>
  <c r="T6" i="8"/>
  <c r="T6" i="5"/>
  <c r="T6" i="6"/>
  <c r="T6" i="4"/>
  <c r="S11" i="2"/>
  <c r="S11" i="8"/>
  <c r="S11" i="7"/>
  <c r="S33" i="7" s="1"/>
  <c r="S33" i="8" s="1"/>
  <c r="S11" i="6"/>
  <c r="S11" i="4"/>
  <c r="S11" i="5"/>
  <c r="S33" i="5" s="1"/>
  <c r="I250" i="9" s="1" a="1"/>
  <c r="I250" i="9" s="1"/>
  <c r="AN250" i="16" s="1"/>
  <c r="I250" i="16" s="1"/>
  <c r="J250" i="16" s="1"/>
  <c r="P250" i="16" s="1"/>
  <c r="S8" i="2"/>
  <c r="S8" i="8"/>
  <c r="S8" i="7"/>
  <c r="S30" i="7" s="1"/>
  <c r="S30" i="8" s="1"/>
  <c r="S8" i="5"/>
  <c r="S30" i="5" s="1"/>
  <c r="I247" i="9" s="1" a="1"/>
  <c r="I247" i="9" s="1"/>
  <c r="AN247" i="16" s="1"/>
  <c r="I247" i="16" s="1"/>
  <c r="J247" i="16" s="1"/>
  <c r="P247" i="16" s="1"/>
  <c r="S8" i="6"/>
  <c r="S8" i="4"/>
  <c r="T9" i="2"/>
  <c r="T9" i="8"/>
  <c r="T9" i="7"/>
  <c r="T9" i="5"/>
  <c r="T9" i="6"/>
  <c r="T9" i="4"/>
  <c r="S7" i="2"/>
  <c r="S7" i="8"/>
  <c r="S7" i="7"/>
  <c r="S29" i="7" s="1"/>
  <c r="S29" i="8" s="1"/>
  <c r="S7" i="6"/>
  <c r="S7" i="4"/>
  <c r="S7" i="5"/>
  <c r="S29" i="5" s="1"/>
  <c r="I246" i="9" s="1" a="1"/>
  <c r="I246" i="9" s="1"/>
  <c r="AN246" i="16" s="1"/>
  <c r="I246" i="16" s="1"/>
  <c r="J246" i="16" s="1"/>
  <c r="P246" i="16" s="1"/>
  <c r="T17" i="5"/>
  <c r="T24" i="7"/>
  <c r="S24" i="8"/>
  <c r="T20" i="4"/>
  <c r="T23" i="5"/>
  <c r="T18" i="4"/>
  <c r="T18" i="6"/>
  <c r="T21" i="7"/>
  <c r="S21" i="8"/>
  <c r="S12" i="2"/>
  <c r="S12" i="8"/>
  <c r="S12" i="7"/>
  <c r="S34" i="7" s="1"/>
  <c r="S34" i="8" s="1"/>
  <c r="S12" i="6"/>
  <c r="S12" i="5"/>
  <c r="S34" i="5" s="1"/>
  <c r="I251" i="9" s="1" a="1"/>
  <c r="I251" i="9" s="1"/>
  <c r="AN251" i="16" s="1"/>
  <c r="I251" i="16" s="1"/>
  <c r="J251" i="16" s="1"/>
  <c r="P251" i="16" s="1"/>
  <c r="S12" i="4"/>
  <c r="T11" i="2"/>
  <c r="T11" i="8"/>
  <c r="T11" i="7"/>
  <c r="T11" i="6"/>
  <c r="T11" i="5"/>
  <c r="T11" i="4"/>
  <c r="T8" i="2"/>
  <c r="T8" i="8"/>
  <c r="T8" i="7"/>
  <c r="T8" i="5"/>
  <c r="T8" i="6"/>
  <c r="T8" i="4"/>
  <c r="T7" i="2"/>
  <c r="T7" i="8"/>
  <c r="T7" i="7"/>
  <c r="T7" i="5"/>
  <c r="T7" i="6"/>
  <c r="T7" i="4"/>
  <c r="T24" i="6"/>
  <c r="T17" i="4"/>
  <c r="T17" i="7"/>
  <c r="S17" i="8"/>
  <c r="T22" i="7"/>
  <c r="S22" i="8"/>
  <c r="T20" i="5"/>
  <c r="T17" i="6"/>
  <c r="T24" i="5"/>
  <c r="T19" i="6"/>
  <c r="S13" i="2"/>
  <c r="S13" i="8"/>
  <c r="S13" i="7"/>
  <c r="S35" i="7" s="1"/>
  <c r="S35" i="8" s="1"/>
  <c r="S13" i="6"/>
  <c r="S13" i="4"/>
  <c r="S13" i="5"/>
  <c r="S35" i="5" s="1"/>
  <c r="I252" i="9" s="1" a="1"/>
  <c r="I252" i="9" s="1"/>
  <c r="AN252" i="16" s="1"/>
  <c r="I252" i="16" s="1"/>
  <c r="J252" i="16" s="1"/>
  <c r="P252" i="16" s="1"/>
  <c r="S10" i="2"/>
  <c r="S10" i="8"/>
  <c r="S10" i="7"/>
  <c r="S32" i="7" s="1"/>
  <c r="S32" i="8" s="1"/>
  <c r="S10" i="6"/>
  <c r="S10" i="5"/>
  <c r="S32" i="5" s="1"/>
  <c r="I249" i="9" s="1" a="1"/>
  <c r="I249" i="9" s="1"/>
  <c r="AN249" i="16" s="1"/>
  <c r="I249" i="16" s="1"/>
  <c r="J249" i="16" s="1"/>
  <c r="P249" i="16" s="1"/>
  <c r="S10" i="4"/>
  <c r="T23" i="7"/>
  <c r="S23" i="8"/>
  <c r="T23" i="4"/>
  <c r="T21" i="6"/>
  <c r="T22" i="5"/>
  <c r="T23" i="6"/>
  <c r="T24" i="4"/>
  <c r="T21" i="5"/>
  <c r="T19" i="7"/>
  <c r="S19" i="8"/>
  <c r="T18" i="7"/>
  <c r="S18" i="8"/>
  <c r="S6" i="2"/>
  <c r="S6" i="8"/>
  <c r="S6" i="7"/>
  <c r="S28" i="7" s="1"/>
  <c r="S28" i="8" s="1"/>
  <c r="S6" i="5"/>
  <c r="S28" i="5" s="1"/>
  <c r="I245" i="9" s="1" a="1"/>
  <c r="I245" i="9" s="1"/>
  <c r="AN245" i="16" s="1"/>
  <c r="I245" i="16" s="1"/>
  <c r="J245" i="16" s="1"/>
  <c r="P245" i="16" s="1"/>
  <c r="S6" i="6"/>
  <c r="S6" i="4"/>
  <c r="T13" i="2"/>
  <c r="T13" i="8"/>
  <c r="T13" i="7"/>
  <c r="T13" i="6"/>
  <c r="T13" i="5"/>
  <c r="T13" i="4"/>
  <c r="S9" i="2"/>
  <c r="S9" i="8"/>
  <c r="S9" i="7"/>
  <c r="S31" i="7" s="1"/>
  <c r="S31" i="8" s="1"/>
  <c r="S9" i="6"/>
  <c r="S9" i="4"/>
  <c r="S9" i="5"/>
  <c r="S31" i="5" s="1"/>
  <c r="I248" i="9" s="1" a="1"/>
  <c r="I248" i="9" s="1"/>
  <c r="AN248" i="16" s="1"/>
  <c r="T10" i="2"/>
  <c r="T10" i="8"/>
  <c r="T10" i="7"/>
  <c r="T10" i="6"/>
  <c r="T10" i="5"/>
  <c r="T10" i="4"/>
  <c r="T20" i="7"/>
  <c r="S20" i="8"/>
  <c r="T21" i="4"/>
  <c r="T22" i="4"/>
  <c r="T19" i="5"/>
  <c r="T18" i="5"/>
  <c r="T22" i="6"/>
  <c r="L85" i="9"/>
  <c r="I85" i="9" s="1" a="1"/>
  <c r="I85" i="9" s="1"/>
  <c r="AN85" i="16" s="1"/>
  <c r="E86" i="9"/>
  <c r="L33" i="9"/>
  <c r="I33" i="9" s="1" a="1"/>
  <c r="I33" i="9" s="1"/>
  <c r="AN33" i="16" s="1"/>
  <c r="E34" i="9"/>
  <c r="T24" i="2"/>
  <c r="T21" i="2"/>
  <c r="T17" i="2"/>
  <c r="T19" i="2"/>
  <c r="T35" i="1"/>
  <c r="T12" i="11" s="1"/>
  <c r="T23" i="2"/>
  <c r="T22" i="2"/>
  <c r="G257" i="16" l="1"/>
  <c r="T257" i="16" s="1"/>
  <c r="U257" i="16" s="1"/>
  <c r="K240" i="16"/>
  <c r="X240" i="16" s="1"/>
  <c r="Y233" i="16"/>
  <c r="AG233" i="16" s="1"/>
  <c r="G131" i="16"/>
  <c r="T131" i="16" s="1"/>
  <c r="U131" i="16" s="1"/>
  <c r="Z231" i="16"/>
  <c r="AA231" i="16" s="1"/>
  <c r="G130" i="16"/>
  <c r="T130" i="16" s="1"/>
  <c r="U130" i="16" s="1"/>
  <c r="G129" i="16"/>
  <c r="T129" i="16" s="1"/>
  <c r="U129" i="16" s="1"/>
  <c r="Q245" i="16"/>
  <c r="R245" i="16"/>
  <c r="Q252" i="16"/>
  <c r="R252" i="16"/>
  <c r="T122" i="16"/>
  <c r="U122" i="16" s="1"/>
  <c r="V122" i="16" s="1"/>
  <c r="T249" i="16"/>
  <c r="U249" i="16" s="1"/>
  <c r="V249" i="16" s="1"/>
  <c r="K249" i="16"/>
  <c r="X249" i="16" s="1"/>
  <c r="L249" i="16"/>
  <c r="T253" i="16"/>
  <c r="U253" i="16" s="1"/>
  <c r="T121" i="16"/>
  <c r="U121" i="16" s="1"/>
  <c r="V121" i="16" s="1"/>
  <c r="Q250" i="16"/>
  <c r="R250" i="16"/>
  <c r="S250" i="16" s="1"/>
  <c r="T128" i="16"/>
  <c r="U128" i="16" s="1"/>
  <c r="AA223" i="16"/>
  <c r="AH223" i="16"/>
  <c r="AI223" i="16" s="1"/>
  <c r="T256" i="16"/>
  <c r="U256" i="16" s="1"/>
  <c r="T125" i="16"/>
  <c r="U125" i="16" s="1"/>
  <c r="Q251" i="16"/>
  <c r="R251" i="16"/>
  <c r="AA222" i="16"/>
  <c r="AH222" i="16"/>
  <c r="AI222" i="16" s="1"/>
  <c r="Q247" i="16"/>
  <c r="R247" i="16"/>
  <c r="S247" i="16" s="1"/>
  <c r="AH13" i="16"/>
  <c r="AI13" i="16" s="1"/>
  <c r="AA13" i="16"/>
  <c r="AH225" i="16"/>
  <c r="AI225" i="16" s="1"/>
  <c r="AA225" i="16"/>
  <c r="S235" i="16"/>
  <c r="Z235" i="16"/>
  <c r="Y20" i="16"/>
  <c r="AG20" i="16" s="1"/>
  <c r="V20" i="16"/>
  <c r="Z20" i="16" s="1"/>
  <c r="Y204" i="16"/>
  <c r="AG204" i="16" s="1"/>
  <c r="V204" i="16"/>
  <c r="Z204" i="16" s="1"/>
  <c r="V188" i="16"/>
  <c r="Z188" i="16" s="1"/>
  <c r="Y188" i="16"/>
  <c r="AG188" i="16" s="1"/>
  <c r="Y12" i="16"/>
  <c r="AG12" i="16" s="1"/>
  <c r="V12" i="16"/>
  <c r="Z12" i="16" s="1"/>
  <c r="AA21" i="16"/>
  <c r="AH21" i="16"/>
  <c r="AI21" i="16" s="1"/>
  <c r="AA149" i="16"/>
  <c r="AH149" i="16"/>
  <c r="AI149" i="16" s="1"/>
  <c r="Y229" i="16"/>
  <c r="AG229" i="16" s="1"/>
  <c r="V229" i="16"/>
  <c r="Z229" i="16" s="1"/>
  <c r="Y234" i="16"/>
  <c r="AG234" i="16" s="1"/>
  <c r="V234" i="16"/>
  <c r="Z234" i="16" s="1"/>
  <c r="AH226" i="16"/>
  <c r="AI226" i="16" s="1"/>
  <c r="AA226" i="16"/>
  <c r="T114" i="16"/>
  <c r="U114" i="16" s="1"/>
  <c r="V242" i="16"/>
  <c r="T117" i="16"/>
  <c r="U117" i="16" s="1"/>
  <c r="V117" i="16" s="1"/>
  <c r="V68" i="16"/>
  <c r="G251" i="16"/>
  <c r="Y28" i="16"/>
  <c r="AG28" i="16" s="1"/>
  <c r="V28" i="16"/>
  <c r="Z28" i="16" s="1"/>
  <c r="AL258" i="16"/>
  <c r="G258" i="16" s="1"/>
  <c r="AL259" i="16"/>
  <c r="G259" i="16" s="1"/>
  <c r="V76" i="16"/>
  <c r="V107" i="16"/>
  <c r="V105" i="16"/>
  <c r="Y164" i="16"/>
  <c r="AG164" i="16" s="1"/>
  <c r="V164" i="16"/>
  <c r="Z164" i="16" s="1"/>
  <c r="Z232" i="16"/>
  <c r="L240" i="16"/>
  <c r="V148" i="16"/>
  <c r="Z148" i="16" s="1"/>
  <c r="Y148" i="16"/>
  <c r="AG148" i="16" s="1"/>
  <c r="V140" i="16"/>
  <c r="Z140" i="16" s="1"/>
  <c r="Y140" i="16"/>
  <c r="AG140" i="16" s="1"/>
  <c r="G120" i="16"/>
  <c r="T248" i="16"/>
  <c r="U248" i="16" s="1"/>
  <c r="Y230" i="16"/>
  <c r="AG230" i="16" s="1"/>
  <c r="V230" i="16"/>
  <c r="Z230" i="16" s="1"/>
  <c r="V156" i="16"/>
  <c r="Z156" i="16" s="1"/>
  <c r="Y156" i="16"/>
  <c r="AG156" i="16" s="1"/>
  <c r="Q238" i="16"/>
  <c r="R238" i="16"/>
  <c r="S238" i="16" s="1"/>
  <c r="T112" i="16"/>
  <c r="U112" i="16" s="1"/>
  <c r="V112" i="16" s="1"/>
  <c r="I248" i="16"/>
  <c r="J248" i="16" s="1"/>
  <c r="P248" i="16" s="1"/>
  <c r="T245" i="16"/>
  <c r="U245" i="16" s="1"/>
  <c r="K245" i="16"/>
  <c r="X245" i="16" s="1"/>
  <c r="L245" i="16"/>
  <c r="G110" i="16"/>
  <c r="G126" i="16"/>
  <c r="G118" i="16"/>
  <c r="Q243" i="16"/>
  <c r="Y243" i="16" s="1"/>
  <c r="AG243" i="16" s="1"/>
  <c r="R243" i="16"/>
  <c r="S243" i="16" s="1"/>
  <c r="AA157" i="16"/>
  <c r="AH157" i="16"/>
  <c r="AI157" i="16" s="1"/>
  <c r="AH227" i="16"/>
  <c r="AI227" i="16" s="1"/>
  <c r="AA227" i="16"/>
  <c r="I257" i="16"/>
  <c r="J257" i="16" s="1"/>
  <c r="P257" i="16" s="1"/>
  <c r="Y172" i="16"/>
  <c r="AG172" i="16" s="1"/>
  <c r="V172" i="16"/>
  <c r="Z172" i="16" s="1"/>
  <c r="V196" i="16"/>
  <c r="Z196" i="16" s="1"/>
  <c r="Y196" i="16"/>
  <c r="AG196" i="16" s="1"/>
  <c r="V113" i="16"/>
  <c r="Q242" i="16"/>
  <c r="Y242" i="16" s="1"/>
  <c r="AG242" i="16" s="1"/>
  <c r="R242" i="16"/>
  <c r="L243" i="16"/>
  <c r="V241" i="16"/>
  <c r="L250" i="16"/>
  <c r="T250" i="16"/>
  <c r="U250" i="16" s="1"/>
  <c r="V250" i="16" s="1"/>
  <c r="Z250" i="16" s="1"/>
  <c r="K250" i="16"/>
  <c r="X250" i="16" s="1"/>
  <c r="T123" i="16"/>
  <c r="U123" i="16" s="1"/>
  <c r="AH133" i="16"/>
  <c r="AI133" i="16" s="1"/>
  <c r="AA133" i="16"/>
  <c r="L244" i="16"/>
  <c r="T244" i="16"/>
  <c r="U244" i="16" s="1"/>
  <c r="V244" i="16" s="1"/>
  <c r="K244" i="16"/>
  <c r="X244" i="16" s="1"/>
  <c r="K243" i="16"/>
  <c r="X243" i="16" s="1"/>
  <c r="AH215" i="16"/>
  <c r="AI215" i="16" s="1"/>
  <c r="AA215" i="16"/>
  <c r="V228" i="16"/>
  <c r="Z228" i="16" s="1"/>
  <c r="Y228" i="16"/>
  <c r="AG228" i="16" s="1"/>
  <c r="Q240" i="16"/>
  <c r="Y240" i="16" s="1"/>
  <c r="AG240" i="16" s="1"/>
  <c r="R240" i="16"/>
  <c r="L241" i="16"/>
  <c r="AH29" i="16"/>
  <c r="AI29" i="16" s="1"/>
  <c r="AA29" i="16"/>
  <c r="AH233" i="16"/>
  <c r="AI233" i="16" s="1"/>
  <c r="AA233" i="16"/>
  <c r="Y212" i="16"/>
  <c r="AG212" i="16" s="1"/>
  <c r="V212" i="16"/>
  <c r="Z212" i="16" s="1"/>
  <c r="G254" i="16"/>
  <c r="G246" i="16"/>
  <c r="G238" i="16"/>
  <c r="G116" i="16"/>
  <c r="J32" i="16"/>
  <c r="P32" i="16" s="1"/>
  <c r="K32" i="16"/>
  <c r="X32" i="16" s="1"/>
  <c r="L32" i="16"/>
  <c r="Q249" i="16"/>
  <c r="R249" i="16"/>
  <c r="Q241" i="16"/>
  <c r="Y241" i="16" s="1"/>
  <c r="AG241" i="16" s="1"/>
  <c r="R241" i="16"/>
  <c r="S241" i="16" s="1"/>
  <c r="AA224" i="16"/>
  <c r="AH224" i="16"/>
  <c r="AI224" i="16" s="1"/>
  <c r="V180" i="16"/>
  <c r="Z180" i="16" s="1"/>
  <c r="Y180" i="16"/>
  <c r="AG180" i="16" s="1"/>
  <c r="Y220" i="16"/>
  <c r="AG220" i="16" s="1"/>
  <c r="V220" i="16"/>
  <c r="Z220" i="16" s="1"/>
  <c r="AA141" i="16"/>
  <c r="AH141" i="16"/>
  <c r="AI141" i="16" s="1"/>
  <c r="K236" i="16"/>
  <c r="X236" i="16" s="1"/>
  <c r="T236" i="16"/>
  <c r="U236" i="16" s="1"/>
  <c r="L236" i="16"/>
  <c r="V109" i="16"/>
  <c r="Q31" i="16"/>
  <c r="Y31" i="16" s="1"/>
  <c r="AG31" i="16" s="1"/>
  <c r="R31" i="16"/>
  <c r="K241" i="16"/>
  <c r="X241" i="16" s="1"/>
  <c r="AH221" i="16"/>
  <c r="AI221" i="16" s="1"/>
  <c r="AA221" i="16"/>
  <c r="L242" i="16"/>
  <c r="V115" i="16"/>
  <c r="Q246" i="16"/>
  <c r="R246" i="16"/>
  <c r="I33" i="16"/>
  <c r="T111" i="16"/>
  <c r="U111" i="16" s="1"/>
  <c r="AH5" i="16"/>
  <c r="AI5" i="16" s="1"/>
  <c r="AA5" i="16"/>
  <c r="Q244" i="16"/>
  <c r="R244" i="16"/>
  <c r="S244" i="16" s="1"/>
  <c r="K242" i="16"/>
  <c r="X242" i="16" s="1"/>
  <c r="Y239" i="16"/>
  <c r="AG239" i="16" s="1"/>
  <c r="V239" i="16"/>
  <c r="Z239" i="16" s="1"/>
  <c r="Q237" i="16"/>
  <c r="Y237" i="16" s="1"/>
  <c r="AG237" i="16" s="1"/>
  <c r="R237" i="16"/>
  <c r="G132" i="9" a="1"/>
  <c r="G132" i="9" s="1"/>
  <c r="AL132" i="16" s="1"/>
  <c r="G260" i="9" a="1"/>
  <c r="G260" i="9" s="1"/>
  <c r="AL260" i="16" s="1"/>
  <c r="T29" i="5"/>
  <c r="I254" i="9" s="1" a="1"/>
  <c r="I254" i="9" s="1"/>
  <c r="AN254" i="16" s="1"/>
  <c r="I254" i="16" s="1"/>
  <c r="J254" i="16" s="1"/>
  <c r="P254" i="16" s="1"/>
  <c r="G252" i="9" a="1"/>
  <c r="G252" i="9" s="1"/>
  <c r="AL252" i="16" s="1"/>
  <c r="G124" i="9" a="1"/>
  <c r="G124" i="9" s="1"/>
  <c r="AL124" i="16" s="1"/>
  <c r="G124" i="16" s="1"/>
  <c r="T31" i="5"/>
  <c r="I256" i="9" s="1" a="1"/>
  <c r="I256" i="9" s="1"/>
  <c r="AN256" i="16" s="1"/>
  <c r="I256" i="16" s="1"/>
  <c r="G247" i="9" a="1"/>
  <c r="G247" i="9" s="1"/>
  <c r="AL247" i="16" s="1"/>
  <c r="G119" i="9" a="1"/>
  <c r="G119" i="9" s="1"/>
  <c r="AL119" i="16" s="1"/>
  <c r="G119" i="16" s="1"/>
  <c r="T30" i="5"/>
  <c r="I255" i="9" s="1" a="1"/>
  <c r="I255" i="9" s="1"/>
  <c r="AN255" i="16" s="1"/>
  <c r="I255" i="16" s="1"/>
  <c r="J255" i="16" s="1"/>
  <c r="P255" i="16" s="1"/>
  <c r="T18" i="8"/>
  <c r="U18" i="8" s="1"/>
  <c r="T29" i="7"/>
  <c r="T29" i="8" s="1"/>
  <c r="U29" i="8" s="1"/>
  <c r="T32" i="5"/>
  <c r="I257" i="9" s="1" a="1"/>
  <c r="I257" i="9" s="1"/>
  <c r="AN257" i="16" s="1"/>
  <c r="T28" i="5"/>
  <c r="I253" i="9" s="1" a="1"/>
  <c r="I253" i="9" s="1"/>
  <c r="AN253" i="16" s="1"/>
  <c r="I253" i="16" s="1"/>
  <c r="J253" i="16" s="1"/>
  <c r="P253" i="16" s="1"/>
  <c r="T35" i="5"/>
  <c r="I260" i="9" s="1" a="1"/>
  <c r="I260" i="9" s="1"/>
  <c r="AN260" i="16" s="1"/>
  <c r="I260" i="16" s="1"/>
  <c r="J260" i="16" s="1"/>
  <c r="P260" i="16" s="1"/>
  <c r="T21" i="8"/>
  <c r="U21" i="8" s="1"/>
  <c r="T32" i="7"/>
  <c r="T32" i="8" s="1"/>
  <c r="U32" i="8" s="1"/>
  <c r="T12" i="2"/>
  <c r="T12" i="8"/>
  <c r="T12" i="7"/>
  <c r="T34" i="7" s="1"/>
  <c r="T34" i="8" s="1"/>
  <c r="U34" i="8" s="1"/>
  <c r="T12" i="6"/>
  <c r="T12" i="5"/>
  <c r="T34" i="5" s="1"/>
  <c r="I259" i="9" s="1" a="1"/>
  <c r="I259" i="9" s="1"/>
  <c r="T12" i="4"/>
  <c r="T23" i="8"/>
  <c r="U23" i="8" s="1"/>
  <c r="T22" i="8"/>
  <c r="U22" i="8" s="1"/>
  <c r="T33" i="7"/>
  <c r="T33" i="8" s="1"/>
  <c r="U33" i="8" s="1"/>
  <c r="T20" i="8"/>
  <c r="U20" i="8" s="1"/>
  <c r="T31" i="7"/>
  <c r="T31" i="8" s="1"/>
  <c r="U31" i="8" s="1"/>
  <c r="T19" i="8"/>
  <c r="U19" i="8" s="1"/>
  <c r="T30" i="7"/>
  <c r="T30" i="8" s="1"/>
  <c r="U30" i="8" s="1"/>
  <c r="T33" i="5"/>
  <c r="I258" i="9" s="1" a="1"/>
  <c r="I258" i="9" s="1"/>
  <c r="T17" i="8"/>
  <c r="U17" i="8" s="1"/>
  <c r="T28" i="7"/>
  <c r="T28" i="8" s="1"/>
  <c r="U28" i="8" s="1"/>
  <c r="T24" i="8"/>
  <c r="U24" i="8" s="1"/>
  <c r="T35" i="7"/>
  <c r="T35" i="8" s="1"/>
  <c r="U35" i="8" s="1"/>
  <c r="E87" i="9"/>
  <c r="L86" i="9"/>
  <c r="I86" i="9" s="1" a="1"/>
  <c r="I86" i="9" s="1"/>
  <c r="AN86" i="16" s="1"/>
  <c r="L34" i="9"/>
  <c r="I34" i="9" s="1" a="1"/>
  <c r="I34" i="9" s="1"/>
  <c r="AN34" i="16" s="1"/>
  <c r="E35" i="9"/>
  <c r="Y249" i="16" l="1"/>
  <c r="AG249" i="16" s="1"/>
  <c r="AH231" i="16"/>
  <c r="AI231" i="16" s="1"/>
  <c r="G132" i="16"/>
  <c r="T132" i="16" s="1"/>
  <c r="U132" i="16" s="1"/>
  <c r="Y244" i="16"/>
  <c r="AG244" i="16" s="1"/>
  <c r="T124" i="16"/>
  <c r="U124" i="16" s="1"/>
  <c r="Q260" i="16"/>
  <c r="R260" i="16"/>
  <c r="T259" i="16"/>
  <c r="U259" i="16" s="1"/>
  <c r="J256" i="16"/>
  <c r="P256" i="16" s="1"/>
  <c r="K256" i="16"/>
  <c r="X256" i="16" s="1"/>
  <c r="L256" i="16"/>
  <c r="AA220" i="16"/>
  <c r="AH220" i="16"/>
  <c r="AI220" i="16" s="1"/>
  <c r="S237" i="16"/>
  <c r="Z237" i="16"/>
  <c r="G255" i="16"/>
  <c r="G247" i="16"/>
  <c r="Q253" i="16"/>
  <c r="R253" i="16"/>
  <c r="S31" i="16"/>
  <c r="Z31" i="16"/>
  <c r="Q32" i="16"/>
  <c r="Y32" i="16" s="1"/>
  <c r="AG32" i="16" s="1"/>
  <c r="R32" i="16"/>
  <c r="AA250" i="16"/>
  <c r="AH250" i="16"/>
  <c r="AI250" i="16" s="1"/>
  <c r="S242" i="16"/>
  <c r="Z242" i="16"/>
  <c r="AA172" i="16"/>
  <c r="AH172" i="16"/>
  <c r="AI172" i="16" s="1"/>
  <c r="AH230" i="16"/>
  <c r="AI230" i="16" s="1"/>
  <c r="AA230" i="16"/>
  <c r="AA28" i="16"/>
  <c r="AH28" i="16"/>
  <c r="AI28" i="16" s="1"/>
  <c r="AA234" i="16"/>
  <c r="AH234" i="16"/>
  <c r="AI234" i="16" s="1"/>
  <c r="AH12" i="16"/>
  <c r="AI12" i="16" s="1"/>
  <c r="AA12" i="16"/>
  <c r="AH235" i="16"/>
  <c r="AI235" i="16" s="1"/>
  <c r="AA235" i="16"/>
  <c r="V130" i="16"/>
  <c r="H420" i="17" a="1"/>
  <c r="H420" i="17" s="1"/>
  <c r="H418" i="17" a="1"/>
  <c r="H418" i="17" s="1"/>
  <c r="H419" i="17" a="1"/>
  <c r="H419" i="17" s="1"/>
  <c r="Q248" i="16"/>
  <c r="Y248" i="16" s="1"/>
  <c r="AG248" i="16" s="1"/>
  <c r="R248" i="16"/>
  <c r="S248" i="16" s="1"/>
  <c r="AH140" i="16"/>
  <c r="AI140" i="16" s="1"/>
  <c r="AA140" i="16"/>
  <c r="I34" i="16"/>
  <c r="G260" i="16"/>
  <c r="G252" i="16"/>
  <c r="Z243" i="16"/>
  <c r="T116" i="16"/>
  <c r="U116" i="16" s="1"/>
  <c r="T118" i="16"/>
  <c r="U118" i="16" s="1"/>
  <c r="AH148" i="16"/>
  <c r="AI148" i="16" s="1"/>
  <c r="AA148" i="16"/>
  <c r="Q257" i="16"/>
  <c r="Y257" i="16" s="1"/>
  <c r="R257" i="16"/>
  <c r="T126" i="16"/>
  <c r="U126" i="16" s="1"/>
  <c r="K248" i="16"/>
  <c r="X248" i="16" s="1"/>
  <c r="T251" i="16"/>
  <c r="U251" i="16" s="1"/>
  <c r="V251" i="16" s="1"/>
  <c r="Z251" i="16" s="1"/>
  <c r="L251" i="16"/>
  <c r="K251" i="16"/>
  <c r="X251" i="16" s="1"/>
  <c r="AA229" i="16"/>
  <c r="AH229" i="16"/>
  <c r="AI229" i="16" s="1"/>
  <c r="V125" i="16"/>
  <c r="H445" i="17" s="1" a="1"/>
  <c r="H445" i="17" s="1"/>
  <c r="V5" i="17" s="1"/>
  <c r="V27" i="17" s="1"/>
  <c r="H585" i="17" s="1" a="1"/>
  <c r="H585" i="17" s="1"/>
  <c r="H401" i="17" a="1"/>
  <c r="H401" i="17" s="1"/>
  <c r="V129" i="16"/>
  <c r="H417" i="17" a="1"/>
  <c r="H417" i="17" s="1"/>
  <c r="H416" i="17" a="1"/>
  <c r="H416" i="17" s="1"/>
  <c r="H414" i="17" a="1"/>
  <c r="H414" i="17" s="1"/>
  <c r="H415" i="17" a="1"/>
  <c r="H415" i="17" s="1"/>
  <c r="Q254" i="16"/>
  <c r="R254" i="16"/>
  <c r="L238" i="16"/>
  <c r="T238" i="16"/>
  <c r="U238" i="16" s="1"/>
  <c r="V238" i="16" s="1"/>
  <c r="Z238" i="16" s="1"/>
  <c r="K238" i="16"/>
  <c r="X238" i="16" s="1"/>
  <c r="Z241" i="16"/>
  <c r="T110" i="16"/>
  <c r="U110" i="16" s="1"/>
  <c r="V110" i="16" s="1"/>
  <c r="L248" i="16"/>
  <c r="AA232" i="16"/>
  <c r="AH232" i="16"/>
  <c r="AI232" i="16" s="1"/>
  <c r="AH188" i="16"/>
  <c r="AI188" i="16" s="1"/>
  <c r="AA188" i="16"/>
  <c r="K253" i="16"/>
  <c r="X253" i="16" s="1"/>
  <c r="Q255" i="16"/>
  <c r="R255" i="16"/>
  <c r="S249" i="16"/>
  <c r="Z249" i="16"/>
  <c r="K246" i="16"/>
  <c r="X246" i="16" s="1"/>
  <c r="T246" i="16"/>
  <c r="U246" i="16" s="1"/>
  <c r="V246" i="16" s="1"/>
  <c r="Z246" i="16" s="1"/>
  <c r="L246" i="16"/>
  <c r="V123" i="16"/>
  <c r="V248" i="16"/>
  <c r="Z248" i="16" s="1"/>
  <c r="AA164" i="16"/>
  <c r="AH164" i="16"/>
  <c r="AI164" i="16" s="1"/>
  <c r="V114" i="16"/>
  <c r="AA204" i="16"/>
  <c r="AH204" i="16"/>
  <c r="AI204" i="16" s="1"/>
  <c r="G127" i="16"/>
  <c r="V131" i="16"/>
  <c r="H421" i="17" a="1"/>
  <c r="H421" i="17" s="1"/>
  <c r="Y250" i="16"/>
  <c r="AG250" i="16" s="1"/>
  <c r="L253" i="16"/>
  <c r="S252" i="16"/>
  <c r="AH228" i="16"/>
  <c r="AI228" i="16" s="1"/>
  <c r="AA228" i="16"/>
  <c r="V236" i="16"/>
  <c r="Z236" i="16" s="1"/>
  <c r="Y236" i="16"/>
  <c r="AG236" i="16" s="1"/>
  <c r="T254" i="16"/>
  <c r="U254" i="16" s="1"/>
  <c r="L254" i="16"/>
  <c r="K254" i="16"/>
  <c r="X254" i="16" s="1"/>
  <c r="T120" i="16"/>
  <c r="U120" i="16" s="1"/>
  <c r="S251" i="16"/>
  <c r="V128" i="16"/>
  <c r="H410" i="17" a="1"/>
  <c r="H410" i="17" s="1"/>
  <c r="H411" i="17" a="1"/>
  <c r="H411" i="17" s="1"/>
  <c r="H413" i="17" a="1"/>
  <c r="H413" i="17" s="1"/>
  <c r="H409" i="17" a="1"/>
  <c r="H409" i="17" s="1"/>
  <c r="H412" i="17" a="1"/>
  <c r="H412" i="17" s="1"/>
  <c r="L257" i="16"/>
  <c r="V253" i="16"/>
  <c r="H467" i="17" s="1" a="1"/>
  <c r="H467" i="17" s="1"/>
  <c r="AC5" i="17" s="1"/>
  <c r="AC27" i="17" s="1"/>
  <c r="H625" i="17" s="1" a="1"/>
  <c r="H625" i="17" s="1"/>
  <c r="H423" i="17" a="1"/>
  <c r="H423" i="17" s="1"/>
  <c r="T119" i="16"/>
  <c r="U119" i="16" s="1"/>
  <c r="V119" i="16" s="1"/>
  <c r="AH212" i="16"/>
  <c r="AI212" i="16" s="1"/>
  <c r="AA212" i="16"/>
  <c r="Y245" i="16"/>
  <c r="AG245" i="16" s="1"/>
  <c r="V245" i="16"/>
  <c r="Z245" i="16" s="1"/>
  <c r="AA156" i="16"/>
  <c r="AH156" i="16"/>
  <c r="AI156" i="16" s="1"/>
  <c r="AA20" i="16"/>
  <c r="AH20" i="16"/>
  <c r="AI20" i="16" s="1"/>
  <c r="Y251" i="16"/>
  <c r="AG251" i="16" s="1"/>
  <c r="V257" i="16"/>
  <c r="H439" i="17" a="1"/>
  <c r="H439" i="17" s="1"/>
  <c r="H436" i="17" a="1"/>
  <c r="H436" i="17" s="1"/>
  <c r="H437" i="17" a="1"/>
  <c r="H437" i="17" s="1"/>
  <c r="H438" i="17" a="1"/>
  <c r="H438" i="17" s="1"/>
  <c r="S245" i="16"/>
  <c r="AN258" i="16"/>
  <c r="I258" i="16" s="1"/>
  <c r="J258" i="16" s="1"/>
  <c r="P258" i="16" s="1"/>
  <c r="AN259" i="16"/>
  <c r="I259" i="16" s="1"/>
  <c r="J259" i="16" s="1"/>
  <c r="P259" i="16" s="1"/>
  <c r="AA239" i="16"/>
  <c r="AH239" i="16"/>
  <c r="AI239" i="16" s="1"/>
  <c r="V111" i="16"/>
  <c r="J33" i="16"/>
  <c r="P33" i="16" s="1"/>
  <c r="K33" i="16"/>
  <c r="X33" i="16" s="1"/>
  <c r="L33" i="16"/>
  <c r="S246" i="16"/>
  <c r="AA180" i="16"/>
  <c r="AH180" i="16"/>
  <c r="AI180" i="16" s="1"/>
  <c r="S240" i="16"/>
  <c r="Z240" i="16"/>
  <c r="Z244" i="16"/>
  <c r="AH196" i="16"/>
  <c r="AI196" i="16" s="1"/>
  <c r="AA196" i="16"/>
  <c r="T258" i="16"/>
  <c r="U258" i="16" s="1"/>
  <c r="V256" i="16"/>
  <c r="H432" i="17" a="1"/>
  <c r="H432" i="17" s="1"/>
  <c r="H434" i="17" a="1"/>
  <c r="H434" i="17" s="1"/>
  <c r="H435" i="17" a="1"/>
  <c r="H435" i="17" s="1"/>
  <c r="H431" i="17" a="1"/>
  <c r="H431" i="17" s="1"/>
  <c r="H433" i="17" a="1"/>
  <c r="H433" i="17" s="1"/>
  <c r="K257" i="16"/>
  <c r="X257" i="16" s="1"/>
  <c r="L87" i="9"/>
  <c r="I87" i="9" s="1" a="1"/>
  <c r="I87" i="9" s="1"/>
  <c r="AN87" i="16" s="1"/>
  <c r="E88" i="9"/>
  <c r="E36" i="9"/>
  <c r="L35" i="9"/>
  <c r="I35" i="9" s="1" a="1"/>
  <c r="I35" i="9" s="1"/>
  <c r="AN35" i="16" s="1"/>
  <c r="Y238" i="16" l="1"/>
  <c r="AG238" i="16" s="1"/>
  <c r="AH245" i="16"/>
  <c r="AI245" i="16" s="1"/>
  <c r="AA245" i="16"/>
  <c r="AH244" i="16"/>
  <c r="AI244" i="16" s="1"/>
  <c r="AA244" i="16"/>
  <c r="H465" i="17" a="1"/>
  <c r="H465" i="17" s="1"/>
  <c r="V11" i="17" s="1"/>
  <c r="V33" i="17" s="1"/>
  <c r="H591" i="17" s="1" a="1"/>
  <c r="H591" i="17" s="1"/>
  <c r="T127" i="16"/>
  <c r="U127" i="16" s="1"/>
  <c r="AA238" i="16"/>
  <c r="AH238" i="16"/>
  <c r="AI238" i="16" s="1"/>
  <c r="H87" i="17" a="1"/>
  <c r="H87" i="17" s="1"/>
  <c r="H85" i="17" a="1"/>
  <c r="H85" i="17" s="1"/>
  <c r="H86" i="17" a="1"/>
  <c r="H86" i="17" s="1"/>
  <c r="Z257" i="16"/>
  <c r="S257" i="16"/>
  <c r="H84" i="17" a="1"/>
  <c r="H84" i="17" s="1"/>
  <c r="AB9" i="17" s="1"/>
  <c r="AB31" i="17" s="1"/>
  <c r="H621" i="17" s="1" a="1"/>
  <c r="H621" i="17" s="1"/>
  <c r="V132" i="16"/>
  <c r="H422" i="17" a="1"/>
  <c r="H422" i="17" s="1"/>
  <c r="AH237" i="16"/>
  <c r="AI237" i="16" s="1"/>
  <c r="AA237" i="16"/>
  <c r="K259" i="16"/>
  <c r="X259" i="16" s="1"/>
  <c r="Q258" i="16"/>
  <c r="Y258" i="16" s="1"/>
  <c r="R258" i="16"/>
  <c r="S32" i="16"/>
  <c r="Z32" i="16"/>
  <c r="H477" i="17" a="1"/>
  <c r="H477" i="17" s="1"/>
  <c r="H476" i="17" a="1"/>
  <c r="H476" i="17" s="1"/>
  <c r="H479" i="17" a="1"/>
  <c r="H479" i="17" s="1"/>
  <c r="H475" i="17" a="1"/>
  <c r="H475" i="17" s="1"/>
  <c r="H478" i="17" a="1"/>
  <c r="H478" i="17" s="1"/>
  <c r="AH240" i="16"/>
  <c r="AI240" i="16" s="1"/>
  <c r="AA240" i="16"/>
  <c r="Q33" i="16"/>
  <c r="Y33" i="16" s="1"/>
  <c r="AG33" i="16" s="1"/>
  <c r="R33" i="16"/>
  <c r="V120" i="16"/>
  <c r="AH248" i="16"/>
  <c r="AI248" i="16" s="1"/>
  <c r="AA248" i="16"/>
  <c r="AH249" i="16"/>
  <c r="AI249" i="16" s="1"/>
  <c r="AA249" i="16"/>
  <c r="H461" i="17" a="1"/>
  <c r="H461" i="17" s="1"/>
  <c r="H459" i="17" a="1"/>
  <c r="H459" i="17" s="1"/>
  <c r="H460" i="17" a="1"/>
  <c r="H460" i="17" s="1"/>
  <c r="H458" i="17" a="1"/>
  <c r="H458" i="17" s="1"/>
  <c r="H42" i="17" a="1"/>
  <c r="H42" i="17" s="1"/>
  <c r="H43" i="17" a="1"/>
  <c r="H43" i="17" s="1"/>
  <c r="H40" i="17" a="1"/>
  <c r="H40" i="17" s="1"/>
  <c r="H41" i="17" a="1"/>
  <c r="H41" i="17" s="1"/>
  <c r="V116" i="16"/>
  <c r="J34" i="16"/>
  <c r="P34" i="16" s="1"/>
  <c r="K34" i="16"/>
  <c r="X34" i="16" s="1"/>
  <c r="L34" i="16"/>
  <c r="AH31" i="16"/>
  <c r="AI31" i="16" s="1"/>
  <c r="AA31" i="16"/>
  <c r="L259" i="16"/>
  <c r="H34" i="17" a="1"/>
  <c r="H34" i="17" s="1"/>
  <c r="H31" i="17" a="1"/>
  <c r="H31" i="17" s="1"/>
  <c r="H32" i="17" a="1"/>
  <c r="H32" i="17" s="1"/>
  <c r="H33" i="17" a="1"/>
  <c r="H33" i="17" s="1"/>
  <c r="AA246" i="16"/>
  <c r="AH246" i="16"/>
  <c r="AI246" i="16" s="1"/>
  <c r="AG257" i="16"/>
  <c r="H174" i="17" a="1"/>
  <c r="H174" i="17" s="1"/>
  <c r="H172" i="17" a="1"/>
  <c r="H172" i="17" s="1"/>
  <c r="H173" i="17" a="1"/>
  <c r="H173" i="17" s="1"/>
  <c r="H175" i="17" a="1"/>
  <c r="H175" i="17" s="1"/>
  <c r="V118" i="16"/>
  <c r="H73" i="17" a="1"/>
  <c r="H73" i="17" s="1"/>
  <c r="S254" i="16"/>
  <c r="H72" i="17" a="1"/>
  <c r="H72" i="17" s="1"/>
  <c r="H74" i="17" a="1"/>
  <c r="H74" i="17" s="1"/>
  <c r="AA243" i="16"/>
  <c r="AH243" i="16"/>
  <c r="AI243" i="16" s="1"/>
  <c r="V259" i="16"/>
  <c r="H443" i="17" a="1"/>
  <c r="H443" i="17" s="1"/>
  <c r="AA251" i="16"/>
  <c r="AH251" i="16"/>
  <c r="AI251" i="16" s="1"/>
  <c r="AH241" i="16"/>
  <c r="AI241" i="16" s="1"/>
  <c r="AA241" i="16"/>
  <c r="AA236" i="16"/>
  <c r="AH236" i="16"/>
  <c r="AI236" i="16" s="1"/>
  <c r="L258" i="16"/>
  <c r="K258" i="16"/>
  <c r="X258" i="16" s="1"/>
  <c r="H76" i="17" a="1"/>
  <c r="H76" i="17" s="1"/>
  <c r="H78" i="17" a="1"/>
  <c r="H78" i="17" s="1"/>
  <c r="H75" i="17" a="1"/>
  <c r="H75" i="17" s="1"/>
  <c r="S255" i="16"/>
  <c r="H77" i="17" a="1"/>
  <c r="H77" i="17" s="1"/>
  <c r="H30" i="17" a="1"/>
  <c r="H30" i="17" s="1"/>
  <c r="H28" i="17" a="1"/>
  <c r="H28" i="17" s="1"/>
  <c r="H29" i="17" a="1"/>
  <c r="H29" i="17" s="1"/>
  <c r="AH242" i="16"/>
  <c r="AI242" i="16" s="1"/>
  <c r="AA242" i="16"/>
  <c r="Y246" i="16"/>
  <c r="AG246" i="16" s="1"/>
  <c r="H92" i="17" a="1"/>
  <c r="H92" i="17" s="1"/>
  <c r="AB12" i="17" s="1"/>
  <c r="AB34" i="17" s="1"/>
  <c r="H624" i="17" s="1" a="1"/>
  <c r="H624" i="17" s="1"/>
  <c r="S260" i="16"/>
  <c r="H136" i="17" s="1" a="1"/>
  <c r="H136" i="17" s="1"/>
  <c r="K252" i="16"/>
  <c r="X252" i="16" s="1"/>
  <c r="L252" i="16"/>
  <c r="T252" i="16"/>
  <c r="U252" i="16" s="1"/>
  <c r="H71" i="17" a="1"/>
  <c r="H71" i="17" s="1"/>
  <c r="AB5" i="17" s="1"/>
  <c r="AB27" i="17" s="1"/>
  <c r="H617" i="17" s="1" a="1"/>
  <c r="H617" i="17" s="1"/>
  <c r="Z253" i="16"/>
  <c r="S253" i="16"/>
  <c r="H115" i="17" s="1" a="1"/>
  <c r="H115" i="17" s="1"/>
  <c r="AB16" i="17" s="1"/>
  <c r="H48" i="17" a="1"/>
  <c r="H48" i="17" s="1"/>
  <c r="Q259" i="16"/>
  <c r="H47" i="17" s="1" a="1"/>
  <c r="H47" i="17" s="1"/>
  <c r="R259" i="16"/>
  <c r="H482" i="17" a="1"/>
  <c r="H482" i="17" s="1"/>
  <c r="H483" i="17" a="1"/>
  <c r="H483" i="17" s="1"/>
  <c r="H480" i="17" a="1"/>
  <c r="H480" i="17" s="1"/>
  <c r="H481" i="17" a="1"/>
  <c r="H481" i="17" s="1"/>
  <c r="H454" i="17" a="1"/>
  <c r="H454" i="17" s="1"/>
  <c r="H455" i="17" a="1"/>
  <c r="H455" i="17" s="1"/>
  <c r="H456" i="17" a="1"/>
  <c r="H456" i="17" s="1"/>
  <c r="H453" i="17" a="1"/>
  <c r="H453" i="17" s="1"/>
  <c r="H457" i="17" a="1"/>
  <c r="H457" i="17" s="1"/>
  <c r="Y254" i="16"/>
  <c r="V254" i="16"/>
  <c r="H425" i="17" a="1"/>
  <c r="H425" i="17" s="1"/>
  <c r="H424" i="17" a="1"/>
  <c r="H424" i="17" s="1"/>
  <c r="H426" i="17" a="1"/>
  <c r="H426" i="17" s="1"/>
  <c r="V126" i="16"/>
  <c r="H404" i="17" a="1"/>
  <c r="H404" i="17" s="1"/>
  <c r="H402" i="17" a="1"/>
  <c r="H402" i="17" s="1"/>
  <c r="H403" i="17" a="1"/>
  <c r="H403" i="17" s="1"/>
  <c r="T260" i="16"/>
  <c r="U260" i="16" s="1"/>
  <c r="Y260" i="16" s="1"/>
  <c r="L260" i="16"/>
  <c r="K260" i="16"/>
  <c r="X260" i="16" s="1"/>
  <c r="H463" i="17" a="1"/>
  <c r="H463" i="17" s="1"/>
  <c r="H464" i="17" a="1"/>
  <c r="H464" i="17" s="1"/>
  <c r="H462" i="17" a="1"/>
  <c r="H462" i="17" s="1"/>
  <c r="V10" i="17" s="1"/>
  <c r="V32" i="17" s="1"/>
  <c r="H590" i="17" s="1" a="1"/>
  <c r="H590" i="17" s="1"/>
  <c r="H27" i="17" a="1"/>
  <c r="H27" i="17" s="1"/>
  <c r="Y253" i="16"/>
  <c r="K247" i="16"/>
  <c r="X247" i="16" s="1"/>
  <c r="L247" i="16"/>
  <c r="T247" i="16"/>
  <c r="U247" i="16" s="1"/>
  <c r="V124" i="16"/>
  <c r="V258" i="16"/>
  <c r="H440" i="17" a="1"/>
  <c r="H440" i="17" s="1"/>
  <c r="H441" i="17" a="1"/>
  <c r="H441" i="17" s="1"/>
  <c r="H442" i="17" a="1"/>
  <c r="H442" i="17" s="1"/>
  <c r="I35" i="16"/>
  <c r="T255" i="16"/>
  <c r="U255" i="16" s="1"/>
  <c r="K255" i="16"/>
  <c r="X255" i="16" s="1"/>
  <c r="L255" i="16"/>
  <c r="Q256" i="16"/>
  <c r="R256" i="16"/>
  <c r="Z256" i="16" s="1"/>
  <c r="E89" i="9"/>
  <c r="L88" i="9"/>
  <c r="I88" i="9" s="1" a="1"/>
  <c r="I88" i="9" s="1"/>
  <c r="AN88" i="16" s="1"/>
  <c r="L36" i="9"/>
  <c r="I36" i="9" s="1" a="1"/>
  <c r="I36" i="9" s="1"/>
  <c r="AN36" i="16" s="1"/>
  <c r="AB6" i="17" l="1"/>
  <c r="AB28" i="17" s="1"/>
  <c r="H618" i="17" s="1" a="1"/>
  <c r="H618" i="17" s="1"/>
  <c r="AB7" i="17"/>
  <c r="AB29" i="17" s="1"/>
  <c r="H619" i="17" s="1" a="1"/>
  <c r="H619" i="17" s="1"/>
  <c r="V9" i="17"/>
  <c r="V31" i="17" s="1"/>
  <c r="H589" i="17" s="1" a="1"/>
  <c r="H589" i="17" s="1"/>
  <c r="AG260" i="16"/>
  <c r="H312" i="17" s="1" a="1"/>
  <c r="H312" i="17" s="1"/>
  <c r="H180" i="17" a="1"/>
  <c r="H180" i="17" s="1"/>
  <c r="AA256" i="16"/>
  <c r="AH256" i="16"/>
  <c r="H214" i="17" a="1"/>
  <c r="H214" i="17" s="1"/>
  <c r="H215" i="17" a="1"/>
  <c r="H215" i="17" s="1"/>
  <c r="H213" i="17" a="1"/>
  <c r="H213" i="17" s="1"/>
  <c r="H211" i="17" a="1"/>
  <c r="H211" i="17" s="1"/>
  <c r="H212" i="17" a="1"/>
  <c r="H212" i="17" s="1"/>
  <c r="I36" i="16"/>
  <c r="H484" i="17" a="1"/>
  <c r="H484" i="17" s="1"/>
  <c r="H485" i="17" a="1"/>
  <c r="H485" i="17" s="1"/>
  <c r="H486" i="17" a="1"/>
  <c r="H486" i="17" s="1"/>
  <c r="H469" i="17" a="1"/>
  <c r="H469" i="17" s="1"/>
  <c r="H470" i="17" a="1"/>
  <c r="H470" i="17" s="1"/>
  <c r="H468" i="17" a="1"/>
  <c r="H468" i="17" s="1"/>
  <c r="AC6" i="17" s="1"/>
  <c r="AC28" i="17" s="1"/>
  <c r="H626" i="17" s="1" a="1"/>
  <c r="H626" i="17" s="1"/>
  <c r="AC9" i="17"/>
  <c r="AC31" i="17" s="1"/>
  <c r="H629" i="17" s="1" a="1"/>
  <c r="H629" i="17" s="1"/>
  <c r="AH253" i="16"/>
  <c r="AA253" i="16"/>
  <c r="H247" i="17" s="1" a="1"/>
  <c r="H247" i="17" s="1"/>
  <c r="AD16" i="17" s="1"/>
  <c r="H203" i="17" a="1"/>
  <c r="H203" i="17" s="1"/>
  <c r="AD5" i="17" s="1"/>
  <c r="AD27" i="17" s="1"/>
  <c r="H633" i="17" s="1" a="1"/>
  <c r="H633" i="17" s="1"/>
  <c r="AH257" i="16"/>
  <c r="AA257" i="16"/>
  <c r="H217" i="17" a="1"/>
  <c r="H217" i="17" s="1"/>
  <c r="H218" i="17" a="1"/>
  <c r="H218" i="17" s="1"/>
  <c r="H219" i="17" a="1"/>
  <c r="H219" i="17" s="1"/>
  <c r="H216" i="17" a="1"/>
  <c r="H216" i="17" s="1"/>
  <c r="V127" i="16"/>
  <c r="H408" i="17" a="1"/>
  <c r="H408" i="17" s="1"/>
  <c r="H406" i="17" a="1"/>
  <c r="H406" i="17" s="1"/>
  <c r="H407" i="17" a="1"/>
  <c r="H407" i="17" s="1"/>
  <c r="H405" i="17" a="1"/>
  <c r="H405" i="17" s="1"/>
  <c r="Y255" i="16"/>
  <c r="V255" i="16"/>
  <c r="H428" i="17" a="1"/>
  <c r="H428" i="17" s="1"/>
  <c r="H427" i="17" a="1"/>
  <c r="H427" i="17" s="1"/>
  <c r="H430" i="17" a="1"/>
  <c r="H430" i="17" s="1"/>
  <c r="H429" i="17" a="1"/>
  <c r="H429" i="17" s="1"/>
  <c r="V252" i="16"/>
  <c r="Z252" i="16" s="1"/>
  <c r="Y252" i="16"/>
  <c r="AG252" i="16" s="1"/>
  <c r="H117" i="17" a="1"/>
  <c r="H117" i="17" s="1"/>
  <c r="H118" i="17" a="1"/>
  <c r="H118" i="17" s="1"/>
  <c r="H116" i="17" a="1"/>
  <c r="H116" i="17" s="1"/>
  <c r="S33" i="16"/>
  <c r="Z33" i="16"/>
  <c r="Q34" i="16"/>
  <c r="Y34" i="16" s="1"/>
  <c r="AG34" i="16" s="1"/>
  <c r="R34" i="16"/>
  <c r="AG258" i="16"/>
  <c r="H178" i="17" a="1"/>
  <c r="H178" i="17" s="1"/>
  <c r="H176" i="17" a="1"/>
  <c r="H176" i="17" s="1"/>
  <c r="H177" i="17" a="1"/>
  <c r="H177" i="17" s="1"/>
  <c r="H447" i="17" a="1"/>
  <c r="H447" i="17" s="1"/>
  <c r="H448" i="17" a="1"/>
  <c r="H448" i="17" s="1"/>
  <c r="H446" i="17" a="1"/>
  <c r="H446" i="17" s="1"/>
  <c r="Z254" i="16"/>
  <c r="AG253" i="16"/>
  <c r="H291" i="17" s="1" a="1"/>
  <c r="H291" i="17" s="1"/>
  <c r="H159" i="17" a="1"/>
  <c r="H159" i="17" s="1"/>
  <c r="V8" i="17"/>
  <c r="V30" i="17" s="1"/>
  <c r="H588" i="17" s="1" a="1"/>
  <c r="H588" i="17" s="1"/>
  <c r="H307" i="17" a="1"/>
  <c r="H307" i="17" s="1"/>
  <c r="H304" i="17" a="1"/>
  <c r="H304" i="17" s="1"/>
  <c r="H306" i="17" a="1"/>
  <c r="H306" i="17" s="1"/>
  <c r="H305" i="17" a="1"/>
  <c r="H305" i="17" s="1"/>
  <c r="J35" i="16"/>
  <c r="P35" i="16" s="1"/>
  <c r="L35" i="16"/>
  <c r="K35" i="16"/>
  <c r="X35" i="16" s="1"/>
  <c r="Z259" i="16"/>
  <c r="H487" i="17" a="1"/>
  <c r="H487" i="17" s="1"/>
  <c r="AC11" i="17" s="1"/>
  <c r="AC33" i="17" s="1"/>
  <c r="H631" i="17" s="1" a="1"/>
  <c r="H631" i="17" s="1"/>
  <c r="AH32" i="16"/>
  <c r="AI32" i="16" s="1"/>
  <c r="AA32" i="16"/>
  <c r="H466" i="17" a="1"/>
  <c r="H466" i="17" s="1"/>
  <c r="V12" i="17" s="1"/>
  <c r="V34" i="17" s="1"/>
  <c r="H592" i="17" s="1" a="1"/>
  <c r="H592" i="17" s="1"/>
  <c r="AG254" i="16"/>
  <c r="H162" i="17" a="1"/>
  <c r="H162" i="17" s="1"/>
  <c r="H160" i="17" a="1"/>
  <c r="H160" i="17" s="1"/>
  <c r="H161" i="17" a="1"/>
  <c r="H161" i="17" s="1"/>
  <c r="H81" i="17" a="1"/>
  <c r="H81" i="17" s="1"/>
  <c r="H80" i="17" a="1"/>
  <c r="H80" i="17" s="1"/>
  <c r="H82" i="17" a="1"/>
  <c r="H82" i="17" s="1"/>
  <c r="H83" i="17" a="1"/>
  <c r="H83" i="17" s="1"/>
  <c r="H79" i="17" a="1"/>
  <c r="H79" i="17" s="1"/>
  <c r="S256" i="16"/>
  <c r="H91" i="17" a="1"/>
  <c r="H91" i="17" s="1"/>
  <c r="AB11" i="17" s="1"/>
  <c r="AB33" i="17" s="1"/>
  <c r="H623" i="17" s="1" a="1"/>
  <c r="H623" i="17" s="1"/>
  <c r="S259" i="16"/>
  <c r="H135" i="17" s="1" a="1"/>
  <c r="H135" i="17" s="1"/>
  <c r="AB22" i="17" s="1"/>
  <c r="H35" i="17" a="1"/>
  <c r="H35" i="17" s="1"/>
  <c r="H37" i="17" a="1"/>
  <c r="H37" i="17" s="1"/>
  <c r="H36" i="17" a="1"/>
  <c r="H36" i="17" s="1"/>
  <c r="H39" i="17" a="1"/>
  <c r="H39" i="17" s="1"/>
  <c r="H38" i="17" a="1"/>
  <c r="H38" i="17" s="1"/>
  <c r="Y256" i="16"/>
  <c r="Y247" i="16"/>
  <c r="AG247" i="16" s="1"/>
  <c r="V247" i="16"/>
  <c r="Z247" i="16" s="1"/>
  <c r="Y259" i="16"/>
  <c r="H88" i="17" a="1"/>
  <c r="H88" i="17" s="1"/>
  <c r="H89" i="17" a="1"/>
  <c r="H89" i="17" s="1"/>
  <c r="H90" i="17" a="1"/>
  <c r="H90" i="17" s="1"/>
  <c r="Z258" i="16"/>
  <c r="S258" i="16"/>
  <c r="H121" i="17" a="1"/>
  <c r="H121" i="17" s="1"/>
  <c r="H122" i="17" a="1"/>
  <c r="H122" i="17" s="1"/>
  <c r="H120" i="17" a="1"/>
  <c r="H120" i="17" s="1"/>
  <c r="H119" i="17" a="1"/>
  <c r="H119" i="17" s="1"/>
  <c r="V260" i="16"/>
  <c r="H444" i="17" a="1"/>
  <c r="H444" i="17" s="1"/>
  <c r="AC8" i="17"/>
  <c r="AC30" i="17" s="1"/>
  <c r="H628" i="17" s="1" a="1"/>
  <c r="H628" i="17" s="1"/>
  <c r="H44" i="17" a="1"/>
  <c r="H44" i="17" s="1"/>
  <c r="H46" i="17" a="1"/>
  <c r="H46" i="17" s="1"/>
  <c r="H45" i="17" a="1"/>
  <c r="H45" i="17" s="1"/>
  <c r="H128" i="17" a="1"/>
  <c r="H128" i="17" s="1"/>
  <c r="H131" i="17" a="1"/>
  <c r="H131" i="17" s="1"/>
  <c r="H129" i="17" a="1"/>
  <c r="H129" i="17" s="1"/>
  <c r="H130" i="17" a="1"/>
  <c r="H130" i="17" s="1"/>
  <c r="L89" i="9"/>
  <c r="I89" i="9" s="1" a="1"/>
  <c r="I89" i="9" s="1"/>
  <c r="AN89" i="16" s="1"/>
  <c r="E90" i="9"/>
  <c r="L37" i="9"/>
  <c r="I37" i="9" s="1" a="1"/>
  <c r="I37" i="9" s="1"/>
  <c r="AN37" i="16" s="1"/>
  <c r="E38" i="9"/>
  <c r="V6" i="17" l="1"/>
  <c r="V28" i="17" s="1"/>
  <c r="H586" i="17" s="1" a="1"/>
  <c r="H586" i="17" s="1"/>
  <c r="AB17" i="17"/>
  <c r="AB10" i="17"/>
  <c r="AB32" i="17" s="1"/>
  <c r="H622" i="17" s="1" a="1"/>
  <c r="H622" i="17" s="1"/>
  <c r="AC10" i="17"/>
  <c r="AC32" i="17" s="1"/>
  <c r="H630" i="17" s="1" a="1"/>
  <c r="H630" i="17" s="1"/>
  <c r="AD9" i="17"/>
  <c r="AD31" i="17" s="1"/>
  <c r="H637" i="17" s="1" a="1"/>
  <c r="H637" i="17" s="1"/>
  <c r="AD8" i="17"/>
  <c r="AD30" i="17" s="1"/>
  <c r="H636" i="17" s="1" a="1"/>
  <c r="H636" i="17" s="1"/>
  <c r="AA258" i="16"/>
  <c r="AH258" i="16"/>
  <c r="H222" i="17" a="1"/>
  <c r="H222" i="17" s="1"/>
  <c r="H220" i="17" a="1"/>
  <c r="H220" i="17" s="1"/>
  <c r="H221" i="17" a="1"/>
  <c r="H221" i="17" s="1"/>
  <c r="H294" i="17" a="1"/>
  <c r="H294" i="17" s="1"/>
  <c r="H293" i="17" a="1"/>
  <c r="H293" i="17" s="1"/>
  <c r="H292" i="17" a="1"/>
  <c r="H292" i="17" s="1"/>
  <c r="Z255" i="16"/>
  <c r="H474" i="17" a="1"/>
  <c r="H474" i="17" s="1"/>
  <c r="H473" i="17" a="1"/>
  <c r="H473" i="17" s="1"/>
  <c r="H472" i="17" a="1"/>
  <c r="H472" i="17" s="1"/>
  <c r="H471" i="17" a="1"/>
  <c r="H471" i="17" s="1"/>
  <c r="AB8" i="17"/>
  <c r="AB30" i="17" s="1"/>
  <c r="H620" i="17" s="1" a="1"/>
  <c r="H620" i="17" s="1"/>
  <c r="Q35" i="16"/>
  <c r="Y35" i="16" s="1"/>
  <c r="AG35" i="16" s="1"/>
  <c r="R35" i="16"/>
  <c r="AA254" i="16"/>
  <c r="AH254" i="16"/>
  <c r="H205" i="17" a="1"/>
  <c r="H205" i="17" s="1"/>
  <c r="H204" i="17" a="1"/>
  <c r="H204" i="17" s="1"/>
  <c r="H206" i="17" a="1"/>
  <c r="H206" i="17" s="1"/>
  <c r="H310" i="17" a="1"/>
  <c r="H310" i="17" s="1"/>
  <c r="H308" i="17" a="1"/>
  <c r="H308" i="17" s="1"/>
  <c r="H309" i="17" a="1"/>
  <c r="H309" i="17" s="1"/>
  <c r="AG255" i="16"/>
  <c r="H164" i="17" a="1"/>
  <c r="H164" i="17" s="1"/>
  <c r="H166" i="17" a="1"/>
  <c r="H166" i="17" s="1"/>
  <c r="H165" i="17" a="1"/>
  <c r="H165" i="17" s="1"/>
  <c r="H163" i="17" a="1"/>
  <c r="H163" i="17" s="1"/>
  <c r="AI253" i="16"/>
  <c r="H379" i="17" s="1" a="1"/>
  <c r="H379" i="17" s="1"/>
  <c r="AF16" i="17" s="1"/>
  <c r="H335" i="17" a="1"/>
  <c r="H335" i="17" s="1"/>
  <c r="AF5" i="17" s="1"/>
  <c r="AA247" i="16"/>
  <c r="AH247" i="16"/>
  <c r="AI247" i="16" s="1"/>
  <c r="I37" i="16"/>
  <c r="H134" i="17" a="1"/>
  <c r="H134" i="17" s="1"/>
  <c r="H132" i="17" a="1"/>
  <c r="H132" i="17" s="1"/>
  <c r="H133" i="17" a="1"/>
  <c r="H133" i="17" s="1"/>
  <c r="AG256" i="16"/>
  <c r="H171" i="17" a="1"/>
  <c r="H171" i="17" s="1"/>
  <c r="H170" i="17" a="1"/>
  <c r="H170" i="17" s="1"/>
  <c r="H168" i="17" a="1"/>
  <c r="H168" i="17" s="1"/>
  <c r="H167" i="17" a="1"/>
  <c r="H167" i="17" s="1"/>
  <c r="H169" i="17" a="1"/>
  <c r="H169" i="17" s="1"/>
  <c r="H124" i="17" a="1"/>
  <c r="H124" i="17" s="1"/>
  <c r="H126" i="17" a="1"/>
  <c r="H126" i="17" s="1"/>
  <c r="H123" i="17" a="1"/>
  <c r="H123" i="17" s="1"/>
  <c r="H125" i="17" a="1"/>
  <c r="H125" i="17" s="1"/>
  <c r="H127" i="17" a="1"/>
  <c r="H127" i="17" s="1"/>
  <c r="Z260" i="16"/>
  <c r="H488" i="17" a="1"/>
  <c r="H488" i="17" s="1"/>
  <c r="AC12" i="17" s="1"/>
  <c r="AC34" i="17" s="1"/>
  <c r="H632" i="17" s="1" a="1"/>
  <c r="H632" i="17" s="1"/>
  <c r="AI256" i="16"/>
  <c r="H345" i="17" a="1"/>
  <c r="H345" i="17" s="1"/>
  <c r="H347" i="17" a="1"/>
  <c r="H347" i="17" s="1"/>
  <c r="H346" i="17" a="1"/>
  <c r="H346" i="17" s="1"/>
  <c r="H344" i="17" a="1"/>
  <c r="H344" i="17" s="1"/>
  <c r="H343" i="17" a="1"/>
  <c r="H343" i="17" s="1"/>
  <c r="AB18" i="17"/>
  <c r="S34" i="16"/>
  <c r="Z34" i="16"/>
  <c r="AH252" i="16"/>
  <c r="AI252" i="16" s="1"/>
  <c r="AA252" i="16"/>
  <c r="AB20" i="17"/>
  <c r="AG259" i="16"/>
  <c r="H311" i="17" s="1" a="1"/>
  <c r="H311" i="17" s="1"/>
  <c r="H179" i="17" a="1"/>
  <c r="H179" i="17" s="1"/>
  <c r="H260" i="17" a="1"/>
  <c r="H260" i="17" s="1"/>
  <c r="H263" i="17" a="1"/>
  <c r="H263" i="17" s="1"/>
  <c r="H262" i="17" a="1"/>
  <c r="H262" i="17" s="1"/>
  <c r="H261" i="17" a="1"/>
  <c r="H261" i="17" s="1"/>
  <c r="J36" i="16"/>
  <c r="P36" i="16" s="1"/>
  <c r="L36" i="16"/>
  <c r="K36" i="16"/>
  <c r="X36" i="16" s="1"/>
  <c r="H256" i="17" a="1"/>
  <c r="H256" i="17" s="1"/>
  <c r="H255" i="17" a="1"/>
  <c r="H255" i="17" s="1"/>
  <c r="H258" i="17" a="1"/>
  <c r="H258" i="17" s="1"/>
  <c r="H257" i="17" a="1"/>
  <c r="H257" i="17" s="1"/>
  <c r="H259" i="17" a="1"/>
  <c r="H259" i="17" s="1"/>
  <c r="AA33" i="16"/>
  <c r="AH33" i="16"/>
  <c r="AI33" i="16" s="1"/>
  <c r="AI257" i="16"/>
  <c r="H348" i="17" a="1"/>
  <c r="H348" i="17" s="1"/>
  <c r="H349" i="17" a="1"/>
  <c r="H349" i="17" s="1"/>
  <c r="H350" i="17" a="1"/>
  <c r="H350" i="17" s="1"/>
  <c r="H351" i="17" a="1"/>
  <c r="H351" i="17" s="1"/>
  <c r="AH259" i="16"/>
  <c r="AA259" i="16"/>
  <c r="H267" i="17" s="1" a="1"/>
  <c r="H267" i="17" s="1"/>
  <c r="AD22" i="17" s="1"/>
  <c r="H223" i="17" a="1"/>
  <c r="H223" i="17" s="1"/>
  <c r="AD11" i="17" s="1"/>
  <c r="AD33" i="17" s="1"/>
  <c r="H639" i="17" s="1" a="1"/>
  <c r="H639" i="17" s="1"/>
  <c r="H450" i="17" a="1"/>
  <c r="H450" i="17" s="1"/>
  <c r="H452" i="17" a="1"/>
  <c r="H452" i="17" s="1"/>
  <c r="H449" i="17" a="1"/>
  <c r="H449" i="17" s="1"/>
  <c r="H451" i="17" a="1"/>
  <c r="H451" i="17" s="1"/>
  <c r="E91" i="9"/>
  <c r="L90" i="9"/>
  <c r="I90" i="9" s="1" a="1"/>
  <c r="I90" i="9" s="1"/>
  <c r="AN90" i="16" s="1"/>
  <c r="L38" i="9"/>
  <c r="I38" i="9" s="1" a="1"/>
  <c r="I38" i="9" s="1"/>
  <c r="AN38" i="16" s="1"/>
  <c r="E39" i="9"/>
  <c r="V7" i="17" l="1"/>
  <c r="V29" i="17" s="1"/>
  <c r="H587" i="17" s="1" a="1"/>
  <c r="H587" i="17" s="1"/>
  <c r="AD6" i="17"/>
  <c r="AD28" i="17" s="1"/>
  <c r="H634" i="17" s="1" a="1"/>
  <c r="H634" i="17" s="1"/>
  <c r="AD10" i="17"/>
  <c r="AD32" i="17" s="1"/>
  <c r="H638" i="17" s="1" a="1"/>
  <c r="H638" i="17" s="1"/>
  <c r="AD19" i="17"/>
  <c r="Q36" i="16"/>
  <c r="Y36" i="16" s="1"/>
  <c r="AG36" i="16" s="1"/>
  <c r="R36" i="16"/>
  <c r="AI259" i="16"/>
  <c r="H399" i="17" s="1" a="1"/>
  <c r="H399" i="17" s="1"/>
  <c r="AF22" i="17" s="1"/>
  <c r="H355" i="17" a="1"/>
  <c r="H355" i="17" s="1"/>
  <c r="AF11" i="17" s="1"/>
  <c r="AF33" i="17" s="1"/>
  <c r="H655" i="17" s="1" a="1"/>
  <c r="H655" i="17" s="1"/>
  <c r="AB21" i="17"/>
  <c r="AF27" i="17"/>
  <c r="H649" i="17" s="1" a="1"/>
  <c r="H649" i="17" s="1"/>
  <c r="AC7" i="17"/>
  <c r="AC29" i="17" s="1"/>
  <c r="H627" i="17" s="1" a="1"/>
  <c r="H627" i="17" s="1"/>
  <c r="AF9" i="17"/>
  <c r="AF31" i="17" s="1"/>
  <c r="H653" i="17" s="1" a="1"/>
  <c r="H653" i="17" s="1"/>
  <c r="AD20" i="17"/>
  <c r="AA260" i="16"/>
  <c r="H268" i="17" s="1" a="1"/>
  <c r="H268" i="17" s="1"/>
  <c r="AH260" i="16"/>
  <c r="H224" i="17" a="1"/>
  <c r="H224" i="17" s="1"/>
  <c r="AD12" i="17" s="1"/>
  <c r="AD34" i="17" s="1"/>
  <c r="H640" i="17" s="1" a="1"/>
  <c r="H640" i="17" s="1"/>
  <c r="AF8" i="17"/>
  <c r="AF30" i="17" s="1"/>
  <c r="H652" i="17" s="1" a="1"/>
  <c r="H652" i="17" s="1"/>
  <c r="H394" i="17" a="1"/>
  <c r="H394" i="17" s="1"/>
  <c r="H392" i="17" a="1"/>
  <c r="H392" i="17" s="1"/>
  <c r="H393" i="17" a="1"/>
  <c r="H393" i="17" s="1"/>
  <c r="H395" i="17" a="1"/>
  <c r="H395" i="17" s="1"/>
  <c r="AI254" i="16"/>
  <c r="H338" i="17" a="1"/>
  <c r="H338" i="17" s="1"/>
  <c r="H336" i="17" a="1"/>
  <c r="H336" i="17" s="1"/>
  <c r="H337" i="17" a="1"/>
  <c r="H337" i="17" s="1"/>
  <c r="AI258" i="16"/>
  <c r="H352" i="17" a="1"/>
  <c r="H352" i="17" s="1"/>
  <c r="H353" i="17" a="1"/>
  <c r="H353" i="17" s="1"/>
  <c r="H354" i="17" a="1"/>
  <c r="H354" i="17" s="1"/>
  <c r="AH34" i="16"/>
  <c r="AI34" i="16" s="1"/>
  <c r="AA34" i="16"/>
  <c r="H387" i="17" a="1"/>
  <c r="H387" i="17" s="1"/>
  <c r="H388" i="17" a="1"/>
  <c r="H388" i="17" s="1"/>
  <c r="H390" i="17" a="1"/>
  <c r="H390" i="17" s="1"/>
  <c r="H391" i="17" a="1"/>
  <c r="H391" i="17" s="1"/>
  <c r="H389" i="17" a="1"/>
  <c r="H389" i="17" s="1"/>
  <c r="I38" i="16"/>
  <c r="AB19" i="17"/>
  <c r="H299" i="17" a="1"/>
  <c r="H299" i="17" s="1"/>
  <c r="H303" i="17" a="1"/>
  <c r="H303" i="17" s="1"/>
  <c r="H302" i="17" a="1"/>
  <c r="H302" i="17" s="1"/>
  <c r="H300" i="17" a="1"/>
  <c r="H300" i="17" s="1"/>
  <c r="H301" i="17" a="1"/>
  <c r="H301" i="17" s="1"/>
  <c r="H297" i="17" a="1"/>
  <c r="H297" i="17" s="1"/>
  <c r="H298" i="17" a="1"/>
  <c r="H298" i="17" s="1"/>
  <c r="H296" i="17" a="1"/>
  <c r="H296" i="17" s="1"/>
  <c r="H295" i="17" a="1"/>
  <c r="H295" i="17" s="1"/>
  <c r="H249" i="17" a="1"/>
  <c r="H249" i="17" s="1"/>
  <c r="H248" i="17" a="1"/>
  <c r="H248" i="17" s="1"/>
  <c r="AD17" i="17" s="1"/>
  <c r="H250" i="17" a="1"/>
  <c r="H250" i="17" s="1"/>
  <c r="AA255" i="16"/>
  <c r="AH255" i="16"/>
  <c r="H208" i="17" a="1"/>
  <c r="H208" i="17" s="1"/>
  <c r="H210" i="17" a="1"/>
  <c r="H210" i="17" s="1"/>
  <c r="H209" i="17" a="1"/>
  <c r="H209" i="17" s="1"/>
  <c r="H207" i="17" a="1"/>
  <c r="H207" i="17" s="1"/>
  <c r="AD7" i="17" s="1"/>
  <c r="AD29" i="17" s="1"/>
  <c r="H635" i="17" s="1" a="1"/>
  <c r="H635" i="17" s="1"/>
  <c r="H266" i="17" a="1"/>
  <c r="H266" i="17" s="1"/>
  <c r="H264" i="17" a="1"/>
  <c r="H264" i="17" s="1"/>
  <c r="H265" i="17" a="1"/>
  <c r="H265" i="17" s="1"/>
  <c r="J37" i="16"/>
  <c r="P37" i="16" s="1"/>
  <c r="L37" i="16"/>
  <c r="K37" i="16"/>
  <c r="X37" i="16" s="1"/>
  <c r="S35" i="16"/>
  <c r="Z35" i="16"/>
  <c r="L91" i="9"/>
  <c r="I91" i="9" s="1" a="1"/>
  <c r="I91" i="9" s="1"/>
  <c r="AN91" i="16" s="1"/>
  <c r="E92" i="9"/>
  <c r="E40" i="9"/>
  <c r="L39" i="9"/>
  <c r="I39" i="9" s="1" a="1"/>
  <c r="I39" i="9" s="1"/>
  <c r="AN39" i="16" s="1"/>
  <c r="AD21" i="17" l="1"/>
  <c r="AF19" i="17"/>
  <c r="AF6" i="17"/>
  <c r="AF28" i="17" s="1"/>
  <c r="H650" i="17" s="1" a="1"/>
  <c r="H650" i="17" s="1"/>
  <c r="AH35" i="16"/>
  <c r="AI35" i="16" s="1"/>
  <c r="AA35" i="16"/>
  <c r="AF10" i="17"/>
  <c r="AF32" i="17" s="1"/>
  <c r="H654" i="17" s="1" a="1"/>
  <c r="H654" i="17" s="1"/>
  <c r="AF20" i="17"/>
  <c r="H397" i="17" a="1"/>
  <c r="H397" i="17" s="1"/>
  <c r="H398" i="17" a="1"/>
  <c r="H398" i="17" s="1"/>
  <c r="H396" i="17" a="1"/>
  <c r="H396" i="17" s="1"/>
  <c r="I39" i="16"/>
  <c r="J38" i="16"/>
  <c r="P38" i="16" s="1"/>
  <c r="L38" i="16"/>
  <c r="K38" i="16"/>
  <c r="X38" i="16" s="1"/>
  <c r="Q37" i="16"/>
  <c r="Y37" i="16" s="1"/>
  <c r="AG37" i="16" s="1"/>
  <c r="R37" i="16"/>
  <c r="AI255" i="16"/>
  <c r="H342" i="17" a="1"/>
  <c r="H342" i="17" s="1"/>
  <c r="H340" i="17" a="1"/>
  <c r="H340" i="17" s="1"/>
  <c r="H341" i="17" a="1"/>
  <c r="H341" i="17" s="1"/>
  <c r="H339" i="17" a="1"/>
  <c r="H339" i="17" s="1"/>
  <c r="AI260" i="16"/>
  <c r="H400" i="17" s="1" a="1"/>
  <c r="H400" i="17" s="1"/>
  <c r="H356" i="17" a="1"/>
  <c r="H356" i="17" s="1"/>
  <c r="AF12" i="17" s="1"/>
  <c r="AF34" i="17" s="1"/>
  <c r="H656" i="17" s="1" a="1"/>
  <c r="H656" i="17" s="1"/>
  <c r="H251" i="17" a="1"/>
  <c r="H251" i="17" s="1"/>
  <c r="H252" i="17" a="1"/>
  <c r="H252" i="17" s="1"/>
  <c r="H253" i="17" a="1"/>
  <c r="H253" i="17" s="1"/>
  <c r="H254" i="17" a="1"/>
  <c r="H254" i="17" s="1"/>
  <c r="H381" i="17" a="1"/>
  <c r="H381" i="17" s="1"/>
  <c r="H382" i="17" a="1"/>
  <c r="H382" i="17" s="1"/>
  <c r="H380" i="17" a="1"/>
  <c r="H380" i="17" s="1"/>
  <c r="AF17" i="17" s="1"/>
  <c r="S36" i="16"/>
  <c r="Z36" i="16"/>
  <c r="L92" i="9"/>
  <c r="I92" i="9" s="1" a="1"/>
  <c r="I92" i="9" s="1"/>
  <c r="AN92" i="16" s="1"/>
  <c r="E41" i="9"/>
  <c r="L40" i="9"/>
  <c r="I40" i="9" s="1" a="1"/>
  <c r="I40" i="9" s="1"/>
  <c r="AN40" i="16" s="1"/>
  <c r="AD18" i="17" l="1"/>
  <c r="H385" i="17" a="1"/>
  <c r="H385" i="17" s="1"/>
  <c r="H383" i="17" a="1"/>
  <c r="H383" i="17" s="1"/>
  <c r="AF18" i="17" s="1"/>
  <c r="H386" i="17" a="1"/>
  <c r="H386" i="17" s="1"/>
  <c r="H384" i="17" a="1"/>
  <c r="H384" i="17" s="1"/>
  <c r="AA36" i="16"/>
  <c r="AH36" i="16"/>
  <c r="AI36" i="16" s="1"/>
  <c r="J39" i="16"/>
  <c r="P39" i="16" s="1"/>
  <c r="L39" i="16"/>
  <c r="K39" i="16"/>
  <c r="X39" i="16" s="1"/>
  <c r="AF21" i="17"/>
  <c r="I40" i="16"/>
  <c r="AF7" i="17"/>
  <c r="Q38" i="16"/>
  <c r="Y38" i="16" s="1"/>
  <c r="AG38" i="16" s="1"/>
  <c r="R38" i="16"/>
  <c r="S37" i="16"/>
  <c r="Z37" i="16"/>
  <c r="L93" i="9"/>
  <c r="I93" i="9" s="1" a="1"/>
  <c r="I93" i="9" s="1"/>
  <c r="AN93" i="16" s="1"/>
  <c r="E94" i="9"/>
  <c r="L41" i="9"/>
  <c r="I41" i="9" s="1" a="1"/>
  <c r="I41" i="9" s="1"/>
  <c r="AN41" i="16" s="1"/>
  <c r="E42" i="9"/>
  <c r="AF29" i="17" l="1"/>
  <c r="H651" i="17" s="1" a="1"/>
  <c r="H651" i="17" s="1"/>
  <c r="AF2" i="17"/>
  <c r="Q39" i="16"/>
  <c r="Y39" i="16" s="1"/>
  <c r="AG39" i="16" s="1"/>
  <c r="R39" i="16"/>
  <c r="I41" i="16"/>
  <c r="J40" i="16"/>
  <c r="P40" i="16" s="1"/>
  <c r="L40" i="16"/>
  <c r="K40" i="16"/>
  <c r="X40" i="16" s="1"/>
  <c r="AH37" i="16"/>
  <c r="AI37" i="16" s="1"/>
  <c r="AA37" i="16"/>
  <c r="S38" i="16"/>
  <c r="Z38" i="16"/>
  <c r="E95" i="9"/>
  <c r="L94" i="9"/>
  <c r="I94" i="9" s="1" a="1"/>
  <c r="I94" i="9" s="1"/>
  <c r="AN94" i="16" s="1"/>
  <c r="L42" i="9"/>
  <c r="I42" i="9" s="1" a="1"/>
  <c r="I42" i="9" s="1"/>
  <c r="AN42" i="16" s="1"/>
  <c r="E43" i="9"/>
  <c r="AA38" i="16" l="1"/>
  <c r="AH38" i="16"/>
  <c r="AI38" i="16" s="1"/>
  <c r="J41" i="16"/>
  <c r="P41" i="16" s="1"/>
  <c r="L41" i="16"/>
  <c r="K41" i="16"/>
  <c r="X41" i="16" s="1"/>
  <c r="I42" i="16"/>
  <c r="Q40" i="16"/>
  <c r="Y40" i="16" s="1"/>
  <c r="AG40" i="16" s="1"/>
  <c r="R40" i="16"/>
  <c r="S39" i="16"/>
  <c r="Z39" i="16"/>
  <c r="L95" i="9"/>
  <c r="I95" i="9" s="1" a="1"/>
  <c r="I95" i="9" s="1"/>
  <c r="AN95" i="16" s="1"/>
  <c r="E96" i="9"/>
  <c r="E44" i="9"/>
  <c r="L43" i="9"/>
  <c r="I43" i="9" s="1" a="1"/>
  <c r="I43" i="9" s="1"/>
  <c r="AN43" i="16" s="1"/>
  <c r="I43" i="16" l="1"/>
  <c r="J42" i="16"/>
  <c r="P42" i="16" s="1"/>
  <c r="K42" i="16"/>
  <c r="X42" i="16" s="1"/>
  <c r="L42" i="16"/>
  <c r="AA39" i="16"/>
  <c r="AH39" i="16"/>
  <c r="AI39" i="16" s="1"/>
  <c r="Z40" i="16"/>
  <c r="S40" i="16"/>
  <c r="Q41" i="16"/>
  <c r="Y41" i="16" s="1"/>
  <c r="AG41" i="16" s="1"/>
  <c r="R41" i="16"/>
  <c r="E97" i="9"/>
  <c r="L96" i="9"/>
  <c r="I96" i="9" s="1" a="1"/>
  <c r="I96" i="9" s="1"/>
  <c r="AN96" i="16" s="1"/>
  <c r="L44" i="9"/>
  <c r="I44" i="9" s="1" a="1"/>
  <c r="I44" i="9" s="1"/>
  <c r="AN44" i="16" s="1"/>
  <c r="J43" i="16" l="1"/>
  <c r="P43" i="16" s="1"/>
  <c r="L43" i="16"/>
  <c r="K43" i="16"/>
  <c r="X43" i="16" s="1"/>
  <c r="AH40" i="16"/>
  <c r="AI40" i="16" s="1"/>
  <c r="AA40" i="16"/>
  <c r="I44" i="16"/>
  <c r="S41" i="16"/>
  <c r="Z41" i="16"/>
  <c r="Q42" i="16"/>
  <c r="Y42" i="16" s="1"/>
  <c r="AG42" i="16" s="1"/>
  <c r="R42" i="16"/>
  <c r="L97" i="9"/>
  <c r="I97" i="9" s="1" a="1"/>
  <c r="I97" i="9" s="1"/>
  <c r="AN97" i="16" s="1"/>
  <c r="E98" i="9"/>
  <c r="L45" i="9"/>
  <c r="I45" i="9" s="1" a="1"/>
  <c r="I45" i="9" s="1"/>
  <c r="AN45" i="16" s="1"/>
  <c r="E46" i="9"/>
  <c r="I45" i="16" l="1"/>
  <c r="J44" i="16"/>
  <c r="P44" i="16" s="1"/>
  <c r="L44" i="16"/>
  <c r="K44" i="16"/>
  <c r="X44" i="16" s="1"/>
  <c r="S42" i="16"/>
  <c r="Z42" i="16"/>
  <c r="AA41" i="16"/>
  <c r="AH41" i="16"/>
  <c r="AI41" i="16" s="1"/>
  <c r="Q43" i="16"/>
  <c r="Y43" i="16" s="1"/>
  <c r="AG43" i="16" s="1"/>
  <c r="R43" i="16"/>
  <c r="E99" i="9"/>
  <c r="L98" i="9"/>
  <c r="I98" i="9" s="1" a="1"/>
  <c r="I98" i="9" s="1"/>
  <c r="AN98" i="16" s="1"/>
  <c r="L46" i="9"/>
  <c r="I46" i="9" s="1" a="1"/>
  <c r="I46" i="9" s="1"/>
  <c r="AN46" i="16" s="1"/>
  <c r="E47" i="9"/>
  <c r="AH42" i="16" l="1"/>
  <c r="AI42" i="16" s="1"/>
  <c r="AA42" i="16"/>
  <c r="I46" i="16"/>
  <c r="J45" i="16"/>
  <c r="P45" i="16" s="1"/>
  <c r="K45" i="16"/>
  <c r="X45" i="16" s="1"/>
  <c r="L45" i="16"/>
  <c r="S43" i="16"/>
  <c r="Z43" i="16"/>
  <c r="Q44" i="16"/>
  <c r="Y44" i="16" s="1"/>
  <c r="AG44" i="16" s="1"/>
  <c r="R44" i="16"/>
  <c r="E100" i="9"/>
  <c r="L99" i="9"/>
  <c r="I99" i="9" s="1" a="1"/>
  <c r="I99" i="9" s="1"/>
  <c r="AN99" i="16" s="1"/>
  <c r="E48" i="9"/>
  <c r="L47" i="9"/>
  <c r="I47" i="9" s="1" a="1"/>
  <c r="I47" i="9" s="1"/>
  <c r="AN47" i="16" s="1"/>
  <c r="I47" i="16" l="1"/>
  <c r="Q45" i="16"/>
  <c r="Y45" i="16" s="1"/>
  <c r="AG45" i="16" s="1"/>
  <c r="R45" i="16"/>
  <c r="S44" i="16"/>
  <c r="Z44" i="16"/>
  <c r="AH43" i="16"/>
  <c r="AI43" i="16" s="1"/>
  <c r="AA43" i="16"/>
  <c r="J46" i="16"/>
  <c r="P46" i="16" s="1"/>
  <c r="K46" i="16"/>
  <c r="X46" i="16" s="1"/>
  <c r="L46" i="16"/>
  <c r="L100" i="9"/>
  <c r="I100" i="9" s="1" a="1"/>
  <c r="I100" i="9" s="1"/>
  <c r="AN100" i="16" s="1"/>
  <c r="E49" i="9"/>
  <c r="L48" i="9"/>
  <c r="I48" i="9" s="1" a="1"/>
  <c r="I48" i="9" s="1"/>
  <c r="AN48" i="16" s="1"/>
  <c r="Q46" i="16" l="1"/>
  <c r="Y46" i="16" s="1"/>
  <c r="AG46" i="16" s="1"/>
  <c r="R46" i="16"/>
  <c r="J47" i="16"/>
  <c r="P47" i="16" s="1"/>
  <c r="K47" i="16"/>
  <c r="X47" i="16" s="1"/>
  <c r="L47" i="16"/>
  <c r="I48" i="16"/>
  <c r="AA44" i="16"/>
  <c r="AH44" i="16"/>
  <c r="AI44" i="16" s="1"/>
  <c r="S45" i="16"/>
  <c r="Z45" i="16"/>
  <c r="L101" i="9"/>
  <c r="I101" i="9" s="1" a="1"/>
  <c r="I101" i="9" s="1"/>
  <c r="AN101" i="16" s="1"/>
  <c r="E102" i="9"/>
  <c r="L49" i="9"/>
  <c r="I49" i="9" s="1" a="1"/>
  <c r="I49" i="9" s="1"/>
  <c r="AN49" i="16" s="1"/>
  <c r="E50" i="9"/>
  <c r="J48" i="16" l="1"/>
  <c r="P48" i="16" s="1"/>
  <c r="L48" i="16"/>
  <c r="K48" i="16"/>
  <c r="X48" i="16" s="1"/>
  <c r="I49" i="16"/>
  <c r="AH45" i="16"/>
  <c r="AI45" i="16" s="1"/>
  <c r="AA45" i="16"/>
  <c r="Q47" i="16"/>
  <c r="Y47" i="16" s="1"/>
  <c r="AG47" i="16" s="1"/>
  <c r="R47" i="16"/>
  <c r="S46" i="16"/>
  <c r="Z46" i="16"/>
  <c r="E103" i="9"/>
  <c r="L102" i="9"/>
  <c r="I102" i="9" s="1" a="1"/>
  <c r="I102" i="9" s="1"/>
  <c r="AN102" i="16" s="1"/>
  <c r="L50" i="9"/>
  <c r="I50" i="9" s="1" a="1"/>
  <c r="I50" i="9" s="1"/>
  <c r="AN50" i="16" s="1"/>
  <c r="E51" i="9"/>
  <c r="I50" i="16" l="1"/>
  <c r="J49" i="16"/>
  <c r="P49" i="16" s="1"/>
  <c r="K49" i="16"/>
  <c r="X49" i="16" s="1"/>
  <c r="L49" i="16"/>
  <c r="AA46" i="16"/>
  <c r="AH46" i="16"/>
  <c r="AI46" i="16" s="1"/>
  <c r="S47" i="16"/>
  <c r="Z47" i="16"/>
  <c r="Q48" i="16"/>
  <c r="Y48" i="16" s="1"/>
  <c r="AG48" i="16" s="1"/>
  <c r="R48" i="16"/>
  <c r="E104" i="9"/>
  <c r="L103" i="9"/>
  <c r="I103" i="9" s="1" a="1"/>
  <c r="I103" i="9" s="1"/>
  <c r="AN103" i="16" s="1"/>
  <c r="E52" i="9"/>
  <c r="L51" i="9"/>
  <c r="I51" i="9" s="1" a="1"/>
  <c r="I51" i="9" s="1"/>
  <c r="AN51" i="16" s="1"/>
  <c r="I51" i="16" l="1"/>
  <c r="Q49" i="16"/>
  <c r="Y49" i="16" s="1"/>
  <c r="AG49" i="16" s="1"/>
  <c r="R49" i="16"/>
  <c r="AH47" i="16"/>
  <c r="AI47" i="16" s="1"/>
  <c r="AA47" i="16"/>
  <c r="S48" i="16"/>
  <c r="Z48" i="16"/>
  <c r="J50" i="16"/>
  <c r="P50" i="16" s="1"/>
  <c r="L50" i="16"/>
  <c r="K50" i="16"/>
  <c r="X50" i="16" s="1"/>
  <c r="E105" i="9"/>
  <c r="L104" i="9"/>
  <c r="I104" i="9" s="1" a="1"/>
  <c r="I104" i="9" s="1"/>
  <c r="AN104" i="16" s="1"/>
  <c r="L52" i="9"/>
  <c r="I52" i="9" s="1" a="1"/>
  <c r="I52" i="9" s="1"/>
  <c r="AN52" i="16" s="1"/>
  <c r="AH48" i="16" l="1"/>
  <c r="AI48" i="16" s="1"/>
  <c r="AA48" i="16"/>
  <c r="I52" i="16"/>
  <c r="J51" i="16"/>
  <c r="P51" i="16" s="1"/>
  <c r="L51" i="16"/>
  <c r="K51" i="16"/>
  <c r="X51" i="16" s="1"/>
  <c r="Q50" i="16"/>
  <c r="Y50" i="16" s="1"/>
  <c r="AG50" i="16" s="1"/>
  <c r="R50" i="16"/>
  <c r="S49" i="16"/>
  <c r="Z49" i="16"/>
  <c r="L105" i="9"/>
  <c r="I105" i="9" s="1" a="1"/>
  <c r="I105" i="9" s="1"/>
  <c r="AN105" i="16" s="1"/>
  <c r="E106" i="9"/>
  <c r="L53" i="9"/>
  <c r="I53" i="9" s="1" a="1"/>
  <c r="I53" i="9" s="1"/>
  <c r="AN53" i="16" s="1"/>
  <c r="E54" i="9"/>
  <c r="I53" i="16" l="1"/>
  <c r="Q51" i="16"/>
  <c r="Y51" i="16" s="1"/>
  <c r="AG51" i="16" s="1"/>
  <c r="R51" i="16"/>
  <c r="J52" i="16"/>
  <c r="P52" i="16" s="1"/>
  <c r="K52" i="16"/>
  <c r="X52" i="16" s="1"/>
  <c r="L52" i="16"/>
  <c r="AA49" i="16"/>
  <c r="AH49" i="16"/>
  <c r="AI49" i="16" s="1"/>
  <c r="S50" i="16"/>
  <c r="Z50" i="16"/>
  <c r="E107" i="9"/>
  <c r="L106" i="9"/>
  <c r="I106" i="9" s="1" a="1"/>
  <c r="I106" i="9" s="1"/>
  <c r="AN106" i="16" s="1"/>
  <c r="L54" i="9"/>
  <c r="I54" i="9" s="1" a="1"/>
  <c r="I54" i="9" s="1"/>
  <c r="AN54" i="16" s="1"/>
  <c r="E55" i="9"/>
  <c r="AH50" i="16" l="1"/>
  <c r="AI50" i="16" s="1"/>
  <c r="AA50" i="16"/>
  <c r="J53" i="16"/>
  <c r="P53" i="16" s="1"/>
  <c r="K53" i="16"/>
  <c r="X53" i="16" s="1"/>
  <c r="L53" i="16"/>
  <c r="I54" i="16"/>
  <c r="Q52" i="16"/>
  <c r="Y52" i="16" s="1"/>
  <c r="AG52" i="16" s="1"/>
  <c r="R52" i="16"/>
  <c r="S51" i="16"/>
  <c r="Z51" i="16"/>
  <c r="E108" i="9"/>
  <c r="L107" i="9"/>
  <c r="I107" i="9" s="1" a="1"/>
  <c r="I107" i="9" s="1"/>
  <c r="AN107" i="16" s="1"/>
  <c r="E56" i="9"/>
  <c r="L55" i="9"/>
  <c r="I55" i="9" s="1" a="1"/>
  <c r="I55" i="9" s="1"/>
  <c r="AN55" i="16" s="1"/>
  <c r="I55" i="16" l="1"/>
  <c r="J54" i="16"/>
  <c r="P54" i="16" s="1"/>
  <c r="K54" i="16"/>
  <c r="X54" i="16" s="1"/>
  <c r="L54" i="16"/>
  <c r="Q53" i="16"/>
  <c r="Y53" i="16" s="1"/>
  <c r="AG53" i="16" s="1"/>
  <c r="R53" i="16"/>
  <c r="AA51" i="16"/>
  <c r="AH51" i="16"/>
  <c r="AI51" i="16" s="1"/>
  <c r="S52" i="16"/>
  <c r="Z52" i="16"/>
  <c r="L108" i="9"/>
  <c r="I108" i="9" s="1" a="1"/>
  <c r="I108" i="9" s="1"/>
  <c r="AN108" i="16" s="1"/>
  <c r="E57" i="9"/>
  <c r="L56" i="9"/>
  <c r="I56" i="9" s="1" a="1"/>
  <c r="I56" i="9" s="1"/>
  <c r="AN56" i="16" s="1"/>
  <c r="S53" i="16" l="1"/>
  <c r="Z53" i="16"/>
  <c r="I56" i="16"/>
  <c r="AH52" i="16"/>
  <c r="AI52" i="16" s="1"/>
  <c r="AA52" i="16"/>
  <c r="Q54" i="16"/>
  <c r="Y54" i="16" s="1"/>
  <c r="AG54" i="16" s="1"/>
  <c r="R54" i="16"/>
  <c r="J55" i="16"/>
  <c r="P55" i="16" s="1"/>
  <c r="L55" i="16"/>
  <c r="K55" i="16"/>
  <c r="X55" i="16" s="1"/>
  <c r="L109" i="9"/>
  <c r="I109" i="9" s="1" a="1"/>
  <c r="I109" i="9" s="1"/>
  <c r="AN109" i="16" s="1"/>
  <c r="E110" i="9"/>
  <c r="L57" i="9"/>
  <c r="I57" i="9" s="1" a="1"/>
  <c r="I57" i="9" s="1"/>
  <c r="AN57" i="16" s="1"/>
  <c r="E58" i="9"/>
  <c r="S54" i="16" l="1"/>
  <c r="Z54" i="16"/>
  <c r="I57" i="16"/>
  <c r="AA53" i="16"/>
  <c r="AH53" i="16"/>
  <c r="AI53" i="16" s="1"/>
  <c r="Q55" i="16"/>
  <c r="Y55" i="16" s="1"/>
  <c r="AG55" i="16" s="1"/>
  <c r="R55" i="16"/>
  <c r="J56" i="16"/>
  <c r="P56" i="16" s="1"/>
  <c r="K56" i="16"/>
  <c r="X56" i="16" s="1"/>
  <c r="L56" i="16"/>
  <c r="E111" i="9"/>
  <c r="L110" i="9"/>
  <c r="I110" i="9" s="1" a="1"/>
  <c r="I110" i="9" s="1"/>
  <c r="AN110" i="16" s="1"/>
  <c r="L58" i="9"/>
  <c r="I58" i="9" s="1" a="1"/>
  <c r="I58" i="9" s="1"/>
  <c r="AN58" i="16" s="1"/>
  <c r="E59" i="9"/>
  <c r="I58" i="16" l="1"/>
  <c r="AH54" i="16"/>
  <c r="AI54" i="16" s="1"/>
  <c r="AA54" i="16"/>
  <c r="Q56" i="16"/>
  <c r="Y56" i="16" s="1"/>
  <c r="AG56" i="16" s="1"/>
  <c r="R56" i="16"/>
  <c r="S55" i="16"/>
  <c r="Z55" i="16"/>
  <c r="J57" i="16"/>
  <c r="P57" i="16" s="1"/>
  <c r="L57" i="16"/>
  <c r="K57" i="16"/>
  <c r="X57" i="16" s="1"/>
  <c r="E112" i="9"/>
  <c r="L111" i="9"/>
  <c r="I111" i="9" s="1" a="1"/>
  <c r="I111" i="9" s="1"/>
  <c r="AN111" i="16" s="1"/>
  <c r="E60" i="9"/>
  <c r="L59" i="9"/>
  <c r="I59" i="9" s="1" a="1"/>
  <c r="I59" i="9" s="1"/>
  <c r="AN59" i="16" s="1"/>
  <c r="I59" i="16" l="1"/>
  <c r="Q57" i="16"/>
  <c r="Y57" i="16" s="1"/>
  <c r="AG57" i="16" s="1"/>
  <c r="R57" i="16"/>
  <c r="AA55" i="16"/>
  <c r="AH55" i="16"/>
  <c r="AI55" i="16" s="1"/>
  <c r="S56" i="16"/>
  <c r="Z56" i="16"/>
  <c r="J58" i="16"/>
  <c r="P58" i="16" s="1"/>
  <c r="K58" i="16"/>
  <c r="X58" i="16" s="1"/>
  <c r="L58" i="16"/>
  <c r="E113" i="9"/>
  <c r="L112" i="9"/>
  <c r="I112" i="9" s="1" a="1"/>
  <c r="I112" i="9" s="1"/>
  <c r="AN112" i="16" s="1"/>
  <c r="L60" i="9"/>
  <c r="I60" i="9" s="1" a="1"/>
  <c r="I60" i="9" s="1"/>
  <c r="AN60" i="16" s="1"/>
  <c r="AH56" i="16" l="1"/>
  <c r="AI56" i="16" s="1"/>
  <c r="AA56" i="16"/>
  <c r="I60" i="16"/>
  <c r="Q58" i="16"/>
  <c r="Y58" i="16" s="1"/>
  <c r="AG58" i="16" s="1"/>
  <c r="R58" i="16"/>
  <c r="S57" i="16"/>
  <c r="Z57" i="16"/>
  <c r="J59" i="16"/>
  <c r="P59" i="16" s="1"/>
  <c r="L59" i="16"/>
  <c r="K59" i="16"/>
  <c r="X59" i="16" s="1"/>
  <c r="L113" i="9"/>
  <c r="I113" i="9" s="1" a="1"/>
  <c r="I113" i="9" s="1"/>
  <c r="AN113" i="16" s="1"/>
  <c r="E114" i="9"/>
  <c r="L61" i="9"/>
  <c r="I61" i="9" s="1" a="1"/>
  <c r="I61" i="9" s="1"/>
  <c r="AN61" i="16" s="1"/>
  <c r="E62" i="9"/>
  <c r="I61" i="16" l="1"/>
  <c r="I109" i="16"/>
  <c r="S58" i="16"/>
  <c r="Z58" i="16"/>
  <c r="J60" i="16"/>
  <c r="P60" i="16" s="1"/>
  <c r="L60" i="16"/>
  <c r="K60" i="16"/>
  <c r="X60" i="16" s="1"/>
  <c r="Q59" i="16"/>
  <c r="Y59" i="16" s="1"/>
  <c r="AG59" i="16" s="1"/>
  <c r="R59" i="16"/>
  <c r="AA57" i="16"/>
  <c r="AH57" i="16"/>
  <c r="AI57" i="16" s="1"/>
  <c r="E115" i="9"/>
  <c r="L114" i="9"/>
  <c r="I114" i="9" s="1" a="1"/>
  <c r="I114" i="9" s="1"/>
  <c r="AN114" i="16" s="1"/>
  <c r="L62" i="9"/>
  <c r="I62" i="9" s="1" a="1"/>
  <c r="I62" i="9" s="1"/>
  <c r="AN62" i="16" s="1"/>
  <c r="E63" i="9"/>
  <c r="Z59" i="16" l="1"/>
  <c r="S59" i="16"/>
  <c r="Q60" i="16"/>
  <c r="Y60" i="16" s="1"/>
  <c r="AG60" i="16" s="1"/>
  <c r="R60" i="16"/>
  <c r="I102" i="16"/>
  <c r="I62" i="16"/>
  <c r="I110" i="16"/>
  <c r="AA58" i="16"/>
  <c r="AH58" i="16"/>
  <c r="AI58" i="16" s="1"/>
  <c r="J109" i="16"/>
  <c r="P109" i="16" s="1"/>
  <c r="L109" i="16"/>
  <c r="K109" i="16"/>
  <c r="X109" i="16" s="1"/>
  <c r="J61" i="16"/>
  <c r="P61" i="16" s="1"/>
  <c r="K61" i="16"/>
  <c r="X61" i="16" s="1"/>
  <c r="L61" i="16"/>
  <c r="E116" i="9"/>
  <c r="L115" i="9"/>
  <c r="I115" i="9" s="1" a="1"/>
  <c r="I115" i="9" s="1"/>
  <c r="AN115" i="16" s="1"/>
  <c r="E64" i="9"/>
  <c r="L63" i="9"/>
  <c r="I63" i="9" s="1" a="1"/>
  <c r="I63" i="9" s="1"/>
  <c r="AN63" i="16" s="1"/>
  <c r="Q61" i="16" l="1"/>
  <c r="Y61" i="16" s="1"/>
  <c r="AG61" i="16" s="1"/>
  <c r="R61" i="16"/>
  <c r="Q109" i="16"/>
  <c r="Y109" i="16" s="1"/>
  <c r="AG109" i="16" s="1"/>
  <c r="R109" i="16"/>
  <c r="J110" i="16"/>
  <c r="P110" i="16" s="1"/>
  <c r="K110" i="16"/>
  <c r="X110" i="16" s="1"/>
  <c r="L110" i="16"/>
  <c r="J62" i="16"/>
  <c r="P62" i="16" s="1"/>
  <c r="L62" i="16"/>
  <c r="K62" i="16"/>
  <c r="X62" i="16" s="1"/>
  <c r="J102" i="16"/>
  <c r="P102" i="16" s="1"/>
  <c r="K102" i="16"/>
  <c r="X102" i="16" s="1"/>
  <c r="L102" i="16"/>
  <c r="I63" i="16"/>
  <c r="I111" i="16"/>
  <c r="S60" i="16"/>
  <c r="Z60" i="16"/>
  <c r="AA59" i="16"/>
  <c r="AH59" i="16"/>
  <c r="AI59" i="16" s="1"/>
  <c r="L116" i="9"/>
  <c r="I116" i="9" s="1" a="1"/>
  <c r="I116" i="9" s="1"/>
  <c r="AN116" i="16" s="1"/>
  <c r="E65" i="9"/>
  <c r="L64" i="9"/>
  <c r="I64" i="9" s="1" a="1"/>
  <c r="I64" i="9" s="1"/>
  <c r="AN64" i="16" s="1"/>
  <c r="Q102" i="16" l="1"/>
  <c r="Y102" i="16" s="1"/>
  <c r="AG102" i="16" s="1"/>
  <c r="R102" i="16"/>
  <c r="AH60" i="16"/>
  <c r="AI60" i="16" s="1"/>
  <c r="AA60" i="16"/>
  <c r="Q62" i="16"/>
  <c r="Y62" i="16" s="1"/>
  <c r="AG62" i="16" s="1"/>
  <c r="R62" i="16"/>
  <c r="I64" i="16"/>
  <c r="I112" i="16"/>
  <c r="J63" i="16"/>
  <c r="P63" i="16" s="1"/>
  <c r="L63" i="16"/>
  <c r="K63" i="16"/>
  <c r="X63" i="16" s="1"/>
  <c r="J111" i="16"/>
  <c r="P111" i="16" s="1"/>
  <c r="K111" i="16"/>
  <c r="X111" i="16" s="1"/>
  <c r="L111" i="16"/>
  <c r="Q110" i="16"/>
  <c r="Y110" i="16" s="1"/>
  <c r="AG110" i="16" s="1"/>
  <c r="R110" i="16"/>
  <c r="S109" i="16"/>
  <c r="Z109" i="16"/>
  <c r="S61" i="16"/>
  <c r="Z61" i="16"/>
  <c r="L117" i="9"/>
  <c r="I117" i="9" s="1" a="1"/>
  <c r="I117" i="9" s="1"/>
  <c r="AN117" i="16" s="1"/>
  <c r="I117" i="16" s="1"/>
  <c r="E118" i="9"/>
  <c r="L65" i="9"/>
  <c r="I65" i="9" s="1" a="1"/>
  <c r="I65" i="9" s="1"/>
  <c r="AN65" i="16" s="1"/>
  <c r="E66" i="9"/>
  <c r="J112" i="16" l="1"/>
  <c r="P112" i="16" s="1"/>
  <c r="K112" i="16"/>
  <c r="X112" i="16" s="1"/>
  <c r="L112" i="16"/>
  <c r="J64" i="16"/>
  <c r="P64" i="16" s="1"/>
  <c r="L64" i="16"/>
  <c r="K64" i="16"/>
  <c r="X64" i="16" s="1"/>
  <c r="I65" i="16"/>
  <c r="I113" i="16"/>
  <c r="S62" i="16"/>
  <c r="Z62" i="16"/>
  <c r="AH61" i="16"/>
  <c r="AI61" i="16" s="1"/>
  <c r="AA61" i="16"/>
  <c r="Q111" i="16"/>
  <c r="Y111" i="16" s="1"/>
  <c r="AG111" i="16" s="1"/>
  <c r="R111" i="16"/>
  <c r="Q63" i="16"/>
  <c r="Y63" i="16" s="1"/>
  <c r="AG63" i="16" s="1"/>
  <c r="R63" i="16"/>
  <c r="S110" i="16"/>
  <c r="Z110" i="16"/>
  <c r="AA109" i="16"/>
  <c r="AH109" i="16"/>
  <c r="AI109" i="16" s="1"/>
  <c r="J117" i="16"/>
  <c r="P117" i="16" s="1"/>
  <c r="L117" i="16"/>
  <c r="K117" i="16"/>
  <c r="X117" i="16" s="1"/>
  <c r="S102" i="16"/>
  <c r="Z102" i="16"/>
  <c r="L66" i="9"/>
  <c r="I66" i="9" s="1" a="1"/>
  <c r="I66" i="9" s="1"/>
  <c r="AN66" i="16" s="1"/>
  <c r="E67" i="9"/>
  <c r="E119" i="9"/>
  <c r="L118" i="9"/>
  <c r="I118" i="9" s="1" a="1"/>
  <c r="I118" i="9" s="1"/>
  <c r="AN118" i="16" s="1"/>
  <c r="I118" i="16" s="1"/>
  <c r="J113" i="16" l="1"/>
  <c r="P113" i="16" s="1"/>
  <c r="K113" i="16"/>
  <c r="X113" i="16" s="1"/>
  <c r="L113" i="16"/>
  <c r="J65" i="16"/>
  <c r="P65" i="16" s="1"/>
  <c r="K65" i="16"/>
  <c r="X65" i="16" s="1"/>
  <c r="L65" i="16"/>
  <c r="S63" i="16"/>
  <c r="Z63" i="16"/>
  <c r="J118" i="16"/>
  <c r="P118" i="16" s="1"/>
  <c r="L118" i="16"/>
  <c r="K118" i="16"/>
  <c r="X118" i="16" s="1"/>
  <c r="Q64" i="16"/>
  <c r="Y64" i="16" s="1"/>
  <c r="AG64" i="16" s="1"/>
  <c r="R64" i="16"/>
  <c r="Q117" i="16"/>
  <c r="Y117" i="16" s="1"/>
  <c r="AG117" i="16" s="1"/>
  <c r="R117" i="16"/>
  <c r="I66" i="16"/>
  <c r="I114" i="16"/>
  <c r="AA110" i="16"/>
  <c r="AH110" i="16"/>
  <c r="AI110" i="16" s="1"/>
  <c r="AH62" i="16"/>
  <c r="AI62" i="16" s="1"/>
  <c r="AA62" i="16"/>
  <c r="S111" i="16"/>
  <c r="Z111" i="16"/>
  <c r="AA102" i="16"/>
  <c r="AH102" i="16"/>
  <c r="AI102" i="16" s="1"/>
  <c r="Q112" i="16"/>
  <c r="Y112" i="16" s="1"/>
  <c r="AG112" i="16" s="1"/>
  <c r="R112" i="16"/>
  <c r="L119" i="9"/>
  <c r="I119" i="9" s="1" a="1"/>
  <c r="I119" i="9" s="1"/>
  <c r="AN119" i="16" s="1"/>
  <c r="I119" i="16" s="1"/>
  <c r="E120" i="9"/>
  <c r="E68" i="9"/>
  <c r="L68" i="9" s="1"/>
  <c r="I68" i="9" s="1" a="1"/>
  <c r="I68" i="9" s="1"/>
  <c r="AN68" i="16" s="1"/>
  <c r="L67" i="9"/>
  <c r="I67" i="9" s="1" a="1"/>
  <c r="I67" i="9" s="1"/>
  <c r="AN67" i="16" s="1"/>
  <c r="J66" i="16" l="1"/>
  <c r="P66" i="16" s="1"/>
  <c r="L66" i="16"/>
  <c r="K66" i="16"/>
  <c r="X66" i="16" s="1"/>
  <c r="AH63" i="16"/>
  <c r="AI63" i="16" s="1"/>
  <c r="AA63" i="16"/>
  <c r="I67" i="16"/>
  <c r="I115" i="16"/>
  <c r="AA111" i="16"/>
  <c r="AH111" i="16"/>
  <c r="AI111" i="16" s="1"/>
  <c r="S117" i="16"/>
  <c r="Z117" i="16"/>
  <c r="I77" i="16"/>
  <c r="I85" i="16"/>
  <c r="I69" i="16"/>
  <c r="I93" i="16"/>
  <c r="I101" i="16"/>
  <c r="I94" i="16"/>
  <c r="I78" i="16"/>
  <c r="I70" i="16"/>
  <c r="I86" i="16"/>
  <c r="I103" i="16"/>
  <c r="I71" i="16"/>
  <c r="I79" i="16"/>
  <c r="I87" i="16"/>
  <c r="I95" i="16"/>
  <c r="I96" i="16"/>
  <c r="I88" i="16"/>
  <c r="I104" i="16"/>
  <c r="I72" i="16"/>
  <c r="I80" i="16"/>
  <c r="I97" i="16"/>
  <c r="I73" i="16"/>
  <c r="I81" i="16"/>
  <c r="I89" i="16"/>
  <c r="I105" i="16"/>
  <c r="I74" i="16"/>
  <c r="I106" i="16"/>
  <c r="I98" i="16"/>
  <c r="I82" i="16"/>
  <c r="I90" i="16"/>
  <c r="I83" i="16"/>
  <c r="I99" i="16"/>
  <c r="I91" i="16"/>
  <c r="I107" i="16"/>
  <c r="I75" i="16"/>
  <c r="I100" i="16"/>
  <c r="I68" i="16"/>
  <c r="I108" i="16"/>
  <c r="I92" i="16"/>
  <c r="I76" i="16"/>
  <c r="I84" i="16"/>
  <c r="I116" i="16"/>
  <c r="S64" i="16"/>
  <c r="Z64" i="16"/>
  <c r="Q65" i="16"/>
  <c r="Y65" i="16" s="1"/>
  <c r="AG65" i="16" s="1"/>
  <c r="R65" i="16"/>
  <c r="J119" i="16"/>
  <c r="P119" i="16" s="1"/>
  <c r="K119" i="16"/>
  <c r="X119" i="16" s="1"/>
  <c r="L119" i="16"/>
  <c r="S112" i="16"/>
  <c r="Z112" i="16"/>
  <c r="J114" i="16"/>
  <c r="P114" i="16" s="1"/>
  <c r="K114" i="16"/>
  <c r="X114" i="16" s="1"/>
  <c r="L114" i="16"/>
  <c r="Q118" i="16"/>
  <c r="Y118" i="16" s="1"/>
  <c r="AG118" i="16" s="1"/>
  <c r="R118" i="16"/>
  <c r="Q113" i="16"/>
  <c r="Y113" i="16" s="1"/>
  <c r="AG113" i="16" s="1"/>
  <c r="R113" i="16"/>
  <c r="E121" i="9"/>
  <c r="L120" i="9"/>
  <c r="I120" i="9" s="1" a="1"/>
  <c r="I120" i="9" s="1"/>
  <c r="AN120" i="16" s="1"/>
  <c r="I120" i="16" s="1"/>
  <c r="J120" i="16" l="1"/>
  <c r="P120" i="16" s="1"/>
  <c r="K120" i="16"/>
  <c r="X120" i="16" s="1"/>
  <c r="L120" i="16"/>
  <c r="AH64" i="16"/>
  <c r="AI64" i="16" s="1"/>
  <c r="AA64" i="16"/>
  <c r="AH112" i="16"/>
  <c r="AI112" i="16" s="1"/>
  <c r="AA112" i="16"/>
  <c r="Z113" i="16"/>
  <c r="S113" i="16"/>
  <c r="S65" i="16"/>
  <c r="Z65" i="16"/>
  <c r="J108" i="16"/>
  <c r="P108" i="16" s="1"/>
  <c r="L108" i="16"/>
  <c r="K108" i="16"/>
  <c r="X108" i="16" s="1"/>
  <c r="J90" i="16"/>
  <c r="P90" i="16" s="1"/>
  <c r="K90" i="16"/>
  <c r="X90" i="16" s="1"/>
  <c r="L90" i="16"/>
  <c r="J73" i="16"/>
  <c r="P73" i="16" s="1"/>
  <c r="K73" i="16"/>
  <c r="X73" i="16" s="1"/>
  <c r="L73" i="16"/>
  <c r="J87" i="16"/>
  <c r="P87" i="16" s="1"/>
  <c r="L87" i="16"/>
  <c r="K87" i="16"/>
  <c r="X87" i="16" s="1"/>
  <c r="J101" i="16"/>
  <c r="P101" i="16" s="1"/>
  <c r="L101" i="16"/>
  <c r="K101" i="16"/>
  <c r="X101" i="16" s="1"/>
  <c r="J82" i="16"/>
  <c r="P82" i="16" s="1"/>
  <c r="K82" i="16"/>
  <c r="X82" i="16" s="1"/>
  <c r="L82" i="16"/>
  <c r="J97" i="16"/>
  <c r="P97" i="16" s="1"/>
  <c r="L97" i="16"/>
  <c r="K97" i="16"/>
  <c r="X97" i="16" s="1"/>
  <c r="J79" i="16"/>
  <c r="P79" i="16" s="1"/>
  <c r="L79" i="16"/>
  <c r="K79" i="16"/>
  <c r="X79" i="16" s="1"/>
  <c r="J93" i="16"/>
  <c r="P93" i="16" s="1"/>
  <c r="L93" i="16"/>
  <c r="K93" i="16"/>
  <c r="X93" i="16" s="1"/>
  <c r="J115" i="16"/>
  <c r="P115" i="16" s="1"/>
  <c r="L115" i="16"/>
  <c r="K115" i="16"/>
  <c r="X115" i="16" s="1"/>
  <c r="J100" i="16"/>
  <c r="P100" i="16" s="1"/>
  <c r="L100" i="16"/>
  <c r="K100" i="16"/>
  <c r="X100" i="16" s="1"/>
  <c r="J98" i="16"/>
  <c r="P98" i="16" s="1"/>
  <c r="L98" i="16"/>
  <c r="K98" i="16"/>
  <c r="X98" i="16" s="1"/>
  <c r="J80" i="16"/>
  <c r="P80" i="16" s="1"/>
  <c r="L80" i="16"/>
  <c r="K80" i="16"/>
  <c r="X80" i="16" s="1"/>
  <c r="J71" i="16"/>
  <c r="P71" i="16" s="1"/>
  <c r="K71" i="16"/>
  <c r="X71" i="16" s="1"/>
  <c r="L71" i="16"/>
  <c r="J69" i="16"/>
  <c r="P69" i="16" s="1"/>
  <c r="L69" i="16"/>
  <c r="K69" i="16"/>
  <c r="X69" i="16" s="1"/>
  <c r="J67" i="16"/>
  <c r="P67" i="16" s="1"/>
  <c r="K67" i="16"/>
  <c r="X67" i="16" s="1"/>
  <c r="L67" i="16"/>
  <c r="J68" i="16"/>
  <c r="P68" i="16" s="1"/>
  <c r="K68" i="16"/>
  <c r="X68" i="16" s="1"/>
  <c r="L68" i="16"/>
  <c r="Q114" i="16"/>
  <c r="Y114" i="16" s="1"/>
  <c r="AG114" i="16" s="1"/>
  <c r="R114" i="16"/>
  <c r="J75" i="16"/>
  <c r="P75" i="16" s="1"/>
  <c r="L75" i="16"/>
  <c r="K75" i="16"/>
  <c r="X75" i="16" s="1"/>
  <c r="J106" i="16"/>
  <c r="P106" i="16" s="1"/>
  <c r="K106" i="16"/>
  <c r="X106" i="16" s="1"/>
  <c r="L106" i="16"/>
  <c r="J72" i="16"/>
  <c r="P72" i="16" s="1"/>
  <c r="K72" i="16"/>
  <c r="X72" i="16" s="1"/>
  <c r="L72" i="16"/>
  <c r="J103" i="16"/>
  <c r="P103" i="16" s="1"/>
  <c r="K103" i="16"/>
  <c r="X103" i="16" s="1"/>
  <c r="L103" i="16"/>
  <c r="J85" i="16"/>
  <c r="P85" i="16" s="1"/>
  <c r="K85" i="16"/>
  <c r="X85" i="16" s="1"/>
  <c r="L85" i="16"/>
  <c r="J107" i="16"/>
  <c r="P107" i="16" s="1"/>
  <c r="L107" i="16"/>
  <c r="K107" i="16"/>
  <c r="X107" i="16" s="1"/>
  <c r="J74" i="16"/>
  <c r="P74" i="16" s="1"/>
  <c r="K74" i="16"/>
  <c r="X74" i="16" s="1"/>
  <c r="L74" i="16"/>
  <c r="J104" i="16"/>
  <c r="P104" i="16" s="1"/>
  <c r="L104" i="16"/>
  <c r="K104" i="16"/>
  <c r="X104" i="16" s="1"/>
  <c r="J86" i="16"/>
  <c r="P86" i="16" s="1"/>
  <c r="L86" i="16"/>
  <c r="K86" i="16"/>
  <c r="X86" i="16" s="1"/>
  <c r="J77" i="16"/>
  <c r="P77" i="16" s="1"/>
  <c r="L77" i="16"/>
  <c r="K77" i="16"/>
  <c r="X77" i="16" s="1"/>
  <c r="J116" i="16"/>
  <c r="P116" i="16" s="1"/>
  <c r="L116" i="16"/>
  <c r="K116" i="16"/>
  <c r="X116" i="16" s="1"/>
  <c r="J84" i="16"/>
  <c r="P84" i="16" s="1"/>
  <c r="L84" i="16"/>
  <c r="K84" i="16"/>
  <c r="X84" i="16" s="1"/>
  <c r="J91" i="16"/>
  <c r="P91" i="16" s="1"/>
  <c r="K91" i="16"/>
  <c r="X91" i="16" s="1"/>
  <c r="L91" i="16"/>
  <c r="J105" i="16"/>
  <c r="P105" i="16" s="1"/>
  <c r="K105" i="16"/>
  <c r="X105" i="16" s="1"/>
  <c r="L105" i="16"/>
  <c r="J88" i="16"/>
  <c r="P88" i="16" s="1"/>
  <c r="K88" i="16"/>
  <c r="X88" i="16" s="1"/>
  <c r="L88" i="16"/>
  <c r="J70" i="16"/>
  <c r="P70" i="16" s="1"/>
  <c r="L70" i="16"/>
  <c r="K70" i="16"/>
  <c r="X70" i="16" s="1"/>
  <c r="AA117" i="16"/>
  <c r="AH117" i="16"/>
  <c r="AI117" i="16" s="1"/>
  <c r="Z118" i="16"/>
  <c r="S118" i="16"/>
  <c r="J76" i="16"/>
  <c r="P76" i="16" s="1"/>
  <c r="K76" i="16"/>
  <c r="X76" i="16" s="1"/>
  <c r="L76" i="16"/>
  <c r="J99" i="16"/>
  <c r="P99" i="16" s="1"/>
  <c r="L99" i="16"/>
  <c r="K99" i="16"/>
  <c r="X99" i="16" s="1"/>
  <c r="J89" i="16"/>
  <c r="P89" i="16" s="1"/>
  <c r="K89" i="16"/>
  <c r="X89" i="16" s="1"/>
  <c r="L89" i="16"/>
  <c r="J96" i="16"/>
  <c r="P96" i="16" s="1"/>
  <c r="L96" i="16"/>
  <c r="K96" i="16"/>
  <c r="X96" i="16" s="1"/>
  <c r="J78" i="16"/>
  <c r="P78" i="16" s="1"/>
  <c r="L78" i="16"/>
  <c r="K78" i="16"/>
  <c r="X78" i="16" s="1"/>
  <c r="Q119" i="16"/>
  <c r="Y119" i="16" s="1"/>
  <c r="AG119" i="16" s="1"/>
  <c r="R119" i="16"/>
  <c r="J92" i="16"/>
  <c r="P92" i="16" s="1"/>
  <c r="K92" i="16"/>
  <c r="X92" i="16" s="1"/>
  <c r="L92" i="16"/>
  <c r="J83" i="16"/>
  <c r="P83" i="16" s="1"/>
  <c r="K83" i="16"/>
  <c r="X83" i="16" s="1"/>
  <c r="L83" i="16"/>
  <c r="J81" i="16"/>
  <c r="P81" i="16" s="1"/>
  <c r="K81" i="16"/>
  <c r="X81" i="16" s="1"/>
  <c r="L81" i="16"/>
  <c r="J95" i="16"/>
  <c r="P95" i="16" s="1"/>
  <c r="L95" i="16"/>
  <c r="K95" i="16"/>
  <c r="X95" i="16" s="1"/>
  <c r="J94" i="16"/>
  <c r="P94" i="16" s="1"/>
  <c r="K94" i="16"/>
  <c r="X94" i="16" s="1"/>
  <c r="L94" i="16"/>
  <c r="Q66" i="16"/>
  <c r="Y66" i="16" s="1"/>
  <c r="AG66" i="16" s="1"/>
  <c r="R66" i="16"/>
  <c r="L121" i="9"/>
  <c r="I121" i="9" s="1" a="1"/>
  <c r="I121" i="9" s="1"/>
  <c r="AN121" i="16" s="1"/>
  <c r="I121" i="16" s="1"/>
  <c r="E122" i="9"/>
  <c r="Q99" i="16" l="1"/>
  <c r="Y99" i="16" s="1"/>
  <c r="AG99" i="16" s="1"/>
  <c r="R99" i="16"/>
  <c r="Q105" i="16"/>
  <c r="Y105" i="16" s="1"/>
  <c r="AG105" i="16" s="1"/>
  <c r="R105" i="16"/>
  <c r="Q107" i="16"/>
  <c r="Y107" i="16" s="1"/>
  <c r="AG107" i="16" s="1"/>
  <c r="R107" i="16"/>
  <c r="S114" i="16"/>
  <c r="Z114" i="16"/>
  <c r="Q80" i="16"/>
  <c r="Y80" i="16" s="1"/>
  <c r="AG80" i="16" s="1"/>
  <c r="R80" i="16"/>
  <c r="Q101" i="16"/>
  <c r="Y101" i="16" s="1"/>
  <c r="AG101" i="16" s="1"/>
  <c r="R101" i="16"/>
  <c r="AA113" i="16"/>
  <c r="AH113" i="16"/>
  <c r="AI113" i="16" s="1"/>
  <c r="Q115" i="16"/>
  <c r="Y115" i="16" s="1"/>
  <c r="AG115" i="16" s="1"/>
  <c r="R115" i="16"/>
  <c r="Q90" i="16"/>
  <c r="Y90" i="16" s="1"/>
  <c r="AG90" i="16" s="1"/>
  <c r="R90" i="16"/>
  <c r="Q92" i="16"/>
  <c r="Y92" i="16" s="1"/>
  <c r="AG92" i="16" s="1"/>
  <c r="R92" i="16"/>
  <c r="Q96" i="16"/>
  <c r="Y96" i="16" s="1"/>
  <c r="AG96" i="16" s="1"/>
  <c r="R96" i="16"/>
  <c r="Q70" i="16"/>
  <c r="Y70" i="16" s="1"/>
  <c r="AG70" i="16" s="1"/>
  <c r="R70" i="16"/>
  <c r="Q104" i="16"/>
  <c r="Y104" i="16" s="1"/>
  <c r="AG104" i="16" s="1"/>
  <c r="R104" i="16"/>
  <c r="Q69" i="16"/>
  <c r="Y69" i="16" s="1"/>
  <c r="AG69" i="16" s="1"/>
  <c r="R69" i="16"/>
  <c r="Q97" i="16"/>
  <c r="Y97" i="16" s="1"/>
  <c r="AG97" i="16" s="1"/>
  <c r="R97" i="16"/>
  <c r="Q116" i="16"/>
  <c r="Y116" i="16" s="1"/>
  <c r="AG116" i="16" s="1"/>
  <c r="R116" i="16"/>
  <c r="S66" i="16"/>
  <c r="Z66" i="16"/>
  <c r="S119" i="16"/>
  <c r="Z119" i="16"/>
  <c r="Q76" i="16"/>
  <c r="Y76" i="16" s="1"/>
  <c r="AG76" i="16" s="1"/>
  <c r="R76" i="16"/>
  <c r="Q91" i="16"/>
  <c r="Y91" i="16" s="1"/>
  <c r="AG91" i="16" s="1"/>
  <c r="R91" i="16"/>
  <c r="Q85" i="16"/>
  <c r="Y85" i="16" s="1"/>
  <c r="AG85" i="16" s="1"/>
  <c r="R85" i="16"/>
  <c r="Q98" i="16"/>
  <c r="Y98" i="16" s="1"/>
  <c r="AG98" i="16" s="1"/>
  <c r="R98" i="16"/>
  <c r="Q87" i="16"/>
  <c r="Y87" i="16" s="1"/>
  <c r="AG87" i="16" s="1"/>
  <c r="R87" i="16"/>
  <c r="Q77" i="16"/>
  <c r="Y77" i="16" s="1"/>
  <c r="AG77" i="16" s="1"/>
  <c r="R77" i="16"/>
  <c r="Q106" i="16"/>
  <c r="Y106" i="16" s="1"/>
  <c r="AG106" i="16" s="1"/>
  <c r="R106" i="16"/>
  <c r="Q68" i="16"/>
  <c r="Y68" i="16" s="1"/>
  <c r="AG68" i="16" s="1"/>
  <c r="R68" i="16"/>
  <c r="Q93" i="16"/>
  <c r="Y93" i="16" s="1"/>
  <c r="AG93" i="16" s="1"/>
  <c r="R93" i="16"/>
  <c r="Q108" i="16"/>
  <c r="Y108" i="16" s="1"/>
  <c r="AG108" i="16" s="1"/>
  <c r="R108" i="16"/>
  <c r="Q95" i="16"/>
  <c r="Y95" i="16" s="1"/>
  <c r="AG95" i="16" s="1"/>
  <c r="R95" i="16"/>
  <c r="Q81" i="16"/>
  <c r="Y81" i="16" s="1"/>
  <c r="AG81" i="16" s="1"/>
  <c r="R81" i="16"/>
  <c r="Q89" i="16"/>
  <c r="Y89" i="16" s="1"/>
  <c r="AG89" i="16" s="1"/>
  <c r="R89" i="16"/>
  <c r="AA118" i="16"/>
  <c r="AH118" i="16"/>
  <c r="AI118" i="16" s="1"/>
  <c r="Q88" i="16"/>
  <c r="Y88" i="16" s="1"/>
  <c r="AG88" i="16" s="1"/>
  <c r="R88" i="16"/>
  <c r="Q74" i="16"/>
  <c r="Y74" i="16" s="1"/>
  <c r="AG74" i="16" s="1"/>
  <c r="R74" i="16"/>
  <c r="Q71" i="16"/>
  <c r="Y71" i="16" s="1"/>
  <c r="AG71" i="16" s="1"/>
  <c r="R71" i="16"/>
  <c r="Q82" i="16"/>
  <c r="Y82" i="16" s="1"/>
  <c r="AG82" i="16" s="1"/>
  <c r="R82" i="16"/>
  <c r="AH65" i="16"/>
  <c r="AI65" i="16" s="1"/>
  <c r="AA65" i="16"/>
  <c r="J121" i="16"/>
  <c r="P121" i="16" s="1"/>
  <c r="K121" i="16"/>
  <c r="X121" i="16" s="1"/>
  <c r="L121" i="16"/>
  <c r="Q72" i="16"/>
  <c r="Y72" i="16" s="1"/>
  <c r="AG72" i="16" s="1"/>
  <c r="R72" i="16"/>
  <c r="Q84" i="16"/>
  <c r="Y84" i="16" s="1"/>
  <c r="AG84" i="16" s="1"/>
  <c r="R84" i="16"/>
  <c r="Q103" i="16"/>
  <c r="Y103" i="16" s="1"/>
  <c r="AG103" i="16" s="1"/>
  <c r="R103" i="16"/>
  <c r="Q100" i="16"/>
  <c r="Y100" i="16" s="1"/>
  <c r="AG100" i="16" s="1"/>
  <c r="R100" i="16"/>
  <c r="Q73" i="16"/>
  <c r="Y73" i="16" s="1"/>
  <c r="AG73" i="16" s="1"/>
  <c r="R73" i="16"/>
  <c r="Q94" i="16"/>
  <c r="Y94" i="16" s="1"/>
  <c r="AG94" i="16" s="1"/>
  <c r="R94" i="16"/>
  <c r="Q83" i="16"/>
  <c r="Y83" i="16" s="1"/>
  <c r="AG83" i="16" s="1"/>
  <c r="R83" i="16"/>
  <c r="Q78" i="16"/>
  <c r="Y78" i="16" s="1"/>
  <c r="AG78" i="16" s="1"/>
  <c r="R78" i="16"/>
  <c r="Q86" i="16"/>
  <c r="Y86" i="16" s="1"/>
  <c r="AG86" i="16" s="1"/>
  <c r="R86" i="16"/>
  <c r="Q75" i="16"/>
  <c r="Y75" i="16" s="1"/>
  <c r="AG75" i="16" s="1"/>
  <c r="R75" i="16"/>
  <c r="Q67" i="16"/>
  <c r="Y67" i="16" s="1"/>
  <c r="AG67" i="16" s="1"/>
  <c r="R67" i="16"/>
  <c r="Q79" i="16"/>
  <c r="Y79" i="16" s="1"/>
  <c r="AG79" i="16" s="1"/>
  <c r="R79" i="16"/>
  <c r="Q120" i="16"/>
  <c r="Y120" i="16" s="1"/>
  <c r="AG120" i="16" s="1"/>
  <c r="R120" i="16"/>
  <c r="L122" i="9"/>
  <c r="I122" i="9" s="1" a="1"/>
  <c r="I122" i="9" s="1"/>
  <c r="AN122" i="16" s="1"/>
  <c r="I122" i="16" s="1"/>
  <c r="E123" i="9"/>
  <c r="J122" i="16" l="1"/>
  <c r="P122" i="16" s="1"/>
  <c r="K122" i="16"/>
  <c r="X122" i="16" s="1"/>
  <c r="L122" i="16"/>
  <c r="S82" i="16"/>
  <c r="Z82" i="16"/>
  <c r="S108" i="16"/>
  <c r="Z108" i="16"/>
  <c r="S77" i="16"/>
  <c r="Z77" i="16"/>
  <c r="S91" i="16"/>
  <c r="Z91" i="16"/>
  <c r="S116" i="16"/>
  <c r="Z116" i="16"/>
  <c r="S70" i="16"/>
  <c r="Z70" i="16"/>
  <c r="S115" i="16"/>
  <c r="Z115" i="16"/>
  <c r="AH114" i="16"/>
  <c r="AI114" i="16" s="1"/>
  <c r="AA114" i="16"/>
  <c r="S120" i="16"/>
  <c r="Z120" i="16"/>
  <c r="S86" i="16"/>
  <c r="Z86" i="16"/>
  <c r="S73" i="16"/>
  <c r="Z73" i="16"/>
  <c r="S72" i="16"/>
  <c r="Z72" i="16"/>
  <c r="S71" i="16"/>
  <c r="Z71" i="16"/>
  <c r="S89" i="16"/>
  <c r="Z89" i="16"/>
  <c r="S93" i="16"/>
  <c r="Z93" i="16"/>
  <c r="S87" i="16"/>
  <c r="Z87" i="16"/>
  <c r="S76" i="16"/>
  <c r="Z76" i="16"/>
  <c r="S97" i="16"/>
  <c r="Z97" i="16"/>
  <c r="S96" i="16"/>
  <c r="Z96" i="16"/>
  <c r="S107" i="16"/>
  <c r="Z107" i="16"/>
  <c r="S75" i="16"/>
  <c r="Z75" i="16"/>
  <c r="S84" i="16"/>
  <c r="Z84" i="16"/>
  <c r="S79" i="16"/>
  <c r="Z79" i="16"/>
  <c r="S78" i="16"/>
  <c r="Z78" i="16"/>
  <c r="S100" i="16"/>
  <c r="Z100" i="16"/>
  <c r="S74" i="16"/>
  <c r="Z74" i="16"/>
  <c r="Z81" i="16"/>
  <c r="S81" i="16"/>
  <c r="S68" i="16"/>
  <c r="Z68" i="16"/>
  <c r="S98" i="16"/>
  <c r="Z98" i="16"/>
  <c r="AH119" i="16"/>
  <c r="AI119" i="16" s="1"/>
  <c r="AA119" i="16"/>
  <c r="Z69" i="16"/>
  <c r="S69" i="16"/>
  <c r="S92" i="16"/>
  <c r="Z92" i="16"/>
  <c r="S101" i="16"/>
  <c r="Z101" i="16"/>
  <c r="S105" i="16"/>
  <c r="Z105" i="16"/>
  <c r="S94" i="16"/>
  <c r="Z94" i="16"/>
  <c r="S67" i="16"/>
  <c r="Z67" i="16"/>
  <c r="Q121" i="16"/>
  <c r="Y121" i="16" s="1"/>
  <c r="AG121" i="16" s="1"/>
  <c r="R121" i="16"/>
  <c r="S83" i="16"/>
  <c r="Z83" i="16"/>
  <c r="S103" i="16"/>
  <c r="Z103" i="16"/>
  <c r="S88" i="16"/>
  <c r="Z88" i="16"/>
  <c r="S95" i="16"/>
  <c r="Z95" i="16"/>
  <c r="S106" i="16"/>
  <c r="Z106" i="16"/>
  <c r="S85" i="16"/>
  <c r="Z85" i="16"/>
  <c r="AH66" i="16"/>
  <c r="AI66" i="16" s="1"/>
  <c r="AA66" i="16"/>
  <c r="Z104" i="16"/>
  <c r="S104" i="16"/>
  <c r="Z90" i="16"/>
  <c r="S90" i="16"/>
  <c r="S80" i="16"/>
  <c r="Z80" i="16"/>
  <c r="S99" i="16"/>
  <c r="Z99" i="16"/>
  <c r="L123" i="9"/>
  <c r="I123" i="9" s="1" a="1"/>
  <c r="I123" i="9" s="1"/>
  <c r="AN123" i="16" s="1"/>
  <c r="I123" i="16" s="1"/>
  <c r="E124" i="9"/>
  <c r="L124" i="9" s="1"/>
  <c r="I124" i="9" s="1" a="1"/>
  <c r="I124" i="9" s="1"/>
  <c r="AN124" i="16" s="1"/>
  <c r="AH69" i="16" l="1"/>
  <c r="AI69" i="16" s="1"/>
  <c r="AA69" i="16"/>
  <c r="AH81" i="16"/>
  <c r="AI81" i="16" s="1"/>
  <c r="AA81" i="16"/>
  <c r="AH106" i="16"/>
  <c r="AI106" i="16" s="1"/>
  <c r="AA106" i="16"/>
  <c r="AA83" i="16"/>
  <c r="AH83" i="16"/>
  <c r="AI83" i="16" s="1"/>
  <c r="AH105" i="16"/>
  <c r="AI105" i="16" s="1"/>
  <c r="AA105" i="16"/>
  <c r="AH74" i="16"/>
  <c r="AI74" i="16" s="1"/>
  <c r="AA74" i="16"/>
  <c r="AH84" i="16"/>
  <c r="AI84" i="16" s="1"/>
  <c r="AA84" i="16"/>
  <c r="AH97" i="16"/>
  <c r="AI97" i="16" s="1"/>
  <c r="AA97" i="16"/>
  <c r="AH89" i="16"/>
  <c r="AI89" i="16" s="1"/>
  <c r="AA89" i="16"/>
  <c r="AA86" i="16"/>
  <c r="AH86" i="16"/>
  <c r="AI86" i="16" s="1"/>
  <c r="AA70" i="16"/>
  <c r="AH70" i="16"/>
  <c r="AI70" i="16" s="1"/>
  <c r="AA108" i="16"/>
  <c r="AH108" i="16"/>
  <c r="AI108" i="16" s="1"/>
  <c r="I125" i="16"/>
  <c r="I126" i="16"/>
  <c r="I127" i="16"/>
  <c r="I128" i="16"/>
  <c r="I129" i="16"/>
  <c r="I130" i="16"/>
  <c r="I131" i="16"/>
  <c r="I124" i="16"/>
  <c r="I132" i="16"/>
  <c r="AA95" i="16"/>
  <c r="AH95" i="16"/>
  <c r="AI95" i="16" s="1"/>
  <c r="S121" i="16"/>
  <c r="Z121" i="16"/>
  <c r="AA101" i="16"/>
  <c r="AH101" i="16"/>
  <c r="AI101" i="16" s="1"/>
  <c r="AH98" i="16"/>
  <c r="AI98" i="16" s="1"/>
  <c r="AA98" i="16"/>
  <c r="AA100" i="16"/>
  <c r="AH100" i="16"/>
  <c r="AI100" i="16" s="1"/>
  <c r="AA75" i="16"/>
  <c r="AH75" i="16"/>
  <c r="AI75" i="16" s="1"/>
  <c r="AH76" i="16"/>
  <c r="AI76" i="16" s="1"/>
  <c r="AA76" i="16"/>
  <c r="AH71" i="16"/>
  <c r="AI71" i="16" s="1"/>
  <c r="AA71" i="16"/>
  <c r="AA120" i="16"/>
  <c r="AH120" i="16"/>
  <c r="AI120" i="16" s="1"/>
  <c r="AA116" i="16"/>
  <c r="AH116" i="16"/>
  <c r="AI116" i="16" s="1"/>
  <c r="AH82" i="16"/>
  <c r="AI82" i="16" s="1"/>
  <c r="AA82" i="16"/>
  <c r="J123" i="16"/>
  <c r="P123" i="16" s="1"/>
  <c r="L123" i="16"/>
  <c r="K123" i="16"/>
  <c r="X123" i="16" s="1"/>
  <c r="AA99" i="16"/>
  <c r="AH99" i="16"/>
  <c r="AI99" i="16" s="1"/>
  <c r="AH88" i="16"/>
  <c r="AI88" i="16" s="1"/>
  <c r="AA88" i="16"/>
  <c r="AA67" i="16"/>
  <c r="AH67" i="16"/>
  <c r="AI67" i="16" s="1"/>
  <c r="AH92" i="16"/>
  <c r="AI92" i="16" s="1"/>
  <c r="AA92" i="16"/>
  <c r="AA68" i="16"/>
  <c r="AH68" i="16"/>
  <c r="AI68" i="16" s="1"/>
  <c r="AH78" i="16"/>
  <c r="AI78" i="16" s="1"/>
  <c r="AA78" i="16"/>
  <c r="AA107" i="16"/>
  <c r="AH107" i="16"/>
  <c r="AI107" i="16" s="1"/>
  <c r="AA87" i="16"/>
  <c r="AH87" i="16"/>
  <c r="AI87" i="16" s="1"/>
  <c r="AH72" i="16"/>
  <c r="AI72" i="16" s="1"/>
  <c r="AA72" i="16"/>
  <c r="AA91" i="16"/>
  <c r="AH91" i="16"/>
  <c r="AI91" i="16" s="1"/>
  <c r="AH104" i="16"/>
  <c r="AI104" i="16" s="1"/>
  <c r="AA104" i="16"/>
  <c r="AH90" i="16"/>
  <c r="AI90" i="16" s="1"/>
  <c r="AA90" i="16"/>
  <c r="AH80" i="16"/>
  <c r="AI80" i="16" s="1"/>
  <c r="AA80" i="16"/>
  <c r="AH85" i="16"/>
  <c r="AI85" i="16" s="1"/>
  <c r="AA85" i="16"/>
  <c r="AA103" i="16"/>
  <c r="AH103" i="16"/>
  <c r="AI103" i="16" s="1"/>
  <c r="AA94" i="16"/>
  <c r="AH94" i="16"/>
  <c r="AI94" i="16" s="1"/>
  <c r="AH79" i="16"/>
  <c r="AI79" i="16" s="1"/>
  <c r="AA79" i="16"/>
  <c r="AH96" i="16"/>
  <c r="AI96" i="16" s="1"/>
  <c r="AA96" i="16"/>
  <c r="AH93" i="16"/>
  <c r="AI93" i="16" s="1"/>
  <c r="AA93" i="16"/>
  <c r="AH73" i="16"/>
  <c r="AI73" i="16" s="1"/>
  <c r="AA73" i="16"/>
  <c r="AA115" i="16"/>
  <c r="AH115" i="16"/>
  <c r="AI115" i="16" s="1"/>
  <c r="AA77" i="16"/>
  <c r="AH77" i="16"/>
  <c r="AI77" i="16" s="1"/>
  <c r="Q122" i="16"/>
  <c r="Y122" i="16" s="1"/>
  <c r="AG122" i="16" s="1"/>
  <c r="R122" i="16"/>
  <c r="J132" i="16" l="1"/>
  <c r="P132" i="16" s="1"/>
  <c r="K132" i="16"/>
  <c r="X132" i="16" s="1"/>
  <c r="L132" i="16"/>
  <c r="S122" i="16"/>
  <c r="Z122" i="16"/>
  <c r="Q123" i="16"/>
  <c r="Y123" i="16" s="1"/>
  <c r="AG123" i="16" s="1"/>
  <c r="R123" i="16"/>
  <c r="J124" i="16"/>
  <c r="P124" i="16" s="1"/>
  <c r="K124" i="16"/>
  <c r="X124" i="16" s="1"/>
  <c r="L124" i="16"/>
  <c r="J131" i="16"/>
  <c r="P131" i="16" s="1"/>
  <c r="L131" i="16"/>
  <c r="K131" i="16"/>
  <c r="X131" i="16" s="1"/>
  <c r="J130" i="16"/>
  <c r="P130" i="16" s="1"/>
  <c r="L130" i="16"/>
  <c r="K130" i="16"/>
  <c r="X130" i="16" s="1"/>
  <c r="AH121" i="16"/>
  <c r="AI121" i="16" s="1"/>
  <c r="AA121" i="16"/>
  <c r="J129" i="16"/>
  <c r="P129" i="16" s="1"/>
  <c r="L129" i="16"/>
  <c r="K129" i="16"/>
  <c r="X129" i="16" s="1"/>
  <c r="J128" i="16"/>
  <c r="P128" i="16" s="1"/>
  <c r="L128" i="16"/>
  <c r="K128" i="16"/>
  <c r="X128" i="16" s="1"/>
  <c r="J127" i="16"/>
  <c r="P127" i="16" s="1"/>
  <c r="L127" i="16"/>
  <c r="K127" i="16"/>
  <c r="X127" i="16" s="1"/>
  <c r="J126" i="16"/>
  <c r="P126" i="16" s="1"/>
  <c r="L126" i="16"/>
  <c r="K126" i="16"/>
  <c r="X126" i="16" s="1"/>
  <c r="J125" i="16"/>
  <c r="P125" i="16" s="1"/>
  <c r="L125" i="16"/>
  <c r="K125" i="16"/>
  <c r="X125" i="16" s="1"/>
  <c r="Q124" i="16" l="1"/>
  <c r="Y124" i="16" s="1"/>
  <c r="AG124" i="16" s="1"/>
  <c r="R124" i="16"/>
  <c r="S123" i="16"/>
  <c r="Z123" i="16"/>
  <c r="AA122" i="16"/>
  <c r="AH122" i="16"/>
  <c r="AI122" i="16" s="1"/>
  <c r="Q128" i="16"/>
  <c r="R128" i="16"/>
  <c r="Q126" i="16"/>
  <c r="R126" i="16"/>
  <c r="Q129" i="16"/>
  <c r="R129" i="16"/>
  <c r="Q131" i="16"/>
  <c r="R131" i="16"/>
  <c r="Q130" i="16"/>
  <c r="R130" i="16"/>
  <c r="Q125" i="16"/>
  <c r="R125" i="16"/>
  <c r="Q127" i="16"/>
  <c r="R127" i="16"/>
  <c r="Q132" i="16"/>
  <c r="R132" i="16"/>
  <c r="H6" i="17" l="1" a="1"/>
  <c r="H6" i="17" s="1"/>
  <c r="H8" i="17" a="1"/>
  <c r="H8" i="17" s="1"/>
  <c r="H7" i="17" a="1"/>
  <c r="H7" i="17" s="1"/>
  <c r="Y126" i="16"/>
  <c r="H67" i="17" a="1"/>
  <c r="H67" i="17" s="1"/>
  <c r="H66" i="17" a="1"/>
  <c r="H66" i="17" s="1"/>
  <c r="H68" i="17" a="1"/>
  <c r="H68" i="17" s="1"/>
  <c r="S130" i="16"/>
  <c r="Z130" i="16"/>
  <c r="H57" i="17" a="1"/>
  <c r="H57" i="17" s="1"/>
  <c r="H61" i="17" a="1"/>
  <c r="H61" i="17" s="1"/>
  <c r="H58" i="17" a="1"/>
  <c r="H58" i="17" s="1"/>
  <c r="H60" i="17" a="1"/>
  <c r="H60" i="17" s="1"/>
  <c r="S128" i="16"/>
  <c r="H59" i="17" a="1"/>
  <c r="H59" i="17" s="1"/>
  <c r="Z128" i="16"/>
  <c r="H17" i="17" a="1"/>
  <c r="H17" i="17" s="1"/>
  <c r="H15" i="17" a="1"/>
  <c r="H15" i="17" s="1"/>
  <c r="H16" i="17" a="1"/>
  <c r="H16" i="17" s="1"/>
  <c r="H13" i="17" a="1"/>
  <c r="H13" i="17" s="1"/>
  <c r="H14" i="17" a="1"/>
  <c r="H14" i="17" s="1"/>
  <c r="Y128" i="16"/>
  <c r="H24" i="17" a="1"/>
  <c r="H24" i="17" s="1"/>
  <c r="H22" i="17" a="1"/>
  <c r="H22" i="17" s="1"/>
  <c r="H23" i="17" a="1"/>
  <c r="H23" i="17" s="1"/>
  <c r="Y130" i="16"/>
  <c r="H70" i="17" a="1"/>
  <c r="H70" i="17" s="1"/>
  <c r="U12" i="17" s="1"/>
  <c r="U34" i="17" s="1"/>
  <c r="H584" i="17" s="1" a="1"/>
  <c r="H584" i="17" s="1"/>
  <c r="S132" i="16"/>
  <c r="H114" i="17" s="1" a="1"/>
  <c r="H114" i="17" s="1"/>
  <c r="Z132" i="16"/>
  <c r="S131" i="16"/>
  <c r="H113" i="17" s="1" a="1"/>
  <c r="H113" i="17" s="1"/>
  <c r="U22" i="17" s="1"/>
  <c r="H69" i="17" a="1"/>
  <c r="H69" i="17" s="1"/>
  <c r="U11" i="17" s="1"/>
  <c r="U33" i="17" s="1"/>
  <c r="H583" i="17" s="1" a="1"/>
  <c r="H583" i="17" s="1"/>
  <c r="Z131" i="16"/>
  <c r="H26" i="17" a="1"/>
  <c r="H26" i="17" s="1"/>
  <c r="Y132" i="16"/>
  <c r="H25" i="17" a="1"/>
  <c r="H25" i="17" s="1"/>
  <c r="Y131" i="16"/>
  <c r="H56" i="17" a="1"/>
  <c r="H56" i="17" s="1"/>
  <c r="H55" i="17" a="1"/>
  <c r="H55" i="17" s="1"/>
  <c r="H53" i="17" a="1"/>
  <c r="H53" i="17" s="1"/>
  <c r="U7" i="17" s="1"/>
  <c r="U29" i="17" s="1"/>
  <c r="H579" i="17" s="1" a="1"/>
  <c r="H579" i="17" s="1"/>
  <c r="S127" i="16"/>
  <c r="H54" i="17" a="1"/>
  <c r="H54" i="17" s="1"/>
  <c r="Z127" i="16"/>
  <c r="H65" i="17" a="1"/>
  <c r="H65" i="17" s="1"/>
  <c r="H62" i="17" a="1"/>
  <c r="H62" i="17" s="1"/>
  <c r="S129" i="16"/>
  <c r="H64" i="17" a="1"/>
  <c r="H64" i="17" s="1"/>
  <c r="H63" i="17" a="1"/>
  <c r="H63" i="17" s="1"/>
  <c r="Z129" i="16"/>
  <c r="AA123" i="16"/>
  <c r="AH123" i="16"/>
  <c r="AI123" i="16" s="1"/>
  <c r="H18" i="17" a="1"/>
  <c r="H18" i="17" s="1"/>
  <c r="H20" i="17" a="1"/>
  <c r="H20" i="17" s="1"/>
  <c r="H19" i="17" a="1"/>
  <c r="H19" i="17" s="1"/>
  <c r="H21" i="17" a="1"/>
  <c r="H21" i="17" s="1"/>
  <c r="Y129" i="16"/>
  <c r="H11" i="17" a="1"/>
  <c r="H11" i="17" s="1"/>
  <c r="H12" i="17" a="1"/>
  <c r="H12" i="17" s="1"/>
  <c r="H10" i="17" a="1"/>
  <c r="H10" i="17" s="1"/>
  <c r="H9" i="17" a="1"/>
  <c r="H9" i="17" s="1"/>
  <c r="Y127" i="16"/>
  <c r="H49" i="17" a="1"/>
  <c r="H49" i="17" s="1"/>
  <c r="U5" i="17" s="1"/>
  <c r="U27" i="17" s="1"/>
  <c r="H577" i="17" s="1" a="1"/>
  <c r="H577" i="17" s="1"/>
  <c r="S125" i="16"/>
  <c r="H93" i="17" s="1" a="1"/>
  <c r="H93" i="17" s="1"/>
  <c r="U16" i="17" s="1"/>
  <c r="Z125" i="16"/>
  <c r="H51" i="17" a="1"/>
  <c r="H51" i="17" s="1"/>
  <c r="H52" i="17" a="1"/>
  <c r="H52" i="17" s="1"/>
  <c r="H50" i="17" a="1"/>
  <c r="H50" i="17" s="1"/>
  <c r="S126" i="16"/>
  <c r="Z126" i="16"/>
  <c r="S124" i="16"/>
  <c r="Z124" i="16"/>
  <c r="H5" i="17" a="1"/>
  <c r="H5" i="17" s="1"/>
  <c r="Y125" i="16"/>
  <c r="U6" i="17" l="1"/>
  <c r="U28" i="17" s="1"/>
  <c r="H578" i="17" s="1" a="1"/>
  <c r="H578" i="17" s="1"/>
  <c r="U10" i="17"/>
  <c r="U32" i="17" s="1"/>
  <c r="H582" i="17" s="1" a="1"/>
  <c r="H582" i="17" s="1"/>
  <c r="U8" i="17"/>
  <c r="U30" i="17" s="1"/>
  <c r="H580" i="17" s="1" a="1"/>
  <c r="H580" i="17" s="1"/>
  <c r="AG128" i="16"/>
  <c r="H147" i="17" a="1"/>
  <c r="H147" i="17" s="1"/>
  <c r="H146" i="17" a="1"/>
  <c r="H146" i="17" s="1"/>
  <c r="H148" i="17" a="1"/>
  <c r="H148" i="17" s="1"/>
  <c r="H145" i="17" a="1"/>
  <c r="H145" i="17" s="1"/>
  <c r="H149" i="17" a="1"/>
  <c r="H149" i="17" s="1"/>
  <c r="H103" i="17" a="1"/>
  <c r="H103" i="17" s="1"/>
  <c r="H105" i="17" a="1"/>
  <c r="H105" i="17" s="1"/>
  <c r="H101" i="17" a="1"/>
  <c r="H101" i="17" s="1"/>
  <c r="H104" i="17" a="1"/>
  <c r="H104" i="17" s="1"/>
  <c r="H102" i="17" a="1"/>
  <c r="H102" i="17" s="1"/>
  <c r="AH126" i="16"/>
  <c r="AA126" i="16"/>
  <c r="H183" i="17" a="1"/>
  <c r="H183" i="17" s="1"/>
  <c r="H182" i="17" a="1"/>
  <c r="H182" i="17" s="1"/>
  <c r="W6" i="17" s="1"/>
  <c r="W28" i="17" s="1"/>
  <c r="H594" i="17" s="1" a="1"/>
  <c r="H594" i="17" s="1"/>
  <c r="H184" i="17" a="1"/>
  <c r="H184" i="17" s="1"/>
  <c r="AG127" i="16"/>
  <c r="H141" i="17" a="1"/>
  <c r="H141" i="17" s="1"/>
  <c r="H143" i="17" a="1"/>
  <c r="H143" i="17" s="1"/>
  <c r="H142" i="17" a="1"/>
  <c r="H142" i="17" s="1"/>
  <c r="H144" i="17" a="1"/>
  <c r="H144" i="17" s="1"/>
  <c r="H94" i="17" a="1"/>
  <c r="H94" i="17" s="1"/>
  <c r="H96" i="17" a="1"/>
  <c r="H96" i="17" s="1"/>
  <c r="H95" i="17" a="1"/>
  <c r="H95" i="17" s="1"/>
  <c r="AA127" i="16"/>
  <c r="AH127" i="16"/>
  <c r="H188" i="17" a="1"/>
  <c r="H188" i="17" s="1"/>
  <c r="H187" i="17" a="1"/>
  <c r="H187" i="17" s="1"/>
  <c r="H185" i="17" a="1"/>
  <c r="H185" i="17" s="1"/>
  <c r="H186" i="17" a="1"/>
  <c r="H186" i="17" s="1"/>
  <c r="AG130" i="16"/>
  <c r="H154" i="17" a="1"/>
  <c r="H154" i="17" s="1"/>
  <c r="H155" i="17" a="1"/>
  <c r="H155" i="17" s="1"/>
  <c r="H156" i="17" a="1"/>
  <c r="H156" i="17" s="1"/>
  <c r="AG125" i="16"/>
  <c r="H269" i="17" s="1" a="1"/>
  <c r="H269" i="17" s="1"/>
  <c r="H137" i="17" a="1"/>
  <c r="H137" i="17" s="1"/>
  <c r="AH129" i="16"/>
  <c r="AA129" i="16"/>
  <c r="H196" i="17" a="1"/>
  <c r="H196" i="17" s="1"/>
  <c r="H194" i="17" a="1"/>
  <c r="H194" i="17" s="1"/>
  <c r="H197" i="17" a="1"/>
  <c r="H197" i="17" s="1"/>
  <c r="H195" i="17" a="1"/>
  <c r="H195" i="17" s="1"/>
  <c r="H97" i="17" a="1"/>
  <c r="H97" i="17" s="1"/>
  <c r="H99" i="17" a="1"/>
  <c r="H99" i="17" s="1"/>
  <c r="H98" i="17" a="1"/>
  <c r="H98" i="17" s="1"/>
  <c r="H100" i="17" a="1"/>
  <c r="H100" i="17" s="1"/>
  <c r="AA131" i="16"/>
  <c r="H245" i="17" s="1" a="1"/>
  <c r="H245" i="17" s="1"/>
  <c r="W22" i="17" s="1"/>
  <c r="AH131" i="16"/>
  <c r="H201" i="17" a="1"/>
  <c r="H201" i="17" s="1"/>
  <c r="W11" i="17" s="1"/>
  <c r="W33" i="17" s="1"/>
  <c r="H599" i="17" s="1" a="1"/>
  <c r="H599" i="17" s="1"/>
  <c r="AH128" i="16"/>
  <c r="AA128" i="16"/>
  <c r="H189" i="17" a="1"/>
  <c r="H189" i="17" s="1"/>
  <c r="H192" i="17" a="1"/>
  <c r="H192" i="17" s="1"/>
  <c r="H190" i="17" a="1"/>
  <c r="H190" i="17" s="1"/>
  <c r="H191" i="17" a="1"/>
  <c r="H191" i="17" s="1"/>
  <c r="H193" i="17" a="1"/>
  <c r="H193" i="17" s="1"/>
  <c r="H110" i="17" a="1"/>
  <c r="H110" i="17" s="1"/>
  <c r="H112" i="17" a="1"/>
  <c r="H112" i="17" s="1"/>
  <c r="H111" i="17" a="1"/>
  <c r="H111" i="17" s="1"/>
  <c r="AA125" i="16"/>
  <c r="H225" i="17" s="1" a="1"/>
  <c r="H225" i="17" s="1"/>
  <c r="W16" i="17" s="1"/>
  <c r="AH125" i="16"/>
  <c r="H181" i="17" a="1"/>
  <c r="H181" i="17" s="1"/>
  <c r="W5" i="17" s="1"/>
  <c r="W27" i="17" s="1"/>
  <c r="H593" i="17" s="1" a="1"/>
  <c r="H593" i="17" s="1"/>
  <c r="AG129" i="16"/>
  <c r="H152" i="17" a="1"/>
  <c r="H152" i="17" s="1"/>
  <c r="H153" i="17" a="1"/>
  <c r="H153" i="17" s="1"/>
  <c r="H151" i="17" a="1"/>
  <c r="H151" i="17" s="1"/>
  <c r="H150" i="17" a="1"/>
  <c r="H150" i="17" s="1"/>
  <c r="H106" i="17" a="1"/>
  <c r="H106" i="17" s="1"/>
  <c r="H107" i="17" a="1"/>
  <c r="H107" i="17" s="1"/>
  <c r="H109" i="17" a="1"/>
  <c r="H109" i="17" s="1"/>
  <c r="H108" i="17" a="1"/>
  <c r="H108" i="17" s="1"/>
  <c r="AH132" i="16"/>
  <c r="AA132" i="16"/>
  <c r="H246" i="17" s="1" a="1"/>
  <c r="H246" i="17" s="1"/>
  <c r="H202" i="17" a="1"/>
  <c r="H202" i="17" s="1"/>
  <c r="W12" i="17" s="1"/>
  <c r="W34" i="17" s="1"/>
  <c r="H600" i="17" s="1" a="1"/>
  <c r="H600" i="17" s="1"/>
  <c r="U9" i="17"/>
  <c r="U31" i="17" s="1"/>
  <c r="H581" i="17" s="1" a="1"/>
  <c r="H581" i="17" s="1"/>
  <c r="AG131" i="16"/>
  <c r="H289" i="17" s="1" a="1"/>
  <c r="H289" i="17" s="1"/>
  <c r="H157" i="17" a="1"/>
  <c r="H157" i="17" s="1"/>
  <c r="AG126" i="16"/>
  <c r="H140" i="17" a="1"/>
  <c r="H140" i="17" s="1"/>
  <c r="H138" i="17" a="1"/>
  <c r="H138" i="17" s="1"/>
  <c r="H139" i="17" a="1"/>
  <c r="H139" i="17" s="1"/>
  <c r="AA124" i="16"/>
  <c r="AH124" i="16"/>
  <c r="AI124" i="16" s="1"/>
  <c r="AG132" i="16"/>
  <c r="H290" i="17" s="1" a="1"/>
  <c r="H290" i="17" s="1"/>
  <c r="H158" i="17" a="1"/>
  <c r="H158" i="17" s="1"/>
  <c r="AH130" i="16"/>
  <c r="AA130" i="16"/>
  <c r="H199" i="17" a="1"/>
  <c r="H199" i="17" s="1"/>
  <c r="H200" i="17" a="1"/>
  <c r="H200" i="17" s="1"/>
  <c r="H198" i="17" a="1"/>
  <c r="H198" i="17" s="1"/>
  <c r="U21" i="17" l="1"/>
  <c r="W7" i="17"/>
  <c r="W29" i="17" s="1"/>
  <c r="H595" i="17" s="1" a="1"/>
  <c r="H595" i="17" s="1"/>
  <c r="U19" i="17"/>
  <c r="H232" i="17" a="1"/>
  <c r="H232" i="17" s="1"/>
  <c r="H230" i="17" a="1"/>
  <c r="H230" i="17" s="1"/>
  <c r="H229" i="17" a="1"/>
  <c r="H229" i="17" s="1"/>
  <c r="H231" i="17" a="1"/>
  <c r="H231" i="17" s="1"/>
  <c r="H275" i="17" a="1"/>
  <c r="H275" i="17" s="1"/>
  <c r="H273" i="17" a="1"/>
  <c r="H273" i="17" s="1"/>
  <c r="H276" i="17" a="1"/>
  <c r="H276" i="17" s="1"/>
  <c r="H274" i="17" a="1"/>
  <c r="H274" i="17" s="1"/>
  <c r="AI132" i="16"/>
  <c r="H378" i="17" s="1" a="1"/>
  <c r="H378" i="17" s="1"/>
  <c r="H334" i="17" a="1"/>
  <c r="H334" i="17" s="1"/>
  <c r="Y12" i="17" s="1"/>
  <c r="Y34" i="17" s="1"/>
  <c r="H616" i="17" s="1" a="1"/>
  <c r="H616" i="17" s="1"/>
  <c r="AI131" i="16"/>
  <c r="H377" i="17" s="1" a="1"/>
  <c r="H377" i="17" s="1"/>
  <c r="Y22" i="17" s="1"/>
  <c r="H333" i="17" a="1"/>
  <c r="H333" i="17" s="1"/>
  <c r="Y11" i="17" s="1"/>
  <c r="Y33" i="17" s="1"/>
  <c r="H615" i="17" s="1" a="1"/>
  <c r="H615" i="17" s="1"/>
  <c r="W9" i="17"/>
  <c r="W31" i="17" s="1"/>
  <c r="H597" i="17" s="1" a="1"/>
  <c r="H597" i="17" s="1"/>
  <c r="U17" i="17"/>
  <c r="H288" i="17" a="1"/>
  <c r="H288" i="17" s="1"/>
  <c r="H287" i="17" a="1"/>
  <c r="H287" i="17" s="1"/>
  <c r="H286" i="17" a="1"/>
  <c r="H286" i="17" s="1"/>
  <c r="AI130" i="16"/>
  <c r="H331" i="17" a="1"/>
  <c r="H331" i="17" s="1"/>
  <c r="H332" i="17" a="1"/>
  <c r="H332" i="17" s="1"/>
  <c r="H330" i="17" a="1"/>
  <c r="H330" i="17" s="1"/>
  <c r="H272" i="17" a="1"/>
  <c r="H272" i="17" s="1"/>
  <c r="H270" i="17" a="1"/>
  <c r="H270" i="17" s="1"/>
  <c r="H271" i="17" a="1"/>
  <c r="H271" i="17" s="1"/>
  <c r="H241" i="17" a="1"/>
  <c r="H241" i="17" s="1"/>
  <c r="H240" i="17" a="1"/>
  <c r="H240" i="17" s="1"/>
  <c r="H238" i="17" a="1"/>
  <c r="H238" i="17" s="1"/>
  <c r="H239" i="17" a="1"/>
  <c r="H239" i="17" s="1"/>
  <c r="H228" i="17" a="1"/>
  <c r="H228" i="17" s="1"/>
  <c r="H226" i="17" a="1"/>
  <c r="H226" i="17" s="1"/>
  <c r="H227" i="17" a="1"/>
  <c r="H227" i="17" s="1"/>
  <c r="W8" i="17"/>
  <c r="W30" i="17" s="1"/>
  <c r="H596" i="17" s="1" a="1"/>
  <c r="H596" i="17" s="1"/>
  <c r="AI126" i="16"/>
  <c r="H314" i="17" a="1"/>
  <c r="H314" i="17" s="1"/>
  <c r="H316" i="17" a="1"/>
  <c r="H316" i="17" s="1"/>
  <c r="H315" i="17" a="1"/>
  <c r="H315" i="17" s="1"/>
  <c r="H235" i="17" a="1"/>
  <c r="H235" i="17" s="1"/>
  <c r="H237" i="17" a="1"/>
  <c r="H237" i="17" s="1"/>
  <c r="H236" i="17" a="1"/>
  <c r="H236" i="17" s="1"/>
  <c r="H234" i="17" a="1"/>
  <c r="H234" i="17" s="1"/>
  <c r="H233" i="17" a="1"/>
  <c r="H233" i="17" s="1"/>
  <c r="U18" i="17"/>
  <c r="H243" i="17" a="1"/>
  <c r="H243" i="17" s="1"/>
  <c r="H244" i="17" a="1"/>
  <c r="H244" i="17" s="1"/>
  <c r="H242" i="17" a="1"/>
  <c r="H242" i="17" s="1"/>
  <c r="H285" i="17" a="1"/>
  <c r="H285" i="17" s="1"/>
  <c r="H282" i="17" a="1"/>
  <c r="H282" i="17" s="1"/>
  <c r="H283" i="17" a="1"/>
  <c r="H283" i="17" s="1"/>
  <c r="H284" i="17" a="1"/>
  <c r="H284" i="17" s="1"/>
  <c r="AI125" i="16"/>
  <c r="H357" i="17" s="1" a="1"/>
  <c r="H357" i="17" s="1"/>
  <c r="Y16" i="17" s="1"/>
  <c r="H313" i="17" a="1"/>
  <c r="H313" i="17" s="1"/>
  <c r="Y5" i="17" s="1"/>
  <c r="AI129" i="16"/>
  <c r="H326" i="17" a="1"/>
  <c r="H326" i="17" s="1"/>
  <c r="H328" i="17" a="1"/>
  <c r="H328" i="17" s="1"/>
  <c r="H327" i="17" a="1"/>
  <c r="H327" i="17" s="1"/>
  <c r="H329" i="17" a="1"/>
  <c r="H329" i="17" s="1"/>
  <c r="U20" i="17"/>
  <c r="W10" i="17"/>
  <c r="W32" i="17" s="1"/>
  <c r="H598" i="17" s="1" a="1"/>
  <c r="H598" i="17" s="1"/>
  <c r="AI128" i="16"/>
  <c r="H324" i="17" a="1"/>
  <c r="H324" i="17" s="1"/>
  <c r="H323" i="17" a="1"/>
  <c r="H323" i="17" s="1"/>
  <c r="H322" i="17" a="1"/>
  <c r="H322" i="17" s="1"/>
  <c r="H325" i="17" a="1"/>
  <c r="H325" i="17" s="1"/>
  <c r="H321" i="17" a="1"/>
  <c r="H321" i="17" s="1"/>
  <c r="AI127" i="16"/>
  <c r="H320" i="17" a="1"/>
  <c r="H320" i="17" s="1"/>
  <c r="H318" i="17" a="1"/>
  <c r="H318" i="17" s="1"/>
  <c r="H317" i="17" a="1"/>
  <c r="H317" i="17" s="1"/>
  <c r="H319" i="17" a="1"/>
  <c r="H319" i="17" s="1"/>
  <c r="H277" i="17" a="1"/>
  <c r="H277" i="17" s="1"/>
  <c r="H278" i="17" a="1"/>
  <c r="H278" i="17" s="1"/>
  <c r="H281" i="17" a="1"/>
  <c r="H281" i="17" s="1"/>
  <c r="H279" i="17" a="1"/>
  <c r="H279" i="17" s="1"/>
  <c r="H280" i="17" a="1"/>
  <c r="H280" i="17" s="1"/>
  <c r="W20" i="17" l="1"/>
  <c r="W18" i="17"/>
  <c r="W17" i="17"/>
  <c r="Y9" i="17"/>
  <c r="Y31" i="17" s="1"/>
  <c r="H613" i="17" s="1" a="1"/>
  <c r="H613" i="17" s="1"/>
  <c r="H362" i="17" a="1"/>
  <c r="H362" i="17" s="1"/>
  <c r="H361" i="17" a="1"/>
  <c r="H361" i="17" s="1"/>
  <c r="H363" i="17" a="1"/>
  <c r="H363" i="17" s="1"/>
  <c r="H364" i="17" a="1"/>
  <c r="H364" i="17" s="1"/>
  <c r="Y8" i="17"/>
  <c r="Y30" i="17" s="1"/>
  <c r="H612" i="17" s="1" a="1"/>
  <c r="H612" i="17" s="1"/>
  <c r="Y10" i="17"/>
  <c r="Y32" i="17" s="1"/>
  <c r="H614" i="17" s="1" a="1"/>
  <c r="H614" i="17" s="1"/>
  <c r="H365" i="17" a="1"/>
  <c r="H365" i="17" s="1"/>
  <c r="H366" i="17" a="1"/>
  <c r="H366" i="17" s="1"/>
  <c r="H369" i="17" a="1"/>
  <c r="H369" i="17" s="1"/>
  <c r="H367" i="17" a="1"/>
  <c r="H367" i="17" s="1"/>
  <c r="H368" i="17" a="1"/>
  <c r="H368" i="17" s="1"/>
  <c r="W21" i="17"/>
  <c r="Y7" i="17"/>
  <c r="Y29" i="17" s="1"/>
  <c r="H611" i="17" s="1" a="1"/>
  <c r="H611" i="17" s="1"/>
  <c r="H372" i="17" a="1"/>
  <c r="H372" i="17" s="1"/>
  <c r="H373" i="17" a="1"/>
  <c r="H373" i="17" s="1"/>
  <c r="H370" i="17" a="1"/>
  <c r="H370" i="17" s="1"/>
  <c r="H371" i="17" a="1"/>
  <c r="H371" i="17" s="1"/>
  <c r="Y27" i="17"/>
  <c r="H609" i="17" s="1" a="1"/>
  <c r="H609" i="17" s="1"/>
  <c r="Y6" i="17"/>
  <c r="Y28" i="17" s="1"/>
  <c r="H610" i="17" s="1" a="1"/>
  <c r="H610" i="17" s="1"/>
  <c r="H375" i="17" a="1"/>
  <c r="H375" i="17" s="1"/>
  <c r="H374" i="17" a="1"/>
  <c r="H374" i="17" s="1"/>
  <c r="Y21" i="17" s="1"/>
  <c r="H376" i="17" a="1"/>
  <c r="H376" i="17" s="1"/>
  <c r="W19" i="17"/>
  <c r="H358" i="17" a="1"/>
  <c r="H358" i="17" s="1"/>
  <c r="H359" i="17" a="1"/>
  <c r="H359" i="17" s="1"/>
  <c r="H360" i="17" a="1"/>
  <c r="H360" i="17" s="1"/>
  <c r="Y19" i="17" l="1"/>
  <c r="Y18" i="17"/>
  <c r="Y20" i="17"/>
  <c r="Y2" i="17"/>
  <c r="Y17" i="1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<sst xmlns="http://schemas.openxmlformats.org/spreadsheetml/2006/main" count="58545" uniqueCount="147">
  <si>
    <t>Percentile</t>
  </si>
  <si>
    <t>Cal-20</t>
  </si>
  <si>
    <t>Cal-21</t>
  </si>
  <si>
    <t>Cal-22</t>
  </si>
  <si>
    <t>Cal-23</t>
  </si>
  <si>
    <t>Cal-24</t>
  </si>
  <si>
    <t>Cal-25</t>
  </si>
  <si>
    <t>Cal-26</t>
  </si>
  <si>
    <t>Cal-27</t>
  </si>
  <si>
    <t>Cal-28</t>
  </si>
  <si>
    <t>Cal-29</t>
  </si>
  <si>
    <t>Cal-30</t>
  </si>
  <si>
    <t>Cal-31</t>
  </si>
  <si>
    <t>Cal-32</t>
  </si>
  <si>
    <t>Cal-33</t>
  </si>
  <si>
    <t>Cal-34</t>
  </si>
  <si>
    <t>Cal-35</t>
  </si>
  <si>
    <t>Cal-36</t>
  </si>
  <si>
    <t>Cal-37</t>
  </si>
  <si>
    <t>Average</t>
  </si>
  <si>
    <t>Period</t>
  </si>
  <si>
    <t>Variable</t>
  </si>
  <si>
    <t>Value</t>
  </si>
  <si>
    <t>Spot Price</t>
  </si>
  <si>
    <t>avg</t>
  </si>
  <si>
    <t>Golden Plains Generation (MWh)</t>
  </si>
  <si>
    <t>Golden Plains Revenue</t>
  </si>
  <si>
    <t>Golden Plains Average Price</t>
  </si>
  <si>
    <t>Golden Plains Price Discount</t>
  </si>
  <si>
    <t>Avg</t>
  </si>
  <si>
    <t>Adjustment</t>
  </si>
  <si>
    <t>MWh</t>
  </si>
  <si>
    <t>Tech</t>
  </si>
  <si>
    <t>Year</t>
  </si>
  <si>
    <t>Wartsila dual fuel</t>
  </si>
  <si>
    <t>Dispatched Energy</t>
  </si>
  <si>
    <t>Pool Revenue</t>
  </si>
  <si>
    <t>Cost</t>
  </si>
  <si>
    <t>Contribution Margin</t>
  </si>
  <si>
    <t>Average Cost</t>
  </si>
  <si>
    <t>Average Cont Margin Rate</t>
  </si>
  <si>
    <t>Average Price</t>
  </si>
  <si>
    <t>5Min Adj Contribution Margin</t>
  </si>
  <si>
    <t>5Min Adj Contr Margin Rate</t>
  </si>
  <si>
    <t>2 Hour Battery</t>
  </si>
  <si>
    <t>Charged Energy</t>
  </si>
  <si>
    <t>Cycles</t>
  </si>
  <si>
    <t>Total</t>
  </si>
  <si>
    <t>Mean Absolute Percentage Error (half-hourly)</t>
  </si>
  <si>
    <t>QLD</t>
  </si>
  <si>
    <t>NSW</t>
  </si>
  <si>
    <t>VIC</t>
  </si>
  <si>
    <t>SA</t>
  </si>
  <si>
    <t>TAS</t>
  </si>
  <si>
    <t>PreDispatch versus Actual</t>
  </si>
  <si>
    <t>2017 to 2019</t>
  </si>
  <si>
    <t>Revenue Loss</t>
  </si>
  <si>
    <t>Predispatch</t>
  </si>
  <si>
    <t>Scenario</t>
  </si>
  <si>
    <t>Firming Technology</t>
  </si>
  <si>
    <t>Technology</t>
  </si>
  <si>
    <t>PPA CFD</t>
  </si>
  <si>
    <t>MW Sold CFD</t>
  </si>
  <si>
    <t>Non-Firming Contribution Margin</t>
  </si>
  <si>
    <t>Wind</t>
  </si>
  <si>
    <t>Column</t>
  </si>
  <si>
    <t>Row</t>
  </si>
  <si>
    <t>Fwd LGCs</t>
  </si>
  <si>
    <t>LGC Revenue</t>
  </si>
  <si>
    <t>RANDBETWEEN(MIN($E17:$O17),MAX($E17:$O17))</t>
  </si>
  <si>
    <t>LGC</t>
  </si>
  <si>
    <t>Correlated LGC Price</t>
  </si>
  <si>
    <t>Bundled Price</t>
  </si>
  <si>
    <t>cfd</t>
  </si>
  <si>
    <t>Strike Price</t>
  </si>
  <si>
    <t>Bundled Price ($/MWh)</t>
  </si>
  <si>
    <t>Energy (MWh)</t>
  </si>
  <si>
    <t>Swap Gain ($/MWh)</t>
  </si>
  <si>
    <t>Sold MWh</t>
  </si>
  <si>
    <t>MarinusPortlandYallourn</t>
  </si>
  <si>
    <t>Static Data - Calculations ($)</t>
  </si>
  <si>
    <t>Static Data - Calculations ($/MWh)</t>
  </si>
  <si>
    <t>WACC</t>
  </si>
  <si>
    <t>Capital Expenditure</t>
  </si>
  <si>
    <t>Operating Costs</t>
  </si>
  <si>
    <t>Corporate Costs</t>
  </si>
  <si>
    <t>Residual Value and Cummulative Depreciation</t>
  </si>
  <si>
    <t>Discount Rate</t>
  </si>
  <si>
    <t>Rate</t>
  </si>
  <si>
    <t>Wartsilla Dual Fuel</t>
  </si>
  <si>
    <t>Escalator</t>
  </si>
  <si>
    <t>Residual</t>
  </si>
  <si>
    <t>Life (years)</t>
  </si>
  <si>
    <t>Fixed O&amp;M (Annual)</t>
  </si>
  <si>
    <t>Fixed O&amp;M (Cumulative)</t>
  </si>
  <si>
    <t>Terminal Value (Discounted)</t>
  </si>
  <si>
    <t>Hours*</t>
  </si>
  <si>
    <t>Cumulative Hours*</t>
  </si>
  <si>
    <t>Capacity MW*</t>
  </si>
  <si>
    <t>PPA Energy*</t>
  </si>
  <si>
    <t>PPA Energy (Cumulative)</t>
  </si>
  <si>
    <t>PPA Capacity MW*</t>
  </si>
  <si>
    <t>MW Sold Quantity*</t>
  </si>
  <si>
    <t>Discount Factor</t>
  </si>
  <si>
    <t>CapEx</t>
  </si>
  <si>
    <t>Plant O&amp;M</t>
  </si>
  <si>
    <t>Refurbishment Costs</t>
  </si>
  <si>
    <t>Fixed O&amp;M</t>
  </si>
  <si>
    <t>Fin Year (YE 30 Jun)</t>
  </si>
  <si>
    <t>SetUp</t>
  </si>
  <si>
    <t>Asset</t>
  </si>
  <si>
    <t>Cumulative</t>
  </si>
  <si>
    <t>Annual</t>
  </si>
  <si>
    <t>Correlated MW Sold CFD</t>
  </si>
  <si>
    <t>Merchant Contribution Margin</t>
  </si>
  <si>
    <t>Merchant plus PPA Contribution Margin</t>
  </si>
  <si>
    <t>Merchant plus PPA plus Sold Swap Contribution Margin</t>
  </si>
  <si>
    <t>Terminal Value</t>
  </si>
  <si>
    <t>Merchant EBIT</t>
  </si>
  <si>
    <t>Merchant EBIT Discounted</t>
  </si>
  <si>
    <t>Merchant NPV</t>
  </si>
  <si>
    <t>Merchant IRR</t>
  </si>
  <si>
    <t>Merchant with PPA EBIT</t>
  </si>
  <si>
    <t>Merchant with PPA EBIT Discounted</t>
  </si>
  <si>
    <t>Merchant with PPA NPV</t>
  </si>
  <si>
    <t>Merchant with PPA and Sold Swap EBIT</t>
  </si>
  <si>
    <t>Merchant with PPA and Sold Swap EBIT Discounted</t>
  </si>
  <si>
    <t>Merchant with PPA and Sold Swap NPV</t>
  </si>
  <si>
    <t>PPA CFD (Annual)</t>
  </si>
  <si>
    <t>Correlated MW Sold CFD (Annual)</t>
  </si>
  <si>
    <t>Non-Firming Contribution Margin (Annual)</t>
  </si>
  <si>
    <t>cfd Discount Rate</t>
  </si>
  <si>
    <t>PPA EBIT</t>
  </si>
  <si>
    <t>PPA EBIT Discounted</t>
  </si>
  <si>
    <t>PPA NPV</t>
  </si>
  <si>
    <t>PPA ROI</t>
  </si>
  <si>
    <t>Merchant with PPA ROI</t>
  </si>
  <si>
    <t>Sold Swap EBIT</t>
  </si>
  <si>
    <t>Sold Swap Discounted</t>
  </si>
  <si>
    <t>Sold Swap NPV</t>
  </si>
  <si>
    <t>Sold Swap ROI</t>
  </si>
  <si>
    <t>Merchant with PPA and Sold Swap ROI</t>
  </si>
  <si>
    <t>Merchant ROI</t>
  </si>
  <si>
    <t>Average per MWh</t>
  </si>
  <si>
    <t>Sold Swap EBIT adjustment</t>
  </si>
  <si>
    <t>Wartsila dual fuel adjustment</t>
  </si>
  <si>
    <t>2 Hour Battery adjustment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</si>
</sst>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&quot;$&quot;#,##0;[Red]\-&quot;$&quot;#,##0"/>
    <numFmt numFmtId="8" formatCode="&quot;$&quot;#,##0.00;[Red]\-&quot;$&quot;#,##0.00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0.0%"/>
    <numFmt numFmtId="166" formatCode="_-* #,##0_-;\-* #,##0_-;_-* &quot;-&quot;??_-;_-@_-"/>
    <numFmt numFmtId="167" formatCode="&quot;$&quot;#,##0"/>
    <numFmt numFmtId="168" formatCode="_-* #,##0.0_-;\-* #,##0.0_-;_-* &quot;-&quot;??_-;_-@_-"/>
    <numFmt numFmtId="169" formatCode="_-* #,##0.0000000_-;\-* #,##0.0000000_-;_-* &quot;-&quot;??_-;_-@_-"/>
    <numFmt numFmtId="170" formatCode="_-* #,##0.000_-;\-* #,##0.000_-;_-* &quot;-&quot;??_-;_-@_-"/>
    <numFmt numFmtId="171" formatCode="#,##0\ &quot;MW&quot;"/>
    <numFmt numFmtId="172" formatCode="_-&quot;$&quot;* #,##0_-;\-&quot;$&quot;* #,##0_-;_-&quot;$&quot;* &quot;-&quot;??_-;_-@_-"/>
    <numFmt numFmtId="173" formatCode="#,##0\ &quot; MWh&quot;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1"/>
      <name val="Calibri"/>
      <family val="2"/>
      <scheme val="minor"/>
    </font>
    <font>
      <sz val="11"/>
      <color theme="4"/>
      <name val="Calibri"/>
      <family val="2"/>
      <scheme val="minor"/>
    </font>
    <font>
      <sz val="8"/>
      <name val="Calibri"/>
      <family val="2"/>
      <scheme val="minor"/>
    </font>
    <font>
      <b/>
      <sz val="20"/>
      <color theme="4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5" tint="-0.249977111117893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theme="5" tint="-0.249977111117893"/>
      <name val="Calibri"/>
      <family val="2"/>
    </font>
    <font>
      <b/>
      <sz val="1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48979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0E8E7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-0.499984740745262"/>
        <bgColor indexed="64"/>
      </patternFill>
    </fill>
  </fills>
  <borders count="9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theme="0"/>
      </right>
      <top style="thin">
        <color theme="6" tint="0.39997558519241921"/>
      </top>
      <bottom style="thin">
        <color theme="6" tint="0.39997558519241921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24">
    <xf numFmtId="0" fontId="0" fillId="0" borderId="0" xfId="0"/>
    <xf numFmtId="0" fontId="3" fillId="0" borderId="0" xfId="0" applyFont="1"/>
    <xf numFmtId="0" fontId="4" fillId="2" borderId="1" xfId="0" applyFont="1" applyFill="1" applyBorder="1" applyAlignment="1">
      <alignment horizontal="center" vertical="center" wrapText="1"/>
    </xf>
    <xf numFmtId="9" fontId="0" fillId="0" borderId="0" xfId="0" applyNumberFormat="1"/>
    <xf numFmtId="164" fontId="0" fillId="0" borderId="0" xfId="0" applyNumberFormat="1"/>
    <xf numFmtId="9" fontId="0" fillId="3" borderId="0" xfId="0" applyNumberFormat="1" applyFill="1"/>
    <xf numFmtId="164" fontId="0" fillId="3" borderId="0" xfId="0" applyNumberFormat="1" applyFill="1"/>
    <xf numFmtId="9" fontId="5" fillId="4" borderId="0" xfId="0" applyNumberFormat="1" applyFont="1" applyFill="1"/>
    <xf numFmtId="164" fontId="5" fillId="4" borderId="0" xfId="0" applyNumberFormat="1" applyFont="1" applyFill="1"/>
    <xf numFmtId="0" fontId="0" fillId="3" borderId="0" xfId="0" applyFill="1"/>
    <xf numFmtId="43" fontId="0" fillId="0" borderId="0" xfId="1" applyFont="1"/>
    <xf numFmtId="0" fontId="4" fillId="2" borderId="2" xfId="0" applyFont="1" applyFill="1" applyBorder="1" applyAlignment="1">
      <alignment horizontal="center" vertical="center" wrapText="1"/>
    </xf>
    <xf numFmtId="9" fontId="0" fillId="0" borderId="0" xfId="2" applyFont="1"/>
    <xf numFmtId="165" fontId="0" fillId="0" borderId="0" xfId="2" applyNumberFormat="1" applyFont="1"/>
    <xf numFmtId="10" fontId="0" fillId="0" borderId="0" xfId="2" applyNumberFormat="1" applyFont="1"/>
    <xf numFmtId="166" fontId="0" fillId="0" borderId="0" xfId="1" applyNumberFormat="1" applyFont="1"/>
    <xf numFmtId="164" fontId="0" fillId="0" borderId="0" xfId="2" applyNumberFormat="1" applyFont="1"/>
    <xf numFmtId="167" fontId="0" fillId="0" borderId="0" xfId="2" applyNumberFormat="1" applyFont="1"/>
    <xf numFmtId="164" fontId="6" fillId="0" borderId="0" xfId="0" applyNumberFormat="1" applyFont="1"/>
    <xf numFmtId="167" fontId="6" fillId="0" borderId="0" xfId="2" applyNumberFormat="1" applyFont="1"/>
    <xf numFmtId="167" fontId="0" fillId="0" borderId="0" xfId="0" applyNumberFormat="1"/>
    <xf numFmtId="167" fontId="6" fillId="0" borderId="0" xfId="0" applyNumberFormat="1" applyFont="1"/>
    <xf numFmtId="0" fontId="2" fillId="5" borderId="3" xfId="0" applyFont="1" applyFill="1" applyBorder="1"/>
    <xf numFmtId="0" fontId="2" fillId="5" borderId="4" xfId="0" applyFont="1" applyFill="1" applyBorder="1"/>
    <xf numFmtId="166" fontId="2" fillId="5" borderId="4" xfId="1" applyNumberFormat="1" applyFont="1" applyFill="1" applyBorder="1"/>
    <xf numFmtId="0" fontId="0" fillId="6" borderId="3" xfId="0" applyFill="1" applyBorder="1" applyAlignment="1">
      <alignment horizontal="left"/>
    </xf>
    <xf numFmtId="0" fontId="0" fillId="6" borderId="4" xfId="0" applyFill="1" applyBorder="1"/>
    <xf numFmtId="0" fontId="0" fillId="0" borderId="3" xfId="0" applyBorder="1" applyAlignment="1">
      <alignment horizontal="left"/>
    </xf>
    <xf numFmtId="0" fontId="0" fillId="0" borderId="4" xfId="0" applyBorder="1"/>
    <xf numFmtId="166" fontId="4" fillId="2" borderId="1" xfId="1" applyNumberFormat="1" applyFont="1" applyFill="1" applyBorder="1" applyAlignment="1">
      <alignment horizontal="center" vertical="center" wrapText="1"/>
    </xf>
    <xf numFmtId="166" fontId="0" fillId="6" borderId="4" xfId="1" applyNumberFormat="1" applyFont="1" applyFill="1" applyBorder="1"/>
    <xf numFmtId="166" fontId="0" fillId="0" borderId="4" xfId="1" applyNumberFormat="1" applyFont="1" applyBorder="1"/>
    <xf numFmtId="0" fontId="0" fillId="0" borderId="0" xfId="0" applyFill="1" applyBorder="1" applyAlignment="1">
      <alignment horizontal="left"/>
    </xf>
    <xf numFmtId="0" fontId="3" fillId="0" borderId="0" xfId="0" applyFont="1" applyFill="1" applyBorder="1" applyAlignment="1">
      <alignment horizontal="left"/>
    </xf>
    <xf numFmtId="0" fontId="0" fillId="6" borderId="3" xfId="0" applyFill="1" applyBorder="1"/>
    <xf numFmtId="0" fontId="0" fillId="0" borderId="3" xfId="0" applyBorder="1"/>
    <xf numFmtId="166" fontId="6" fillId="0" borderId="0" xfId="1" applyNumberFormat="1" applyFont="1"/>
    <xf numFmtId="166" fontId="0" fillId="0" borderId="0" xfId="0" applyNumberFormat="1"/>
    <xf numFmtId="0" fontId="4" fillId="2" borderId="5" xfId="0" applyFont="1" applyFill="1" applyBorder="1" applyAlignment="1">
      <alignment horizontal="center" vertical="center" wrapText="1"/>
    </xf>
    <xf numFmtId="167" fontId="0" fillId="4" borderId="0" xfId="2" applyNumberFormat="1" applyFont="1" applyFill="1"/>
    <xf numFmtId="167" fontId="6" fillId="4" borderId="0" xfId="2" applyNumberFormat="1" applyFont="1" applyFill="1"/>
    <xf numFmtId="10" fontId="0" fillId="4" borderId="0" xfId="2" applyNumberFormat="1" applyFont="1" applyFill="1"/>
    <xf numFmtId="166" fontId="0" fillId="4" borderId="0" xfId="1" applyNumberFormat="1" applyFont="1" applyFill="1"/>
    <xf numFmtId="167" fontId="0" fillId="4" borderId="0" xfId="0" applyNumberFormat="1" applyFill="1"/>
    <xf numFmtId="167" fontId="6" fillId="4" borderId="0" xfId="0" applyNumberFormat="1" applyFont="1" applyFill="1"/>
    <xf numFmtId="166" fontId="6" fillId="4" borderId="0" xfId="1" applyNumberFormat="1" applyFont="1" applyFill="1"/>
    <xf numFmtId="10" fontId="0" fillId="3" borderId="0" xfId="2" applyNumberFormat="1" applyFont="1" applyFill="1"/>
    <xf numFmtId="166" fontId="0" fillId="3" borderId="0" xfId="1" applyNumberFormat="1" applyFont="1" applyFill="1"/>
    <xf numFmtId="167" fontId="0" fillId="3" borderId="0" xfId="2" applyNumberFormat="1" applyFont="1" applyFill="1"/>
    <xf numFmtId="167" fontId="6" fillId="3" borderId="0" xfId="2" applyNumberFormat="1" applyFont="1" applyFill="1"/>
    <xf numFmtId="166" fontId="6" fillId="3" borderId="0" xfId="1" applyNumberFormat="1" applyFont="1" applyFill="1"/>
    <xf numFmtId="167" fontId="0" fillId="3" borderId="0" xfId="0" applyNumberFormat="1" applyFill="1"/>
    <xf numFmtId="167" fontId="6" fillId="3" borderId="0" xfId="0" applyNumberFormat="1" applyFont="1" applyFill="1"/>
    <xf numFmtId="165" fontId="0" fillId="0" borderId="0" xfId="0" applyNumberFormat="1"/>
    <xf numFmtId="0" fontId="2" fillId="7" borderId="6" xfId="0" applyFont="1" applyFill="1" applyBorder="1" applyAlignment="1">
      <alignment horizontal="center"/>
    </xf>
    <xf numFmtId="0" fontId="2" fillId="7" borderId="7" xfId="0" applyFont="1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5" fillId="0" borderId="7" xfId="0" applyFont="1" applyFill="1" applyBorder="1" applyAlignment="1">
      <alignment horizontal="center"/>
    </xf>
    <xf numFmtId="0" fontId="2" fillId="8" borderId="0" xfId="0" applyFont="1" applyFill="1" applyBorder="1" applyAlignment="1">
      <alignment horizontal="center"/>
    </xf>
    <xf numFmtId="0" fontId="2" fillId="8" borderId="7" xfId="0" applyFont="1" applyFill="1" applyBorder="1" applyAlignment="1">
      <alignment horizontal="center"/>
    </xf>
    <xf numFmtId="167" fontId="0" fillId="0" borderId="0" xfId="1" applyNumberFormat="1" applyFont="1"/>
    <xf numFmtId="164" fontId="0" fillId="3" borderId="0" xfId="1" applyNumberFormat="1" applyFont="1" applyFill="1"/>
    <xf numFmtId="164" fontId="0" fillId="4" borderId="0" xfId="1" applyNumberFormat="1" applyFont="1" applyFill="1"/>
    <xf numFmtId="167" fontId="0" fillId="3" borderId="0" xfId="1" applyNumberFormat="1" applyFont="1" applyFill="1"/>
    <xf numFmtId="167" fontId="0" fillId="4" borderId="0" xfId="1" applyNumberFormat="1" applyFont="1" applyFill="1"/>
    <xf numFmtId="164" fontId="6" fillId="0" borderId="0" xfId="2" applyNumberFormat="1" applyFont="1"/>
    <xf numFmtId="164" fontId="0" fillId="3" borderId="0" xfId="2" applyNumberFormat="1" applyFont="1" applyFill="1"/>
    <xf numFmtId="164" fontId="6" fillId="3" borderId="0" xfId="2" applyNumberFormat="1" applyFont="1" applyFill="1"/>
    <xf numFmtId="164" fontId="0" fillId="4" borderId="0" xfId="2" applyNumberFormat="1" applyFont="1" applyFill="1"/>
    <xf numFmtId="164" fontId="6" fillId="4" borderId="0" xfId="2" applyNumberFormat="1" applyFont="1" applyFill="1"/>
    <xf numFmtId="164" fontId="6" fillId="3" borderId="0" xfId="0" applyNumberFormat="1" applyFont="1" applyFill="1"/>
    <xf numFmtId="164" fontId="0" fillId="4" borderId="0" xfId="0" applyNumberFormat="1" applyFill="1"/>
    <xf numFmtId="164" fontId="6" fillId="4" borderId="0" xfId="0" applyNumberFormat="1" applyFont="1" applyFill="1"/>
    <xf numFmtId="6" fontId="0" fillId="0" borderId="0" xfId="0" applyNumberFormat="1"/>
    <xf numFmtId="6" fontId="0" fillId="3" borderId="0" xfId="0" applyNumberFormat="1" applyFill="1"/>
    <xf numFmtId="6" fontId="0" fillId="4" borderId="0" xfId="0" applyNumberFormat="1" applyFill="1"/>
    <xf numFmtId="164" fontId="3" fillId="3" borderId="0" xfId="2" applyNumberFormat="1" applyFont="1" applyFill="1"/>
    <xf numFmtId="15" fontId="0" fillId="0" borderId="0" xfId="0" applyNumberFormat="1"/>
    <xf numFmtId="8" fontId="0" fillId="3" borderId="0" xfId="0" applyNumberFormat="1" applyFill="1"/>
    <xf numFmtId="8" fontId="0" fillId="4" borderId="0" xfId="0" applyNumberFormat="1" applyFill="1"/>
    <xf numFmtId="8" fontId="0" fillId="0" borderId="0" xfId="2" applyNumberFormat="1" applyFont="1"/>
    <xf numFmtId="8" fontId="0" fillId="3" borderId="0" xfId="2" applyNumberFormat="1" applyFont="1" applyFill="1"/>
    <xf numFmtId="0" fontId="4" fillId="9" borderId="1" xfId="0" applyFont="1" applyFill="1" applyBorder="1" applyAlignment="1">
      <alignment horizontal="center" vertical="center" wrapText="1"/>
    </xf>
    <xf numFmtId="0" fontId="8" fillId="0" borderId="0" xfId="0" applyFont="1"/>
    <xf numFmtId="0" fontId="9" fillId="0" borderId="0" xfId="0" applyFont="1"/>
    <xf numFmtId="0" fontId="5" fillId="0" borderId="0" xfId="0" applyFont="1"/>
    <xf numFmtId="10" fontId="0" fillId="0" borderId="0" xfId="0" applyNumberFormat="1"/>
    <xf numFmtId="0" fontId="0" fillId="0" borderId="0" xfId="0" applyAlignment="1">
      <alignment vertical="center" wrapText="1"/>
    </xf>
    <xf numFmtId="167" fontId="0" fillId="0" borderId="0" xfId="0" applyNumberFormat="1" applyAlignment="1">
      <alignment vertical="center" wrapText="1"/>
    </xf>
    <xf numFmtId="168" fontId="0" fillId="0" borderId="0" xfId="1" applyNumberFormat="1" applyFont="1"/>
    <xf numFmtId="0" fontId="2" fillId="2" borderId="1" xfId="0" applyFont="1" applyFill="1" applyBorder="1" applyAlignment="1">
      <alignment horizontal="center" vertical="center" wrapText="1"/>
    </xf>
    <xf numFmtId="0" fontId="10" fillId="0" borderId="0" xfId="0" applyFont="1"/>
    <xf numFmtId="0" fontId="2" fillId="2" borderId="5" xfId="0" applyFont="1" applyFill="1" applyBorder="1" applyAlignment="1">
      <alignment horizontal="center" vertical="center" wrapText="1"/>
    </xf>
    <xf numFmtId="167" fontId="5" fillId="0" borderId="0" xfId="0" applyNumberFormat="1" applyFont="1"/>
    <xf numFmtId="169" fontId="0" fillId="0" borderId="0" xfId="1" applyNumberFormat="1" applyFont="1" applyAlignment="1">
      <alignment vertical="center" wrapText="1"/>
    </xf>
    <xf numFmtId="1" fontId="11" fillId="0" borderId="0" xfId="0" applyNumberFormat="1" applyFont="1"/>
    <xf numFmtId="0" fontId="11" fillId="0" borderId="0" xfId="0" applyFont="1"/>
    <xf numFmtId="170" fontId="0" fillId="0" borderId="0" xfId="1" applyNumberFormat="1" applyFont="1"/>
    <xf numFmtId="0" fontId="2" fillId="7" borderId="8" xfId="0" applyFont="1" applyFill="1" applyBorder="1" applyAlignment="1">
      <alignment horizontal="center" wrapText="1"/>
    </xf>
    <xf numFmtId="0" fontId="2" fillId="10" borderId="2" xfId="0" applyFont="1" applyFill="1" applyBorder="1" applyAlignment="1">
      <alignment horizontal="center" wrapText="1"/>
    </xf>
    <xf numFmtId="0" fontId="2" fillId="10" borderId="2" xfId="0" applyFont="1" applyFill="1" applyBorder="1" applyAlignment="1">
      <alignment horizontal="center"/>
    </xf>
    <xf numFmtId="0" fontId="2" fillId="11" borderId="2" xfId="0" applyFont="1" applyFill="1" applyBorder="1" applyAlignment="1">
      <alignment horizontal="center" wrapText="1"/>
    </xf>
    <xf numFmtId="0" fontId="2" fillId="12" borderId="2" xfId="0" applyFont="1" applyFill="1" applyBorder="1" applyAlignment="1">
      <alignment horizontal="center" wrapText="1"/>
    </xf>
    <xf numFmtId="0" fontId="2" fillId="9" borderId="8" xfId="0" applyFont="1" applyFill="1" applyBorder="1" applyAlignment="1">
      <alignment horizontal="center" wrapText="1"/>
    </xf>
    <xf numFmtId="0" fontId="0" fillId="0" borderId="7" xfId="0" applyBorder="1" applyAlignment="1">
      <alignment horizontal="center"/>
    </xf>
    <xf numFmtId="0" fontId="5" fillId="0" borderId="0" xfId="0" applyFont="1" applyAlignment="1">
      <alignment horizontal="left"/>
    </xf>
    <xf numFmtId="171" fontId="12" fillId="0" borderId="0" xfId="0" applyNumberFormat="1" applyFont="1"/>
    <xf numFmtId="165" fontId="13" fillId="0" borderId="0" xfId="0" applyNumberFormat="1" applyFont="1"/>
    <xf numFmtId="166" fontId="12" fillId="0" borderId="0" xfId="1" applyNumberFormat="1" applyFont="1" applyAlignment="1">
      <alignment vertical="center" wrapText="1"/>
    </xf>
    <xf numFmtId="0" fontId="12" fillId="0" borderId="0" xfId="0" applyFont="1" applyAlignment="1">
      <alignment vertical="center" wrapText="1"/>
    </xf>
    <xf numFmtId="0" fontId="14" fillId="0" borderId="0" xfId="0" applyFont="1"/>
    <xf numFmtId="167" fontId="12" fillId="0" borderId="0" xfId="0" applyNumberFormat="1" applyFont="1"/>
    <xf numFmtId="0" fontId="15" fillId="13" borderId="2" xfId="0" applyFont="1" applyFill="1" applyBorder="1" applyAlignment="1">
      <alignment horizontal="center" wrapText="1"/>
    </xf>
    <xf numFmtId="0" fontId="2" fillId="14" borderId="2" xfId="0" applyFont="1" applyFill="1" applyBorder="1" applyAlignment="1">
      <alignment horizontal="center" wrapText="1"/>
    </xf>
    <xf numFmtId="6" fontId="0" fillId="0" borderId="0" xfId="2" applyNumberFormat="1" applyFont="1"/>
    <xf numFmtId="0" fontId="2" fillId="7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wrapText="1"/>
    </xf>
    <xf numFmtId="44" fontId="0" fillId="0" borderId="0" xfId="3" applyFont="1"/>
    <xf numFmtId="0" fontId="0" fillId="0" borderId="0" xfId="0" applyAlignment="1">
      <alignment wrapText="1"/>
    </xf>
    <xf numFmtId="172" fontId="0" fillId="0" borderId="0" xfId="3" applyNumberFormat="1" applyFont="1"/>
    <xf numFmtId="43" fontId="0" fillId="0" borderId="0" xfId="0" applyNumberFormat="1"/>
    <xf numFmtId="173" fontId="12" fillId="0" borderId="0" xfId="1" applyNumberFormat="1" applyFont="1"/>
    <xf numFmtId="0" fontId="0" fillId="0" borderId="0" xfId="0" applyAlignment="1">
      <alignment horizontal="center"/>
    </xf>
    <xf numFmtId="9" fontId="6" fillId="0" borderId="0" xfId="2" applyFont="1"/>
  </cellXfs>
  <cellStyles count="4">
    <cellStyle name="Comma" xfId="1" builtinId="3"/>
    <cellStyle name="Currency" xfId="3" builtinId="4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D0E8E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Lochard%20Spot%20Runs%20Part%203%20(23%20Mar-20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Shared%20drives/SavvyPlus/Consulting/Procurement%20Australia/PA%20Tenders/1907%20PPA%20Tender/2002%20BAU%20Analysis/LGC%20Forecast%20(19%20Feb-20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LGC%20Lochard%20-%20BaseCas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Shared%20drives/Empower%20Analytics/Projects/Goanna/2002%20Observational%20Findings%20Report/Spot%20vs%20Predispatch%20(2014%20onwards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Case"/>
      <sheetName val="MarinusYallourn"/>
      <sheetName val="MarinusPortlandYalloun"/>
      <sheetName val="MarinusPortlandSnowy"/>
      <sheetName val="MarinusSnowyYallourn"/>
      <sheetName val="All"/>
      <sheetName val="SpotParameters"/>
      <sheetName val="SpotSensitivity"/>
      <sheetName val="Combo"/>
      <sheetName val="LGC"/>
    </sheetNames>
    <sheetDataSet>
      <sheetData sheetId="0"/>
      <sheetData sheetId="1">
        <row r="4">
          <cell r="I4">
            <v>101.20804817049437</v>
          </cell>
        </row>
      </sheetData>
      <sheetData sheetId="2">
        <row r="4">
          <cell r="I4">
            <v>101.20804817049437</v>
          </cell>
          <cell r="J4">
            <v>83.023484925253172</v>
          </cell>
          <cell r="K4">
            <v>85.672877689445514</v>
          </cell>
          <cell r="L4">
            <v>103.20125372926137</v>
          </cell>
          <cell r="M4">
            <v>101.3603811208465</v>
          </cell>
          <cell r="N4">
            <v>99.840585943842612</v>
          </cell>
          <cell r="O4">
            <v>110.87649635279293</v>
          </cell>
          <cell r="P4">
            <v>118.57323823874388</v>
          </cell>
          <cell r="Q4">
            <v>116.7644035037624</v>
          </cell>
          <cell r="R4">
            <v>146.35900171108557</v>
          </cell>
          <cell r="S4">
            <v>147.51800102984797</v>
          </cell>
          <cell r="T4">
            <v>159.94371070757026</v>
          </cell>
          <cell r="U4">
            <v>151.49873532271215</v>
          </cell>
          <cell r="V4">
            <v>151.81444190669714</v>
          </cell>
          <cell r="W4">
            <v>150.89341751406431</v>
          </cell>
          <cell r="X4">
            <v>143.0565877909344</v>
          </cell>
          <cell r="Y4">
            <v>154.30865775463812</v>
          </cell>
          <cell r="Z4">
            <v>149.01395663836894</v>
          </cell>
          <cell r="BB4">
            <v>22.26149198625906</v>
          </cell>
          <cell r="BC4">
            <v>31.809566799949842</v>
          </cell>
          <cell r="BD4">
            <v>32.467445552645472</v>
          </cell>
          <cell r="BE4">
            <v>30.678265234114576</v>
          </cell>
          <cell r="BF4">
            <v>35.095693586589974</v>
          </cell>
          <cell r="BG4">
            <v>46.03118521018888</v>
          </cell>
          <cell r="BH4">
            <v>45.060780406723502</v>
          </cell>
          <cell r="BI4">
            <v>52.748506251159043</v>
          </cell>
          <cell r="BJ4">
            <v>57.850951281074387</v>
          </cell>
          <cell r="BK4">
            <v>59.840001294027843</v>
          </cell>
          <cell r="BL4">
            <v>54.944244066110656</v>
          </cell>
          <cell r="BM4">
            <v>68.342224422425147</v>
          </cell>
          <cell r="BN4">
            <v>55.737650553845761</v>
          </cell>
          <cell r="BO4">
            <v>60.864870519237279</v>
          </cell>
          <cell r="BP4">
            <v>73.116343851746848</v>
          </cell>
          <cell r="BQ4">
            <v>72.881547927685745</v>
          </cell>
        </row>
        <row r="5">
          <cell r="I5">
            <v>81.430062874837049</v>
          </cell>
          <cell r="J5">
            <v>68.049935234829817</v>
          </cell>
          <cell r="K5">
            <v>65.70011638525429</v>
          </cell>
          <cell r="L5">
            <v>83.404452148850524</v>
          </cell>
          <cell r="M5">
            <v>83.2318179491254</v>
          </cell>
          <cell r="N5">
            <v>82.431244534612603</v>
          </cell>
          <cell r="O5">
            <v>89.551619454873261</v>
          </cell>
          <cell r="P5">
            <v>97.754908830262266</v>
          </cell>
          <cell r="Q5">
            <v>96.586432716568041</v>
          </cell>
          <cell r="R5">
            <v>112.98248431066457</v>
          </cell>
          <cell r="S5">
            <v>115.43373405054844</v>
          </cell>
          <cell r="T5">
            <v>126.12660280935901</v>
          </cell>
          <cell r="U5">
            <v>119.94141301420238</v>
          </cell>
          <cell r="V5">
            <v>126.26239368296605</v>
          </cell>
          <cell r="W5">
            <v>121.33084442029963</v>
          </cell>
          <cell r="X5">
            <v>118.83629395779208</v>
          </cell>
          <cell r="Y5">
            <v>127.32429450087292</v>
          </cell>
          <cell r="Z5">
            <v>126.62817744998095</v>
          </cell>
          <cell r="BB5">
            <v>10.750564097617</v>
          </cell>
          <cell r="BC5">
            <v>14.782247666459192</v>
          </cell>
          <cell r="BD5">
            <v>14.884384351894292</v>
          </cell>
          <cell r="BE5">
            <v>14.802507501895054</v>
          </cell>
          <cell r="BF5">
            <v>17.330619896508921</v>
          </cell>
          <cell r="BG5">
            <v>19.035112565214664</v>
          </cell>
          <cell r="BH5">
            <v>18.75543998993464</v>
          </cell>
          <cell r="BI5">
            <v>23.709805179715666</v>
          </cell>
          <cell r="BJ5">
            <v>24.789507758620719</v>
          </cell>
          <cell r="BK5">
            <v>26.505911717392539</v>
          </cell>
          <cell r="BL5">
            <v>26.949814708017314</v>
          </cell>
          <cell r="BM5">
            <v>30.340487146975246</v>
          </cell>
          <cell r="BN5">
            <v>31.199565707593429</v>
          </cell>
          <cell r="BO5">
            <v>35.135974335952582</v>
          </cell>
          <cell r="BP5">
            <v>39.392080014035145</v>
          </cell>
          <cell r="BQ5">
            <v>42.906694255258188</v>
          </cell>
        </row>
        <row r="6">
          <cell r="I6">
            <v>73.128478817265346</v>
          </cell>
          <cell r="J6">
            <v>61.346919962387943</v>
          </cell>
          <cell r="K6">
            <v>59.3000685359588</v>
          </cell>
          <cell r="L6">
            <v>74.844742209256111</v>
          </cell>
          <cell r="M6">
            <v>75.027625953375448</v>
          </cell>
          <cell r="N6">
            <v>74.481455680875726</v>
          </cell>
          <cell r="O6">
            <v>80.187215441449155</v>
          </cell>
          <cell r="P6">
            <v>87.228298770282208</v>
          </cell>
          <cell r="Q6">
            <v>87.195500382858313</v>
          </cell>
          <cell r="R6">
            <v>100.00360824946638</v>
          </cell>
          <cell r="S6">
            <v>102.31273795432962</v>
          </cell>
          <cell r="T6">
            <v>110.48678184170438</v>
          </cell>
          <cell r="U6">
            <v>105.70850050792289</v>
          </cell>
          <cell r="V6">
            <v>114.03724145662126</v>
          </cell>
          <cell r="W6">
            <v>110.62249504566191</v>
          </cell>
          <cell r="X6">
            <v>110.91877399329306</v>
          </cell>
          <cell r="Y6">
            <v>120.30547861917942</v>
          </cell>
          <cell r="Z6">
            <v>119.92955665475418</v>
          </cell>
          <cell r="BB6">
            <v>4.4607869192503831</v>
          </cell>
          <cell r="BC6">
            <v>6.4121384874552945</v>
          </cell>
          <cell r="BD6">
            <v>6.3158638666019904</v>
          </cell>
          <cell r="BE6">
            <v>6.2818849948956572</v>
          </cell>
          <cell r="BF6">
            <v>7.5187767449228264</v>
          </cell>
          <cell r="BG6">
            <v>8.4684967902868742</v>
          </cell>
          <cell r="BH6">
            <v>7.9666567376639819</v>
          </cell>
          <cell r="BI6">
            <v>10.447083053670749</v>
          </cell>
          <cell r="BJ6">
            <v>10.964258016607289</v>
          </cell>
          <cell r="BK6">
            <v>11.962028258625569</v>
          </cell>
          <cell r="BL6">
            <v>11.928450346379012</v>
          </cell>
          <cell r="BM6">
            <v>12.976707633047631</v>
          </cell>
          <cell r="BN6">
            <v>13.027475956961602</v>
          </cell>
          <cell r="BO6">
            <v>13.608977461432755</v>
          </cell>
          <cell r="BP6">
            <v>15.36020927480768</v>
          </cell>
          <cell r="BQ6">
            <v>16.696926080839258</v>
          </cell>
        </row>
        <row r="7">
          <cell r="I7">
            <v>68.773225129745057</v>
          </cell>
          <cell r="J7">
            <v>57.016264727537141</v>
          </cell>
          <cell r="K7">
            <v>55.087489005463155</v>
          </cell>
          <cell r="L7">
            <v>68.878499721480097</v>
          </cell>
          <cell r="M7">
            <v>69.193926926811045</v>
          </cell>
          <cell r="N7">
            <v>68.782884206896</v>
          </cell>
          <cell r="O7">
            <v>73.249680440303877</v>
          </cell>
          <cell r="P7">
            <v>79.534105769078593</v>
          </cell>
          <cell r="Q7">
            <v>80.224750385501181</v>
          </cell>
          <cell r="R7">
            <v>90.908906500877464</v>
          </cell>
          <cell r="S7">
            <v>92.822233151559018</v>
          </cell>
          <cell r="T7">
            <v>99.451548268774502</v>
          </cell>
          <cell r="U7">
            <v>95.253269308527564</v>
          </cell>
          <cell r="V7">
            <v>104.16164659202815</v>
          </cell>
          <cell r="W7">
            <v>101.22773476910018</v>
          </cell>
          <cell r="X7">
            <v>103.5077336713605</v>
          </cell>
          <cell r="Y7">
            <v>112.97181392052968</v>
          </cell>
          <cell r="Z7">
            <v>112.42864946337261</v>
          </cell>
          <cell r="BB7">
            <v>1.9514823039905593E-3</v>
          </cell>
          <cell r="BC7">
            <v>1.1152559092550973E-3</v>
          </cell>
          <cell r="BD7">
            <v>-3.5527136788005009E-15</v>
          </cell>
          <cell r="BE7">
            <v>0</v>
          </cell>
          <cell r="BF7">
            <v>4.4220833862489428E-2</v>
          </cell>
          <cell r="BG7">
            <v>6.9178961456159982E-3</v>
          </cell>
          <cell r="BH7">
            <v>-3.7712098959595153E-2</v>
          </cell>
          <cell r="BI7">
            <v>0.6037602375741784</v>
          </cell>
          <cell r="BJ7">
            <v>0.38609607350947783</v>
          </cell>
          <cell r="BK7">
            <v>2.5032788120064708E-2</v>
          </cell>
          <cell r="BL7">
            <v>0.31849768051220195</v>
          </cell>
          <cell r="BM7">
            <v>0.27293808489320526</v>
          </cell>
          <cell r="BN7">
            <v>-0.35828631898724694</v>
          </cell>
          <cell r="BO7">
            <v>-0.27792366043608752</v>
          </cell>
          <cell r="BP7">
            <v>-0.40847895124382916</v>
          </cell>
          <cell r="BQ7">
            <v>-0.41632010879050085</v>
          </cell>
        </row>
        <row r="8">
          <cell r="I8">
            <v>64.943146414702241</v>
          </cell>
          <cell r="J8">
            <v>52.99948536162961</v>
          </cell>
          <cell r="K8">
            <v>51.194895829640373</v>
          </cell>
          <cell r="L8">
            <v>63.585560856044047</v>
          </cell>
          <cell r="M8">
            <v>63.841334665088084</v>
          </cell>
          <cell r="N8">
            <v>63.366355956175866</v>
          </cell>
          <cell r="O8">
            <v>66.954365669589919</v>
          </cell>
          <cell r="P8">
            <v>72.665913650504621</v>
          </cell>
          <cell r="Q8">
            <v>73.411746642237333</v>
          </cell>
          <cell r="R8">
            <v>82.723690193678976</v>
          </cell>
          <cell r="S8">
            <v>84.280949433369699</v>
          </cell>
          <cell r="T8">
            <v>89.653026024705923</v>
          </cell>
          <cell r="U8">
            <v>85.926831023069809</v>
          </cell>
          <cell r="V8">
            <v>92.559841606791451</v>
          </cell>
          <cell r="W8">
            <v>88.948281775932202</v>
          </cell>
          <cell r="X8">
            <v>88.922483819132594</v>
          </cell>
          <cell r="Y8">
            <v>95.889320474389748</v>
          </cell>
          <cell r="Z8">
            <v>94.266210255902692</v>
          </cell>
          <cell r="BB8">
            <v>-5.0281236594860275</v>
          </cell>
          <cell r="BC8">
            <v>-7.3134019206510743</v>
          </cell>
          <cell r="BD8">
            <v>-6.87969669946526</v>
          </cell>
          <cell r="BE8">
            <v>-6.8673512701460648</v>
          </cell>
          <cell r="BF8">
            <v>-8.0242425178408077</v>
          </cell>
          <cell r="BG8">
            <v>-8.6745529089963291</v>
          </cell>
          <cell r="BH8">
            <v>-8.1822177432090193</v>
          </cell>
          <cell r="BI8">
            <v>-9.9579300400004058</v>
          </cell>
          <cell r="BJ8">
            <v>-10.545041773325849</v>
          </cell>
          <cell r="BK8">
            <v>-12.923643792208154</v>
          </cell>
          <cell r="BL8">
            <v>-11.352148609179462</v>
          </cell>
          <cell r="BM8">
            <v>-11.774586861141259</v>
          </cell>
          <cell r="BN8">
            <v>-12.13840231743017</v>
          </cell>
          <cell r="BO8">
            <v>-9.9085085503846173</v>
          </cell>
          <cell r="BP8">
            <v>-10.312512929650563</v>
          </cell>
          <cell r="BQ8">
            <v>-10.558490210270076</v>
          </cell>
        </row>
        <row r="9">
          <cell r="I9">
            <v>59.230195861869291</v>
          </cell>
          <cell r="J9">
            <v>47.832877911962399</v>
          </cell>
          <cell r="K9">
            <v>46.211916426806496</v>
          </cell>
          <cell r="L9">
            <v>57.287346442576968</v>
          </cell>
          <cell r="M9">
            <v>57.450275978970815</v>
          </cell>
          <cell r="N9">
            <v>56.685436110959607</v>
          </cell>
          <cell r="O9">
            <v>59.707171887327398</v>
          </cell>
          <cell r="P9">
            <v>64.587903598684335</v>
          </cell>
          <cell r="Q9">
            <v>65.149029466256422</v>
          </cell>
          <cell r="R9">
            <v>71.698161735339042</v>
          </cell>
          <cell r="S9">
            <v>73.527385611274951</v>
          </cell>
          <cell r="T9">
            <v>78.464023541311377</v>
          </cell>
          <cell r="U9">
            <v>74.441922664523091</v>
          </cell>
          <cell r="V9">
            <v>78.735043896188103</v>
          </cell>
          <cell r="W9">
            <v>73.225626195904681</v>
          </cell>
          <cell r="X9">
            <v>68.502773245956362</v>
          </cell>
          <cell r="Y9">
            <v>72.443836375369557</v>
          </cell>
          <cell r="Z9">
            <v>68.874478837237547</v>
          </cell>
          <cell r="BB9">
            <v>-12.763233884047448</v>
          </cell>
          <cell r="BC9">
            <v>-17.772311024550326</v>
          </cell>
          <cell r="BD9">
            <v>-16.745811861783764</v>
          </cell>
          <cell r="BE9">
            <v>-16.662504584259352</v>
          </cell>
          <cell r="BF9">
            <v>-20.0380118844406</v>
          </cell>
          <cell r="BG9">
            <v>-22.344501811141324</v>
          </cell>
          <cell r="BH9">
            <v>-19.558584081381561</v>
          </cell>
          <cell r="BI9">
            <v>-26.061066672592446</v>
          </cell>
          <cell r="BJ9">
            <v>-26.899168746160608</v>
          </cell>
          <cell r="BK9">
            <v>-31.81378384316357</v>
          </cell>
          <cell r="BL9">
            <v>-28.97903772174271</v>
          </cell>
          <cell r="BM9">
            <v>-27.850556720116803</v>
          </cell>
          <cell r="BN9">
            <v>-26.925161094192866</v>
          </cell>
          <cell r="BO9">
            <v>-21.80783898241932</v>
          </cell>
          <cell r="BP9">
            <v>-21.643839875456909</v>
          </cell>
          <cell r="BQ9">
            <v>-21.724829204155181</v>
          </cell>
        </row>
        <row r="10">
          <cell r="I10">
            <v>46.440214040396192</v>
          </cell>
          <cell r="J10">
            <v>38.78032319460722</v>
          </cell>
          <cell r="K10">
            <v>37.38873755368855</v>
          </cell>
          <cell r="L10">
            <v>45.090946302070847</v>
          </cell>
          <cell r="M10">
            <v>45.83605871503331</v>
          </cell>
          <cell r="N10">
            <v>46.785191426574286</v>
          </cell>
          <cell r="O10">
            <v>46.616240438642762</v>
          </cell>
          <cell r="P10">
            <v>50.304862154437977</v>
          </cell>
          <cell r="Q10">
            <v>51.374590916582719</v>
          </cell>
          <cell r="R10">
            <v>50.553320506231771</v>
          </cell>
          <cell r="S10">
            <v>58.229406059000596</v>
          </cell>
          <cell r="T10">
            <v>61.011617152950443</v>
          </cell>
          <cell r="U10">
            <v>59.119415190235287</v>
          </cell>
          <cell r="V10">
            <v>61.397649152609425</v>
          </cell>
          <cell r="W10">
            <v>56.904405079959993</v>
          </cell>
          <cell r="X10">
            <v>54.472232492818833</v>
          </cell>
          <cell r="Y10">
            <v>56.249595986872798</v>
          </cell>
          <cell r="Z10">
            <v>52.07579657443295</v>
          </cell>
          <cell r="BB10">
            <v>-31.192201551652595</v>
          </cell>
          <cell r="BC10">
            <v>-47.910815243166837</v>
          </cell>
          <cell r="BD10">
            <v>-35.136633673237384</v>
          </cell>
          <cell r="BE10">
            <v>-36.047440901320726</v>
          </cell>
          <cell r="BF10">
            <v>-40.332308635900034</v>
          </cell>
          <cell r="BG10">
            <v>-45.6572985027898</v>
          </cell>
          <cell r="BH10">
            <v>-45.464210253161681</v>
          </cell>
          <cell r="BI10">
            <v>-58.09292743111024</v>
          </cell>
          <cell r="BJ10">
            <v>-60.096686308702118</v>
          </cell>
          <cell r="BK10">
            <v>-73.242437713806154</v>
          </cell>
          <cell r="BL10">
            <v>-71.915846769310349</v>
          </cell>
          <cell r="BM10">
            <v>-60.587031525360516</v>
          </cell>
          <cell r="BN10">
            <v>-61.084800743516567</v>
          </cell>
          <cell r="BO10">
            <v>-53.275577283578272</v>
          </cell>
          <cell r="BP10">
            <v>-45.58782653701455</v>
          </cell>
          <cell r="BQ10">
            <v>-49.644149022874501</v>
          </cell>
        </row>
        <row r="11">
          <cell r="I11">
            <v>69.328048122688358</v>
          </cell>
          <cell r="J11">
            <v>57.373235474775356</v>
          </cell>
          <cell r="K11">
            <v>55.448094987366595</v>
          </cell>
          <cell r="L11">
            <v>69.489138924098683</v>
          </cell>
          <cell r="M11">
            <v>69.624151600726478</v>
          </cell>
          <cell r="N11">
            <v>69.115572104379211</v>
          </cell>
          <cell r="O11">
            <v>73.827375934393345</v>
          </cell>
          <cell r="P11">
            <v>80.211423067913501</v>
          </cell>
          <cell r="Q11">
            <v>80.498455662449956</v>
          </cell>
          <cell r="R11">
            <v>91.581588466427078</v>
          </cell>
          <cell r="S11">
            <v>93.536008775746311</v>
          </cell>
          <cell r="T11">
            <v>100.470829773446</v>
          </cell>
          <cell r="U11">
            <v>96.094894504912489</v>
          </cell>
          <cell r="V11">
            <v>103.35315007868469</v>
          </cell>
          <cell r="W11">
            <v>99.552454013819229</v>
          </cell>
          <cell r="X11">
            <v>99.240647545118065</v>
          </cell>
          <cell r="Y11">
            <v>107.23051725703577</v>
          </cell>
          <cell r="Z11">
            <v>105.94685237958387</v>
          </cell>
          <cell r="BB11">
            <v>-0.445753584683519</v>
          </cell>
          <cell r="BC11">
            <v>-0.60811898904230466</v>
          </cell>
          <cell r="BD11">
            <v>-0.42965929104935024</v>
          </cell>
          <cell r="BE11">
            <v>-0.38459707777976199</v>
          </cell>
          <cell r="BF11">
            <v>-0.54638087269489899</v>
          </cell>
          <cell r="BG11">
            <v>-0.45932158750538482</v>
          </cell>
          <cell r="BH11">
            <v>-0.19270883830275798</v>
          </cell>
          <cell r="BI11">
            <v>-0.12104798528787458</v>
          </cell>
          <cell r="BJ11">
            <v>-6.8275895450786259E-2</v>
          </cell>
          <cell r="BK11">
            <v>-0.95283465079912544</v>
          </cell>
          <cell r="BL11">
            <v>-0.10496837480148621</v>
          </cell>
          <cell r="BM11">
            <v>0.59928446820362269</v>
          </cell>
          <cell r="BN11">
            <v>0.64145222000636859</v>
          </cell>
          <cell r="BO11">
            <v>2.4951588707705112</v>
          </cell>
          <cell r="BP11">
            <v>3.5343023152918978</v>
          </cell>
          <cell r="BQ11">
            <v>4.1482739888958422</v>
          </cell>
        </row>
      </sheetData>
      <sheetData sheetId="3">
        <row r="4">
          <cell r="I4">
            <v>101.20804817049437</v>
          </cell>
        </row>
      </sheetData>
      <sheetData sheetId="4">
        <row r="4">
          <cell r="I4">
            <v>101.20804817049437</v>
          </cell>
        </row>
      </sheetData>
      <sheetData sheetId="5"/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nctions"/>
      <sheetName val="Simulations"/>
      <sheetName val="Sims Summary"/>
    </sheetNames>
    <sheetDataSet>
      <sheetData sheetId="0">
        <row r="26">
          <cell r="D26">
            <v>57.636999999999972</v>
          </cell>
          <cell r="E26">
            <v>49.818999999999946</v>
          </cell>
          <cell r="F26">
            <v>45.777999999999949</v>
          </cell>
          <cell r="G26">
            <v>34.632200000000012</v>
          </cell>
          <cell r="H26">
            <v>31.311899999999994</v>
          </cell>
          <cell r="I26">
            <v>27.3782</v>
          </cell>
          <cell r="J26">
            <v>22.933400000000002</v>
          </cell>
          <cell r="K26">
            <v>18.974</v>
          </cell>
          <cell r="L26">
            <v>17.897500000000004</v>
          </cell>
          <cell r="M26">
            <v>17.1966</v>
          </cell>
          <cell r="N26">
            <v>18.9956</v>
          </cell>
        </row>
        <row r="27">
          <cell r="D27">
            <v>50.694051321874696</v>
          </cell>
          <cell r="E27">
            <v>43.094964846874788</v>
          </cell>
          <cell r="F27">
            <v>41.381785187499936</v>
          </cell>
          <cell r="G27">
            <v>32.563489243750006</v>
          </cell>
          <cell r="H27">
            <v>29.05603120624999</v>
          </cell>
          <cell r="I27">
            <v>23.947108287500001</v>
          </cell>
          <cell r="J27">
            <v>19.635811900000007</v>
          </cell>
          <cell r="K27">
            <v>16.720925818750004</v>
          </cell>
          <cell r="L27">
            <v>15.67138478750001</v>
          </cell>
          <cell r="M27">
            <v>14.832466875000012</v>
          </cell>
          <cell r="N27">
            <v>16.330187937500011</v>
          </cell>
        </row>
        <row r="28">
          <cell r="D28">
            <v>42.468974609374939</v>
          </cell>
          <cell r="E28">
            <v>32.835740234374995</v>
          </cell>
          <cell r="F28">
            <v>29.692085937499989</v>
          </cell>
          <cell r="G28">
            <v>22.660227343750012</v>
          </cell>
          <cell r="H28">
            <v>19.915903906249994</v>
          </cell>
          <cell r="I28">
            <v>14.490754687500001</v>
          </cell>
          <cell r="J28">
            <v>12.079324999999997</v>
          </cell>
          <cell r="K28">
            <v>11.246174218749999</v>
          </cell>
          <cell r="L28">
            <v>10.2691046875</v>
          </cell>
          <cell r="M28">
            <v>9.5615843749999989</v>
          </cell>
          <cell r="N28">
            <v>10.220135937499998</v>
          </cell>
        </row>
        <row r="29">
          <cell r="D29">
            <v>35.197062499999987</v>
          </cell>
          <cell r="E29">
            <v>25.5115625</v>
          </cell>
          <cell r="F29">
            <v>18.321249999999992</v>
          </cell>
          <cell r="G29">
            <v>12.188387500000001</v>
          </cell>
          <cell r="H29">
            <v>11.242962500000001</v>
          </cell>
          <cell r="I29">
            <v>9.1115750000000002</v>
          </cell>
          <cell r="J29">
            <v>8.9181249999999999</v>
          </cell>
          <cell r="K29">
            <v>8.5445124999999997</v>
          </cell>
          <cell r="L29">
            <v>7.5581000000000005</v>
          </cell>
          <cell r="M29">
            <v>7.5354749999999999</v>
          </cell>
          <cell r="N29">
            <v>7.5893750000000004</v>
          </cell>
        </row>
        <row r="30">
          <cell r="D30">
            <v>27.456126953125001</v>
          </cell>
          <cell r="E30">
            <v>18.864923828124997</v>
          </cell>
          <cell r="F30">
            <v>11.6905703125</v>
          </cell>
          <cell r="G30">
            <v>7.4750398437500003</v>
          </cell>
          <cell r="H30">
            <v>7.1172164062499998</v>
          </cell>
          <cell r="I30">
            <v>6.8796921874999999</v>
          </cell>
          <cell r="J30">
            <v>6.8054562499999998</v>
          </cell>
          <cell r="K30">
            <v>6.7079679687500002</v>
          </cell>
          <cell r="L30">
            <v>5.7817984375</v>
          </cell>
          <cell r="M30">
            <v>6.031865625</v>
          </cell>
          <cell r="N30">
            <v>5.6837234375000003</v>
          </cell>
        </row>
        <row r="31">
          <cell r="D31">
            <v>24.662665240625</v>
          </cell>
          <cell r="E31">
            <v>16.163354215624999</v>
          </cell>
          <cell r="F31">
            <v>9.3770910624999999</v>
          </cell>
          <cell r="G31">
            <v>6.1275237437500003</v>
          </cell>
          <cell r="H31">
            <v>5.3977177062499999</v>
          </cell>
          <cell r="I31">
            <v>5.2583517874999997</v>
          </cell>
          <cell r="J31">
            <v>5.0611421500000002</v>
          </cell>
          <cell r="K31">
            <v>5.0734205687500005</v>
          </cell>
          <cell r="L31">
            <v>4.5590195375000002</v>
          </cell>
          <cell r="M31">
            <v>4.5282431249999995</v>
          </cell>
          <cell r="N31">
            <v>4.0527614375000001</v>
          </cell>
        </row>
        <row r="32">
          <cell r="D32">
            <v>21.599</v>
          </cell>
          <cell r="E32">
            <v>13.901</v>
          </cell>
          <cell r="F32">
            <v>7.7720000000000002</v>
          </cell>
          <cell r="G32">
            <v>5.5972</v>
          </cell>
          <cell r="H32">
            <v>4.7908999999999997</v>
          </cell>
          <cell r="I32">
            <v>4.7321999999999997</v>
          </cell>
          <cell r="J32">
            <v>4.8235999999999999</v>
          </cell>
          <cell r="K32">
            <v>4.7209000000000003</v>
          </cell>
          <cell r="L32">
            <v>4.4062000000000001</v>
          </cell>
          <cell r="M32">
            <v>4.2580999999999998</v>
          </cell>
          <cell r="N32">
            <v>3.8039000000000001</v>
          </cell>
        </row>
      </sheetData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nctions"/>
      <sheetName val="Simulations"/>
      <sheetName val="Ranking"/>
      <sheetName val="Percentiles"/>
      <sheetName val="SpotandLGC"/>
      <sheetName val="UploadData"/>
    </sheetNames>
    <sheetDataSet>
      <sheetData sheetId="0"/>
      <sheetData sheetId="1"/>
      <sheetData sheetId="2"/>
      <sheetData sheetId="3"/>
      <sheetData sheetId="4">
        <row r="28">
          <cell r="E28">
            <v>32.574706311493351</v>
          </cell>
          <cell r="F28">
            <v>23.628578651490063</v>
          </cell>
          <cell r="G28">
            <v>22.680760944889897</v>
          </cell>
          <cell r="H28">
            <v>18.990249552868313</v>
          </cell>
          <cell r="I28">
            <v>16.493162754542606</v>
          </cell>
          <cell r="J28">
            <v>14.106856968966149</v>
          </cell>
          <cell r="K28">
            <v>13.108210423767943</v>
          </cell>
          <cell r="L28">
            <v>12.640354911084613</v>
          </cell>
          <cell r="M28">
            <v>13.334198176863715</v>
          </cell>
        </row>
        <row r="29">
          <cell r="E29">
            <v>30.517595912883156</v>
          </cell>
          <cell r="F29">
            <v>23.799596774954971</v>
          </cell>
          <cell r="G29">
            <v>21.783852573811377</v>
          </cell>
          <cell r="H29">
            <v>18.02117012842854</v>
          </cell>
          <cell r="I29">
            <v>14.581347908781586</v>
          </cell>
          <cell r="J29">
            <v>12.901185407068279</v>
          </cell>
          <cell r="K29">
            <v>11.989023470712848</v>
          </cell>
          <cell r="L29">
            <v>11.847766326130332</v>
          </cell>
          <cell r="M29">
            <v>12.413529562022489</v>
          </cell>
        </row>
        <row r="30">
          <cell r="E30">
            <v>25.407644331333305</v>
          </cell>
          <cell r="F30">
            <v>18.717864880899707</v>
          </cell>
          <cell r="G30">
            <v>16.497680589900259</v>
          </cell>
          <cell r="H30">
            <v>12.631662520898526</v>
          </cell>
          <cell r="I30">
            <v>11.27846067276147</v>
          </cell>
          <cell r="J30">
            <v>10.265328851291295</v>
          </cell>
          <cell r="K30">
            <v>9.4871148428200822</v>
          </cell>
          <cell r="L30">
            <v>8.7695673208905944</v>
          </cell>
          <cell r="M30">
            <v>9.0851691722796488</v>
          </cell>
        </row>
        <row r="31">
          <cell r="E31">
            <v>19.325099056631018</v>
          </cell>
          <cell r="F31">
            <v>12.978748561363242</v>
          </cell>
          <cell r="G31">
            <v>12.757497910056509</v>
          </cell>
          <cell r="H31">
            <v>10.262342717115098</v>
          </cell>
          <cell r="I31">
            <v>9.2093317293928809</v>
          </cell>
          <cell r="J31">
            <v>8.7715012016317253</v>
          </cell>
          <cell r="K31">
            <v>8.0532202134526774</v>
          </cell>
          <cell r="L31">
            <v>7.8880414066080453</v>
          </cell>
          <cell r="M31">
            <v>7.9293170950169261</v>
          </cell>
        </row>
        <row r="32">
          <cell r="E32">
            <v>16.200132732692506</v>
          </cell>
          <cell r="F32">
            <v>12.918206486003292</v>
          </cell>
          <cell r="G32">
            <v>11.247421574690049</v>
          </cell>
          <cell r="H32">
            <v>9.2845426804878066</v>
          </cell>
          <cell r="I32">
            <v>7.7042453865867522</v>
          </cell>
          <cell r="J32">
            <v>8.210274409525967</v>
          </cell>
          <cell r="K32">
            <v>7.1235806556589329</v>
          </cell>
          <cell r="L32">
            <v>7.121599365542127</v>
          </cell>
          <cell r="M32">
            <v>7.3273166980430968</v>
          </cell>
        </row>
        <row r="33">
          <cell r="E33">
            <v>14.787757452438228</v>
          </cell>
          <cell r="F33">
            <v>9.7567290081239193</v>
          </cell>
          <cell r="G33">
            <v>8.6103319923306767</v>
          </cell>
          <cell r="H33">
            <v>6.1127797717724492</v>
          </cell>
          <cell r="I33">
            <v>8.7301354050010254</v>
          </cell>
          <cell r="J33">
            <v>7.6716580563032792</v>
          </cell>
          <cell r="K33">
            <v>5.7611007598336368</v>
          </cell>
          <cell r="L33">
            <v>6.5951108013441582</v>
          </cell>
          <cell r="M33">
            <v>5.8464956217462758</v>
          </cell>
        </row>
        <row r="34">
          <cell r="E34">
            <v>7.7766999609490215</v>
          </cell>
          <cell r="F34">
            <v>5.5986347858423473</v>
          </cell>
          <cell r="G34">
            <v>4.7924486036714056</v>
          </cell>
          <cell r="H34">
            <v>4.7334450455842294</v>
          </cell>
          <cell r="I34">
            <v>4.8239518628507128</v>
          </cell>
          <cell r="J34">
            <v>4.7216177362050908</v>
          </cell>
          <cell r="K34">
            <v>4.4064185545494121</v>
          </cell>
          <cell r="L34">
            <v>4.4315069164601333</v>
          </cell>
          <cell r="M34">
            <v>3.8043092163017005</v>
          </cell>
        </row>
      </sheetData>
      <sheetData sheetId="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QLD"/>
      <sheetName val="NSW"/>
      <sheetName val="VIC"/>
      <sheetName val="SA"/>
      <sheetName val="TAS"/>
      <sheetName val="Sheet8"/>
      <sheetName val="Summary"/>
      <sheetName val="Media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8">
          <cell r="C18">
            <v>8.5440604315077662E-2</v>
          </cell>
          <cell r="D18">
            <v>3.9462098957655213E-2</v>
          </cell>
          <cell r="E18">
            <v>8.151057439871652E-2</v>
          </cell>
          <cell r="F18">
            <v>0.17213012336582414</v>
          </cell>
          <cell r="G18">
            <v>0.22450183141751828</v>
          </cell>
        </row>
        <row r="19">
          <cell r="C19">
            <v>9.5241193013033396E-2</v>
          </cell>
          <cell r="D19">
            <v>6.5019843698465682E-2</v>
          </cell>
          <cell r="E19">
            <v>9.9220784816533916E-2</v>
          </cell>
          <cell r="F19">
            <v>0.2733213959139707</v>
          </cell>
          <cell r="G19">
            <v>0.30469439964895967</v>
          </cell>
        </row>
        <row r="20">
          <cell r="C20">
            <v>0.17382697718843057</v>
          </cell>
          <cell r="D20">
            <v>0.17148755987068778</v>
          </cell>
          <cell r="E20">
            <v>0.23929118609899763</v>
          </cell>
          <cell r="F20">
            <v>1.2523917792888046</v>
          </cell>
          <cell r="G20">
            <v>14.164780786884126</v>
          </cell>
        </row>
        <row r="21">
          <cell r="C21">
            <v>0.28147736963019521</v>
          </cell>
          <cell r="D21">
            <v>9.5285867847432829E-2</v>
          </cell>
          <cell r="E21">
            <v>0.111953815796831</v>
          </cell>
          <cell r="F21">
            <v>0.2979263240269211</v>
          </cell>
          <cell r="G21">
            <v>0.4648003159189768</v>
          </cell>
        </row>
        <row r="22">
          <cell r="C22">
            <v>0.11817372358655855</v>
          </cell>
          <cell r="D22">
            <v>0.11145951907318892</v>
          </cell>
          <cell r="E22">
            <v>0.32758277727182361</v>
          </cell>
          <cell r="F22">
            <v>3.4862089603691619</v>
          </cell>
          <cell r="G22">
            <v>0.54013471852967576</v>
          </cell>
        </row>
        <row r="23">
          <cell r="C23">
            <v>0.35016700256722672</v>
          </cell>
          <cell r="D23">
            <v>0.2448109994679761</v>
          </cell>
          <cell r="E23">
            <v>0.7251534735845272</v>
          </cell>
          <cell r="F23">
            <v>1.1221464377628334</v>
          </cell>
          <cell r="G23">
            <v>0.63601742018859109</v>
          </cell>
        </row>
        <row r="24">
          <cell r="C24">
            <v>0.18405447838342034</v>
          </cell>
          <cell r="D24">
            <v>0.12125431481923442</v>
          </cell>
          <cell r="E24">
            <v>0.26411876866123829</v>
          </cell>
          <cell r="F24">
            <v>1.100687503454586</v>
          </cell>
          <cell r="G24">
            <v>2.722488245431308</v>
          </cell>
        </row>
      </sheetData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3B948-3CF1-4E9D-99AC-1304165EF99B}">
  <sheetPr>
    <tabColor theme="4"/>
  </sheetPr>
  <dimension ref="B3:T36"/>
  <sheetViews>
    <sheetView workbookViewId="0">
      <selection activeCell="L18" sqref="L18"/>
    </sheetView>
  </sheetViews>
  <sheetFormatPr defaultRowHeight="15.05" x14ac:dyDescent="0.3"/>
  <cols>
    <col min="2" max="2" width="10.21875" customWidth="1"/>
  </cols>
  <sheetData>
    <row r="3" spans="2:20" x14ac:dyDescent="0.3">
      <c r="B3" s="1" t="s">
        <v>79</v>
      </c>
    </row>
    <row r="4" spans="2:20" x14ac:dyDescent="0.3">
      <c r="B4" s="82" t="s">
        <v>0</v>
      </c>
      <c r="C4" s="82" t="s">
        <v>1</v>
      </c>
      <c r="D4" s="82" t="s">
        <v>2</v>
      </c>
      <c r="E4" s="82" t="s">
        <v>3</v>
      </c>
      <c r="F4" s="82" t="s">
        <v>4</v>
      </c>
      <c r="G4" s="82" t="s">
        <v>5</v>
      </c>
      <c r="H4" s="82" t="s">
        <v>6</v>
      </c>
      <c r="I4" s="82" t="s">
        <v>7</v>
      </c>
      <c r="J4" s="82" t="s">
        <v>8</v>
      </c>
      <c r="K4" s="82" t="s">
        <v>9</v>
      </c>
      <c r="L4" s="82" t="s">
        <v>10</v>
      </c>
      <c r="M4" s="82" t="s">
        <v>11</v>
      </c>
      <c r="N4" s="82" t="s">
        <v>12</v>
      </c>
      <c r="O4" s="82" t="s">
        <v>13</v>
      </c>
      <c r="P4" s="82" t="s">
        <v>14</v>
      </c>
      <c r="Q4" s="82" t="s">
        <v>15</v>
      </c>
      <c r="R4" s="82" t="s">
        <v>16</v>
      </c>
      <c r="S4" s="82" t="s">
        <v>17</v>
      </c>
      <c r="T4" s="82" t="s">
        <v>18</v>
      </c>
    </row>
    <row r="5" spans="2:20" x14ac:dyDescent="0.3">
      <c r="B5" s="3">
        <v>1</v>
      </c>
      <c r="C5" s="4">
        <f>[1]MarinusPortlandYalloun!I4</f>
        <v>101.20804817049437</v>
      </c>
      <c r="D5" s="4">
        <f>[1]MarinusPortlandYalloun!J4</f>
        <v>83.023484925253172</v>
      </c>
      <c r="E5" s="4">
        <f>[1]MarinusPortlandYalloun!K4</f>
        <v>85.672877689445514</v>
      </c>
      <c r="F5" s="4">
        <f>[1]MarinusPortlandYalloun!L4</f>
        <v>103.20125372926137</v>
      </c>
      <c r="G5" s="4">
        <f>[1]MarinusPortlandYalloun!M4</f>
        <v>101.3603811208465</v>
      </c>
      <c r="H5" s="4">
        <f>[1]MarinusPortlandYalloun!N4</f>
        <v>99.840585943842612</v>
      </c>
      <c r="I5" s="4">
        <f>[1]MarinusPortlandYalloun!O4</f>
        <v>110.87649635279293</v>
      </c>
      <c r="J5" s="4">
        <f>[1]MarinusPortlandYalloun!P4</f>
        <v>118.57323823874388</v>
      </c>
      <c r="K5" s="4">
        <f>[1]MarinusPortlandYalloun!Q4</f>
        <v>116.7644035037624</v>
      </c>
      <c r="L5" s="4">
        <f>[1]MarinusPortlandYalloun!R4</f>
        <v>146.35900171108557</v>
      </c>
      <c r="M5" s="4">
        <f>[1]MarinusPortlandYalloun!S4</f>
        <v>147.51800102984797</v>
      </c>
      <c r="N5" s="4">
        <f>[1]MarinusPortlandYalloun!T4</f>
        <v>159.94371070757026</v>
      </c>
      <c r="O5" s="4">
        <f>[1]MarinusPortlandYalloun!U4</f>
        <v>151.49873532271215</v>
      </c>
      <c r="P5" s="4">
        <f>[1]MarinusPortlandYalloun!V4</f>
        <v>151.81444190669714</v>
      </c>
      <c r="Q5" s="4">
        <f>[1]MarinusPortlandYalloun!W4</f>
        <v>150.89341751406431</v>
      </c>
      <c r="R5" s="4">
        <f>[1]MarinusPortlandYalloun!X4</f>
        <v>143.0565877909344</v>
      </c>
      <c r="S5" s="4">
        <f>[1]MarinusPortlandYalloun!Y4</f>
        <v>154.30865775463812</v>
      </c>
      <c r="T5" s="4">
        <f>[1]MarinusPortlandYalloun!Z4</f>
        <v>149.01395663836894</v>
      </c>
    </row>
    <row r="6" spans="2:20" x14ac:dyDescent="0.3">
      <c r="B6" s="3">
        <v>0.95</v>
      </c>
      <c r="C6" s="4">
        <f>[1]MarinusPortlandYalloun!I5</f>
        <v>81.430062874837049</v>
      </c>
      <c r="D6" s="4">
        <f>[1]MarinusPortlandYalloun!J5</f>
        <v>68.049935234829817</v>
      </c>
      <c r="E6" s="4">
        <f>[1]MarinusPortlandYalloun!K5</f>
        <v>65.70011638525429</v>
      </c>
      <c r="F6" s="4">
        <f>[1]MarinusPortlandYalloun!L5</f>
        <v>83.404452148850524</v>
      </c>
      <c r="G6" s="4">
        <f>[1]MarinusPortlandYalloun!M5</f>
        <v>83.2318179491254</v>
      </c>
      <c r="H6" s="4">
        <f>[1]MarinusPortlandYalloun!N5</f>
        <v>82.431244534612603</v>
      </c>
      <c r="I6" s="4">
        <f>[1]MarinusPortlandYalloun!O5</f>
        <v>89.551619454873261</v>
      </c>
      <c r="J6" s="4">
        <f>[1]MarinusPortlandYalloun!P5</f>
        <v>97.754908830262266</v>
      </c>
      <c r="K6" s="4">
        <f>[1]MarinusPortlandYalloun!Q5</f>
        <v>96.586432716568041</v>
      </c>
      <c r="L6" s="4">
        <f>[1]MarinusPortlandYalloun!R5</f>
        <v>112.98248431066457</v>
      </c>
      <c r="M6" s="4">
        <f>[1]MarinusPortlandYalloun!S5</f>
        <v>115.43373405054844</v>
      </c>
      <c r="N6" s="4">
        <f>[1]MarinusPortlandYalloun!T5</f>
        <v>126.12660280935901</v>
      </c>
      <c r="O6" s="4">
        <f>[1]MarinusPortlandYalloun!U5</f>
        <v>119.94141301420238</v>
      </c>
      <c r="P6" s="4">
        <f>[1]MarinusPortlandYalloun!V5</f>
        <v>126.26239368296605</v>
      </c>
      <c r="Q6" s="4">
        <f>[1]MarinusPortlandYalloun!W5</f>
        <v>121.33084442029963</v>
      </c>
      <c r="R6" s="4">
        <f>[1]MarinusPortlandYalloun!X5</f>
        <v>118.83629395779208</v>
      </c>
      <c r="S6" s="4">
        <f>[1]MarinusPortlandYalloun!Y5</f>
        <v>127.32429450087292</v>
      </c>
      <c r="T6" s="4">
        <f>[1]MarinusPortlandYalloun!Z5</f>
        <v>126.62817744998095</v>
      </c>
    </row>
    <row r="7" spans="2:20" x14ac:dyDescent="0.3">
      <c r="B7" s="5">
        <v>0.75</v>
      </c>
      <c r="C7" s="6">
        <f>[1]MarinusPortlandYalloun!I6</f>
        <v>73.128478817265346</v>
      </c>
      <c r="D7" s="6">
        <f>[1]MarinusPortlandYalloun!J6</f>
        <v>61.346919962387943</v>
      </c>
      <c r="E7" s="6">
        <f>[1]MarinusPortlandYalloun!K6</f>
        <v>59.3000685359588</v>
      </c>
      <c r="F7" s="6">
        <f>[1]MarinusPortlandYalloun!L6</f>
        <v>74.844742209256111</v>
      </c>
      <c r="G7" s="6">
        <f>[1]MarinusPortlandYalloun!M6</f>
        <v>75.027625953375448</v>
      </c>
      <c r="H7" s="6">
        <f>[1]MarinusPortlandYalloun!N6</f>
        <v>74.481455680875726</v>
      </c>
      <c r="I7" s="6">
        <f>[1]MarinusPortlandYalloun!O6</f>
        <v>80.187215441449155</v>
      </c>
      <c r="J7" s="6">
        <f>[1]MarinusPortlandYalloun!P6</f>
        <v>87.228298770282208</v>
      </c>
      <c r="K7" s="6">
        <f>[1]MarinusPortlandYalloun!Q6</f>
        <v>87.195500382858313</v>
      </c>
      <c r="L7" s="6">
        <f>[1]MarinusPortlandYalloun!R6</f>
        <v>100.00360824946638</v>
      </c>
      <c r="M7" s="6">
        <f>[1]MarinusPortlandYalloun!S6</f>
        <v>102.31273795432962</v>
      </c>
      <c r="N7" s="6">
        <f>[1]MarinusPortlandYalloun!T6</f>
        <v>110.48678184170438</v>
      </c>
      <c r="O7" s="6">
        <f>[1]MarinusPortlandYalloun!U6</f>
        <v>105.70850050792289</v>
      </c>
      <c r="P7" s="6">
        <f>[1]MarinusPortlandYalloun!V6</f>
        <v>114.03724145662126</v>
      </c>
      <c r="Q7" s="6">
        <f>[1]MarinusPortlandYalloun!W6</f>
        <v>110.62249504566191</v>
      </c>
      <c r="R7" s="6">
        <f>[1]MarinusPortlandYalloun!X6</f>
        <v>110.91877399329306</v>
      </c>
      <c r="S7" s="6">
        <f>[1]MarinusPortlandYalloun!Y6</f>
        <v>120.30547861917942</v>
      </c>
      <c r="T7" s="6">
        <f>[1]MarinusPortlandYalloun!Z6</f>
        <v>119.92955665475418</v>
      </c>
    </row>
    <row r="8" spans="2:20" x14ac:dyDescent="0.3">
      <c r="B8" s="7">
        <v>0.5</v>
      </c>
      <c r="C8" s="8">
        <f>[1]MarinusPortlandYalloun!I7</f>
        <v>68.773225129745057</v>
      </c>
      <c r="D8" s="8">
        <f>[1]MarinusPortlandYalloun!J7</f>
        <v>57.016264727537141</v>
      </c>
      <c r="E8" s="8">
        <f>[1]MarinusPortlandYalloun!K7</f>
        <v>55.087489005463155</v>
      </c>
      <c r="F8" s="8">
        <f>[1]MarinusPortlandYalloun!L7</f>
        <v>68.878499721480097</v>
      </c>
      <c r="G8" s="8">
        <f>[1]MarinusPortlandYalloun!M7</f>
        <v>69.193926926811045</v>
      </c>
      <c r="H8" s="8">
        <f>[1]MarinusPortlandYalloun!N7</f>
        <v>68.782884206896</v>
      </c>
      <c r="I8" s="8">
        <f>[1]MarinusPortlandYalloun!O7</f>
        <v>73.249680440303877</v>
      </c>
      <c r="J8" s="8">
        <f>[1]MarinusPortlandYalloun!P7</f>
        <v>79.534105769078593</v>
      </c>
      <c r="K8" s="8">
        <f>[1]MarinusPortlandYalloun!Q7</f>
        <v>80.224750385501181</v>
      </c>
      <c r="L8" s="8">
        <f>[1]MarinusPortlandYalloun!R7</f>
        <v>90.908906500877464</v>
      </c>
      <c r="M8" s="8">
        <f>[1]MarinusPortlandYalloun!S7</f>
        <v>92.822233151559018</v>
      </c>
      <c r="N8" s="8">
        <f>[1]MarinusPortlandYalloun!T7</f>
        <v>99.451548268774502</v>
      </c>
      <c r="O8" s="8">
        <f>[1]MarinusPortlandYalloun!U7</f>
        <v>95.253269308527564</v>
      </c>
      <c r="P8" s="8">
        <f>[1]MarinusPortlandYalloun!V7</f>
        <v>104.16164659202815</v>
      </c>
      <c r="Q8" s="8">
        <f>[1]MarinusPortlandYalloun!W7</f>
        <v>101.22773476910018</v>
      </c>
      <c r="R8" s="8">
        <f>[1]MarinusPortlandYalloun!X7</f>
        <v>103.5077336713605</v>
      </c>
      <c r="S8" s="8">
        <f>[1]MarinusPortlandYalloun!Y7</f>
        <v>112.97181392052968</v>
      </c>
      <c r="T8" s="8">
        <f>[1]MarinusPortlandYalloun!Z7</f>
        <v>112.42864946337261</v>
      </c>
    </row>
    <row r="9" spans="2:20" x14ac:dyDescent="0.3">
      <c r="B9" s="5">
        <v>0.25</v>
      </c>
      <c r="C9" s="6">
        <f>[1]MarinusPortlandYalloun!I8</f>
        <v>64.943146414702241</v>
      </c>
      <c r="D9" s="6">
        <f>[1]MarinusPortlandYalloun!J8</f>
        <v>52.99948536162961</v>
      </c>
      <c r="E9" s="6">
        <f>[1]MarinusPortlandYalloun!K8</f>
        <v>51.194895829640373</v>
      </c>
      <c r="F9" s="6">
        <f>[1]MarinusPortlandYalloun!L8</f>
        <v>63.585560856044047</v>
      </c>
      <c r="G9" s="6">
        <f>[1]MarinusPortlandYalloun!M8</f>
        <v>63.841334665088084</v>
      </c>
      <c r="H9" s="6">
        <f>[1]MarinusPortlandYalloun!N8</f>
        <v>63.366355956175866</v>
      </c>
      <c r="I9" s="6">
        <f>[1]MarinusPortlandYalloun!O8</f>
        <v>66.954365669589919</v>
      </c>
      <c r="J9" s="6">
        <f>[1]MarinusPortlandYalloun!P8</f>
        <v>72.665913650504621</v>
      </c>
      <c r="K9" s="6">
        <f>[1]MarinusPortlandYalloun!Q8</f>
        <v>73.411746642237333</v>
      </c>
      <c r="L9" s="6">
        <f>[1]MarinusPortlandYalloun!R8</f>
        <v>82.723690193678976</v>
      </c>
      <c r="M9" s="6">
        <f>[1]MarinusPortlandYalloun!S8</f>
        <v>84.280949433369699</v>
      </c>
      <c r="N9" s="6">
        <f>[1]MarinusPortlandYalloun!T8</f>
        <v>89.653026024705923</v>
      </c>
      <c r="O9" s="6">
        <f>[1]MarinusPortlandYalloun!U8</f>
        <v>85.926831023069809</v>
      </c>
      <c r="P9" s="6">
        <f>[1]MarinusPortlandYalloun!V8</f>
        <v>92.559841606791451</v>
      </c>
      <c r="Q9" s="6">
        <f>[1]MarinusPortlandYalloun!W8</f>
        <v>88.948281775932202</v>
      </c>
      <c r="R9" s="6">
        <f>[1]MarinusPortlandYalloun!X8</f>
        <v>88.922483819132594</v>
      </c>
      <c r="S9" s="6">
        <f>[1]MarinusPortlandYalloun!Y8</f>
        <v>95.889320474389748</v>
      </c>
      <c r="T9" s="6">
        <f>[1]MarinusPortlandYalloun!Z8</f>
        <v>94.266210255902692</v>
      </c>
    </row>
    <row r="10" spans="2:20" x14ac:dyDescent="0.3">
      <c r="B10" s="3">
        <v>0.05</v>
      </c>
      <c r="C10" s="4">
        <f>[1]MarinusPortlandYalloun!I9</f>
        <v>59.230195861869291</v>
      </c>
      <c r="D10" s="4">
        <f>[1]MarinusPortlandYalloun!J9</f>
        <v>47.832877911962399</v>
      </c>
      <c r="E10" s="4">
        <f>[1]MarinusPortlandYalloun!K9</f>
        <v>46.211916426806496</v>
      </c>
      <c r="F10" s="4">
        <f>[1]MarinusPortlandYalloun!L9</f>
        <v>57.287346442576968</v>
      </c>
      <c r="G10" s="4">
        <f>[1]MarinusPortlandYalloun!M9</f>
        <v>57.450275978970815</v>
      </c>
      <c r="H10" s="4">
        <f>[1]MarinusPortlandYalloun!N9</f>
        <v>56.685436110959607</v>
      </c>
      <c r="I10" s="4">
        <f>[1]MarinusPortlandYalloun!O9</f>
        <v>59.707171887327398</v>
      </c>
      <c r="J10" s="4">
        <f>[1]MarinusPortlandYalloun!P9</f>
        <v>64.587903598684335</v>
      </c>
      <c r="K10" s="4">
        <f>[1]MarinusPortlandYalloun!Q9</f>
        <v>65.149029466256422</v>
      </c>
      <c r="L10" s="4">
        <f>[1]MarinusPortlandYalloun!R9</f>
        <v>71.698161735339042</v>
      </c>
      <c r="M10" s="4">
        <f>[1]MarinusPortlandYalloun!S9</f>
        <v>73.527385611274951</v>
      </c>
      <c r="N10" s="4">
        <f>[1]MarinusPortlandYalloun!T9</f>
        <v>78.464023541311377</v>
      </c>
      <c r="O10" s="4">
        <f>[1]MarinusPortlandYalloun!U9</f>
        <v>74.441922664523091</v>
      </c>
      <c r="P10" s="4">
        <f>[1]MarinusPortlandYalloun!V9</f>
        <v>78.735043896188103</v>
      </c>
      <c r="Q10" s="4">
        <f>[1]MarinusPortlandYalloun!W9</f>
        <v>73.225626195904681</v>
      </c>
      <c r="R10" s="4">
        <f>[1]MarinusPortlandYalloun!X9</f>
        <v>68.502773245956362</v>
      </c>
      <c r="S10" s="4">
        <f>[1]MarinusPortlandYalloun!Y9</f>
        <v>72.443836375369557</v>
      </c>
      <c r="T10" s="4">
        <f>[1]MarinusPortlandYalloun!Z9</f>
        <v>68.874478837237547</v>
      </c>
    </row>
    <row r="11" spans="2:20" x14ac:dyDescent="0.3">
      <c r="B11" s="3">
        <v>0</v>
      </c>
      <c r="C11" s="4">
        <f>[1]MarinusPortlandYalloun!I10</f>
        <v>46.440214040396192</v>
      </c>
      <c r="D11" s="4">
        <f>[1]MarinusPortlandYalloun!J10</f>
        <v>38.78032319460722</v>
      </c>
      <c r="E11" s="4">
        <f>[1]MarinusPortlandYalloun!K10</f>
        <v>37.38873755368855</v>
      </c>
      <c r="F11" s="4">
        <f>[1]MarinusPortlandYalloun!L10</f>
        <v>45.090946302070847</v>
      </c>
      <c r="G11" s="4">
        <f>[1]MarinusPortlandYalloun!M10</f>
        <v>45.83605871503331</v>
      </c>
      <c r="H11" s="4">
        <f>[1]MarinusPortlandYalloun!N10</f>
        <v>46.785191426574286</v>
      </c>
      <c r="I11" s="4">
        <f>[1]MarinusPortlandYalloun!O10</f>
        <v>46.616240438642762</v>
      </c>
      <c r="J11" s="4">
        <f>[1]MarinusPortlandYalloun!P10</f>
        <v>50.304862154437977</v>
      </c>
      <c r="K11" s="4">
        <f>[1]MarinusPortlandYalloun!Q10</f>
        <v>51.374590916582719</v>
      </c>
      <c r="L11" s="4">
        <f>[1]MarinusPortlandYalloun!R10</f>
        <v>50.553320506231771</v>
      </c>
      <c r="M11" s="4">
        <f>[1]MarinusPortlandYalloun!S10</f>
        <v>58.229406059000596</v>
      </c>
      <c r="N11" s="4">
        <f>[1]MarinusPortlandYalloun!T10</f>
        <v>61.011617152950443</v>
      </c>
      <c r="O11" s="4">
        <f>[1]MarinusPortlandYalloun!U10</f>
        <v>59.119415190235287</v>
      </c>
      <c r="P11" s="4">
        <f>[1]MarinusPortlandYalloun!V10</f>
        <v>61.397649152609425</v>
      </c>
      <c r="Q11" s="4">
        <f>[1]MarinusPortlandYalloun!W10</f>
        <v>56.904405079959993</v>
      </c>
      <c r="R11" s="4">
        <f>[1]MarinusPortlandYalloun!X10</f>
        <v>54.472232492818833</v>
      </c>
      <c r="S11" s="4">
        <f>[1]MarinusPortlandYalloun!Y10</f>
        <v>56.249595986872798</v>
      </c>
      <c r="T11" s="4">
        <f>[1]MarinusPortlandYalloun!Z10</f>
        <v>52.07579657443295</v>
      </c>
    </row>
    <row r="12" spans="2:20" x14ac:dyDescent="0.3">
      <c r="B12" s="9" t="s">
        <v>19</v>
      </c>
      <c r="C12" s="6">
        <f>[1]MarinusPortlandYalloun!I11</f>
        <v>69.328048122688358</v>
      </c>
      <c r="D12" s="6">
        <f>[1]MarinusPortlandYalloun!J11</f>
        <v>57.373235474775356</v>
      </c>
      <c r="E12" s="6">
        <f>[1]MarinusPortlandYalloun!K11</f>
        <v>55.448094987366595</v>
      </c>
      <c r="F12" s="6">
        <f>[1]MarinusPortlandYalloun!L11</f>
        <v>69.489138924098683</v>
      </c>
      <c r="G12" s="6">
        <f>[1]MarinusPortlandYalloun!M11</f>
        <v>69.624151600726478</v>
      </c>
      <c r="H12" s="6">
        <f>[1]MarinusPortlandYalloun!N11</f>
        <v>69.115572104379211</v>
      </c>
      <c r="I12" s="6">
        <f>[1]MarinusPortlandYalloun!O11</f>
        <v>73.827375934393345</v>
      </c>
      <c r="J12" s="6">
        <f>[1]MarinusPortlandYalloun!P11</f>
        <v>80.211423067913501</v>
      </c>
      <c r="K12" s="6">
        <f>[1]MarinusPortlandYalloun!Q11</f>
        <v>80.498455662449956</v>
      </c>
      <c r="L12" s="6">
        <f>[1]MarinusPortlandYalloun!R11</f>
        <v>91.581588466427078</v>
      </c>
      <c r="M12" s="6">
        <f>[1]MarinusPortlandYalloun!S11</f>
        <v>93.536008775746311</v>
      </c>
      <c r="N12" s="6">
        <f>[1]MarinusPortlandYalloun!T11</f>
        <v>100.470829773446</v>
      </c>
      <c r="O12" s="6">
        <f>[1]MarinusPortlandYalloun!U11</f>
        <v>96.094894504912489</v>
      </c>
      <c r="P12" s="6">
        <f>[1]MarinusPortlandYalloun!V11</f>
        <v>103.35315007868469</v>
      </c>
      <c r="Q12" s="6">
        <f>[1]MarinusPortlandYalloun!W11</f>
        <v>99.552454013819229</v>
      </c>
      <c r="R12" s="6">
        <f>[1]MarinusPortlandYalloun!X11</f>
        <v>99.240647545118065</v>
      </c>
      <c r="S12" s="6">
        <f>[1]MarinusPortlandYalloun!Y11</f>
        <v>107.23051725703577</v>
      </c>
      <c r="T12" s="6">
        <f>[1]MarinusPortlandYalloun!Z11</f>
        <v>105.94685237958387</v>
      </c>
    </row>
    <row r="15" spans="2:20" x14ac:dyDescent="0.3">
      <c r="B15" s="1" t="s">
        <v>23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4">
        <f>AVERAGEIFS(WindFarmRevenue!$E:$E,WindFarmRevenue!$B:$B,'Spot Prices'!C$16,WindFarmRevenue!$C:$C,'Spot Prices'!$B17,WindFarmRevenue!$D:$D,'Spot Prices'!$B$15)</f>
        <v>101.64016599999999</v>
      </c>
      <c r="D17" s="4">
        <f>AVERAGEIFS(WindFarmRevenue!$E:$E,WindFarmRevenue!$B:$B,'Spot Prices'!D$16,WindFarmRevenue!$C:$C,'Spot Prices'!$B17,WindFarmRevenue!$D:$D,'Spot Prices'!$B$15)</f>
        <v>83.320244000000002</v>
      </c>
      <c r="E17" s="4">
        <f>AVERAGEIFS(WindFarmRevenue!$E:$E,WindFarmRevenue!$B:$B,'Spot Prices'!E$16,WindFarmRevenue!$C:$C,'Spot Prices'!$B17,WindFarmRevenue!$D:$D,'Spot Prices'!$B$15)</f>
        <v>84.216891000000004</v>
      </c>
      <c r="F17" s="4">
        <f>AVERAGEIFS(WindFarmRevenue!$E:$E,WindFarmRevenue!$B:$B,'Spot Prices'!F$16,WindFarmRevenue!$C:$C,'Spot Prices'!$B17,WindFarmRevenue!$D:$D,'Spot Prices'!$B$15)</f>
        <v>103.055848</v>
      </c>
      <c r="G17" s="4">
        <f>AVERAGEIFS(WindFarmRevenue!$E:$E,WindFarmRevenue!$B:$B,'Spot Prices'!G$16,WindFarmRevenue!$C:$C,'Spot Prices'!$B17,WindFarmRevenue!$D:$D,'Spot Prices'!$B$15)</f>
        <v>100.07131200000001</v>
      </c>
      <c r="H17" s="4">
        <f>AVERAGEIFS(WindFarmRevenue!$E:$E,WindFarmRevenue!$B:$B,'Spot Prices'!H$16,WindFarmRevenue!$C:$C,'Spot Prices'!$B17,WindFarmRevenue!$D:$D,'Spot Prices'!$B$15)</f>
        <v>99.251519000000002</v>
      </c>
      <c r="I17" s="4">
        <f>AVERAGEIFS(WindFarmRevenue!$E:$E,WindFarmRevenue!$B:$B,'Spot Prices'!I$16,WindFarmRevenue!$C:$C,'Spot Prices'!$B17,WindFarmRevenue!$D:$D,'Spot Prices'!$B$15)</f>
        <v>112.256882</v>
      </c>
      <c r="J17" s="4">
        <f>AVERAGEIFS(WindFarmRevenue!$E:$E,WindFarmRevenue!$B:$B,'Spot Prices'!J$16,WindFarmRevenue!$C:$C,'Spot Prices'!$B17,WindFarmRevenue!$D:$D,'Spot Prices'!$B$15)</f>
        <v>114.558939</v>
      </c>
      <c r="K17" s="4">
        <f>AVERAGEIFS(WindFarmRevenue!$E:$E,WindFarmRevenue!$B:$B,'Spot Prices'!K$16,WindFarmRevenue!$C:$C,'Spot Prices'!$B17,WindFarmRevenue!$D:$D,'Spot Prices'!$B$15)</f>
        <v>112.545427</v>
      </c>
      <c r="L17" s="4">
        <f>AVERAGEIFS(WindFarmRevenue!$E:$E,WindFarmRevenue!$B:$B,'Spot Prices'!L$16,WindFarmRevenue!$C:$C,'Spot Prices'!$B17,WindFarmRevenue!$D:$D,'Spot Prices'!$B$15)</f>
        <v>123.077883</v>
      </c>
      <c r="M17" s="4">
        <f>AVERAGEIFS(WindFarmRevenue!$E:$E,WindFarmRevenue!$B:$B,'Spot Prices'!M$16,WindFarmRevenue!$C:$C,'Spot Prices'!$B17,WindFarmRevenue!$D:$D,'Spot Prices'!$B$15)</f>
        <v>127.19864</v>
      </c>
      <c r="N17" s="4">
        <f>AVERAGEIFS(WindFarmRevenue!$E:$E,WindFarmRevenue!$B:$B,'Spot Prices'!N$16,WindFarmRevenue!$C:$C,'Spot Prices'!$B17,WindFarmRevenue!$D:$D,'Spot Prices'!$B$15)</f>
        <v>142.00245000000001</v>
      </c>
      <c r="O17" s="4">
        <f>AVERAGEIFS(WindFarmRevenue!$E:$E,WindFarmRevenue!$B:$B,'Spot Prices'!O$16,WindFarmRevenue!$C:$C,'Spot Prices'!$B17,WindFarmRevenue!$D:$D,'Spot Prices'!$B$15)</f>
        <v>144.117391</v>
      </c>
      <c r="P17" s="18">
        <f>P5/O5*O17</f>
        <v>144.41771567999501</v>
      </c>
      <c r="Q17" s="18">
        <f>Q5/P5*P17</f>
        <v>143.54156557728385</v>
      </c>
      <c r="R17" s="18">
        <f>R5/Q5*Q17</f>
        <v>136.08656305859671</v>
      </c>
      <c r="S17" s="18">
        <f>S5/R5*R17</f>
        <v>146.79040796571215</v>
      </c>
      <c r="T17" s="18">
        <f>T5/S5*S17</f>
        <v>141.75367607896678</v>
      </c>
    </row>
    <row r="18" spans="2:20" x14ac:dyDescent="0.3">
      <c r="B18" s="3">
        <v>0.95</v>
      </c>
      <c r="C18" s="4">
        <f>AVERAGEIFS(WindFarmRevenue!$E:$E,WindFarmRevenue!$B:$B,'Spot Prices'!C$16,WindFarmRevenue!$C:$C,'Spot Prices'!$B18,WindFarmRevenue!$D:$D,'Spot Prices'!$B$15)</f>
        <v>81.426055000000005</v>
      </c>
      <c r="D18" s="4">
        <f>AVERAGEIFS(WindFarmRevenue!$E:$E,WindFarmRevenue!$B:$B,'Spot Prices'!D$16,WindFarmRevenue!$C:$C,'Spot Prices'!$B18,WindFarmRevenue!$D:$D,'Spot Prices'!$B$15)</f>
        <v>68.048587999999995</v>
      </c>
      <c r="E18" s="4">
        <f>AVERAGEIFS(WindFarmRevenue!$E:$E,WindFarmRevenue!$B:$B,'Spot Prices'!E$16,WindFarmRevenue!$C:$C,'Spot Prices'!$B18,WindFarmRevenue!$D:$D,'Spot Prices'!$B$15)</f>
        <v>65.695255000000003</v>
      </c>
      <c r="F18" s="4">
        <f>AVERAGEIFS(WindFarmRevenue!$E:$E,WindFarmRevenue!$B:$B,'Spot Prices'!F$16,WindFarmRevenue!$C:$C,'Spot Prices'!$B18,WindFarmRevenue!$D:$D,'Spot Prices'!$B$15)</f>
        <v>83.344291999999996</v>
      </c>
      <c r="G18" s="4">
        <f>AVERAGEIFS(WindFarmRevenue!$E:$E,WindFarmRevenue!$B:$B,'Spot Prices'!G$16,WindFarmRevenue!$C:$C,'Spot Prices'!$B18,WindFarmRevenue!$D:$D,'Spot Prices'!$B$15)</f>
        <v>83.234926999999999</v>
      </c>
      <c r="H18" s="4">
        <f>AVERAGEIFS(WindFarmRevenue!$E:$E,WindFarmRevenue!$B:$B,'Spot Prices'!H$16,WindFarmRevenue!$C:$C,'Spot Prices'!$B18,WindFarmRevenue!$D:$D,'Spot Prices'!$B$15)</f>
        <v>82.376800000000003</v>
      </c>
      <c r="I18" s="4">
        <f>AVERAGEIFS(WindFarmRevenue!$E:$E,WindFarmRevenue!$B:$B,'Spot Prices'!I$16,WindFarmRevenue!$C:$C,'Spot Prices'!$B18,WindFarmRevenue!$D:$D,'Spot Prices'!$B$15)</f>
        <v>89.705406999999994</v>
      </c>
      <c r="J18" s="4">
        <f>AVERAGEIFS(WindFarmRevenue!$E:$E,WindFarmRevenue!$B:$B,'Spot Prices'!J$16,WindFarmRevenue!$C:$C,'Spot Prices'!$B18,WindFarmRevenue!$D:$D,'Spot Prices'!$B$15)</f>
        <v>94.47967899999999</v>
      </c>
      <c r="K18" s="4">
        <f>AVERAGEIFS(WindFarmRevenue!$E:$E,WindFarmRevenue!$B:$B,'Spot Prices'!K$16,WindFarmRevenue!$C:$C,'Spot Prices'!$B18,WindFarmRevenue!$D:$D,'Spot Prices'!$B$15)</f>
        <v>93.291537000000005</v>
      </c>
      <c r="L18" s="4">
        <f>AVERAGEIFS(WindFarmRevenue!$E:$E,WindFarmRevenue!$B:$B,'Spot Prices'!L$16,WindFarmRevenue!$C:$C,'Spot Prices'!$B18,WindFarmRevenue!$D:$D,'Spot Prices'!$B$15)</f>
        <v>99.831879999999998</v>
      </c>
      <c r="M18" s="4">
        <f>AVERAGEIFS(WindFarmRevenue!$E:$E,WindFarmRevenue!$B:$B,'Spot Prices'!M$16,WindFarmRevenue!$C:$C,'Spot Prices'!$B18,WindFarmRevenue!$D:$D,'Spot Prices'!$B$15)</f>
        <v>105.53898599999998</v>
      </c>
      <c r="N18" s="4">
        <f>AVERAGEIFS(WindFarmRevenue!$E:$E,WindFarmRevenue!$B:$B,'Spot Prices'!N$16,WindFarmRevenue!$C:$C,'Spot Prices'!$B18,WindFarmRevenue!$D:$D,'Spot Prices'!$B$15)</f>
        <v>117.60128899999999</v>
      </c>
      <c r="O18" s="4">
        <f>AVERAGEIFS(WindFarmRevenue!$E:$E,WindFarmRevenue!$B:$B,'Spot Prices'!O$16,WindFarmRevenue!$C:$C,'Spot Prices'!$B18,WindFarmRevenue!$D:$D,'Spot Prices'!$B$15)</f>
        <v>117.74242499999998</v>
      </c>
      <c r="P18" s="18">
        <f t="shared" ref="P18:T24" si="0">P6/O6*O18</f>
        <v>123.9475177499931</v>
      </c>
      <c r="Q18" s="18">
        <f t="shared" si="0"/>
        <v>119.10638277749989</v>
      </c>
      <c r="R18" s="18">
        <f t="shared" si="0"/>
        <v>116.65756703188472</v>
      </c>
      <c r="S18" s="18">
        <f t="shared" si="0"/>
        <v>124.98994983635707</v>
      </c>
      <c r="T18" s="18">
        <f t="shared" si="0"/>
        <v>124.30659529186656</v>
      </c>
    </row>
    <row r="19" spans="2:20" x14ac:dyDescent="0.3">
      <c r="B19" s="5">
        <v>0.75</v>
      </c>
      <c r="C19" s="6">
        <f>AVERAGEIFS(WindFarmRevenue!$E:$E,WindFarmRevenue!$B:$B,'Spot Prices'!C$16,WindFarmRevenue!$C:$C,'Spot Prices'!$B19,WindFarmRevenue!$D:$D,'Spot Prices'!$B$15)</f>
        <v>73.055002999999999</v>
      </c>
      <c r="D19" s="6">
        <f>AVERAGEIFS(WindFarmRevenue!$E:$E,WindFarmRevenue!$B:$B,'Spot Prices'!D$16,WindFarmRevenue!$C:$C,'Spot Prices'!$B19,WindFarmRevenue!$D:$D,'Spot Prices'!$B$15)</f>
        <v>61.305331000000002</v>
      </c>
      <c r="E19" s="6">
        <f>AVERAGEIFS(WindFarmRevenue!$E:$E,WindFarmRevenue!$B:$B,'Spot Prices'!E$16,WindFarmRevenue!$C:$C,'Spot Prices'!$B19,WindFarmRevenue!$D:$D,'Spot Prices'!$B$15)</f>
        <v>59.308487999999997</v>
      </c>
      <c r="F19" s="6">
        <f>AVERAGEIFS(WindFarmRevenue!$E:$E,WindFarmRevenue!$B:$B,'Spot Prices'!F$16,WindFarmRevenue!$C:$C,'Spot Prices'!$B19,WindFarmRevenue!$D:$D,'Spot Prices'!$B$15)</f>
        <v>74.834973000000005</v>
      </c>
      <c r="G19" s="6">
        <f>AVERAGEIFS(WindFarmRevenue!$E:$E,WindFarmRevenue!$B:$B,'Spot Prices'!G$16,WindFarmRevenue!$C:$C,'Spot Prices'!$B19,WindFarmRevenue!$D:$D,'Spot Prices'!$B$15)</f>
        <v>75.046707999999995</v>
      </c>
      <c r="H19" s="6">
        <f>AVERAGEIFS(WindFarmRevenue!$E:$E,WindFarmRevenue!$B:$B,'Spot Prices'!H$16,WindFarmRevenue!$C:$C,'Spot Prices'!$B19,WindFarmRevenue!$D:$D,'Spot Prices'!$B$15)</f>
        <v>74.481604000000004</v>
      </c>
      <c r="I19" s="6">
        <f>AVERAGEIFS(WindFarmRevenue!$E:$E,WindFarmRevenue!$B:$B,'Spot Prices'!I$16,WindFarmRevenue!$C:$C,'Spot Prices'!$B19,WindFarmRevenue!$D:$D,'Spot Prices'!$B$15)</f>
        <v>80.194370000000006</v>
      </c>
      <c r="J19" s="6">
        <f>AVERAGEIFS(WindFarmRevenue!$E:$E,WindFarmRevenue!$B:$B,'Spot Prices'!J$16,WindFarmRevenue!$C:$C,'Spot Prices'!$B19,WindFarmRevenue!$D:$D,'Spot Prices'!$B$15)</f>
        <v>84.677169000000006</v>
      </c>
      <c r="K19" s="6">
        <f>AVERAGEIFS(WindFarmRevenue!$E:$E,WindFarmRevenue!$B:$B,'Spot Prices'!K$16,WindFarmRevenue!$C:$C,'Spot Prices'!$B19,WindFarmRevenue!$D:$D,'Spot Prices'!$B$15)</f>
        <v>84.558847999999998</v>
      </c>
      <c r="L19" s="6">
        <f>AVERAGEIFS(WindFarmRevenue!$E:$E,WindFarmRevenue!$B:$B,'Spot Prices'!L$16,WindFarmRevenue!$C:$C,'Spot Prices'!$B19,WindFarmRevenue!$D:$D,'Spot Prices'!$B$15)</f>
        <v>90.089481000000006</v>
      </c>
      <c r="M19" s="6">
        <f>AVERAGEIFS(WindFarmRevenue!$E:$E,WindFarmRevenue!$B:$B,'Spot Prices'!M$16,WindFarmRevenue!$C:$C,'Spot Prices'!$B19,WindFarmRevenue!$D:$D,'Spot Prices'!$B$15)</f>
        <v>95.112753999999995</v>
      </c>
      <c r="N19" s="6">
        <f>AVERAGEIFS(WindFarmRevenue!$E:$E,WindFarmRevenue!$B:$B,'Spot Prices'!N$16,WindFarmRevenue!$C:$C,'Spot Prices'!$B19,WindFarmRevenue!$D:$D,'Spot Prices'!$B$15)</f>
        <v>104.10735699999999</v>
      </c>
      <c r="O19" s="6">
        <f>AVERAGEIFS(WindFarmRevenue!$E:$E,WindFarmRevenue!$B:$B,'Spot Prices'!O$16,WindFarmRevenue!$C:$C,'Spot Prices'!$B19,WindFarmRevenue!$D:$D,'Spot Prices'!$B$15)</f>
        <v>104.991635</v>
      </c>
      <c r="P19" s="70">
        <f t="shared" si="0"/>
        <v>113.26389433102469</v>
      </c>
      <c r="Q19" s="70">
        <f t="shared" si="0"/>
        <v>109.87230512983142</v>
      </c>
      <c r="R19" s="70">
        <f t="shared" si="0"/>
        <v>110.16657485249713</v>
      </c>
      <c r="S19" s="70">
        <f t="shared" si="0"/>
        <v>119.48962324688816</v>
      </c>
      <c r="T19" s="70">
        <f t="shared" si="0"/>
        <v>119.11625060904188</v>
      </c>
    </row>
    <row r="20" spans="2:20" x14ac:dyDescent="0.3">
      <c r="B20" s="7">
        <v>0.5</v>
      </c>
      <c r="C20" s="71">
        <f>AVERAGEIFS(WindFarmRevenue!$E:$E,WindFarmRevenue!$B:$B,'Spot Prices'!C$16,WindFarmRevenue!$C:$C,'Spot Prices'!$B20,WindFarmRevenue!$D:$D,'Spot Prices'!$B$15)</f>
        <v>68.796383000000006</v>
      </c>
      <c r="D20" s="71">
        <f>AVERAGEIFS(WindFarmRevenue!$E:$E,WindFarmRevenue!$B:$B,'Spot Prices'!D$16,WindFarmRevenue!$C:$C,'Spot Prices'!$B20,WindFarmRevenue!$D:$D,'Spot Prices'!$B$15)</f>
        <v>57.054319999999997</v>
      </c>
      <c r="E20" s="71">
        <f>AVERAGEIFS(WindFarmRevenue!$E:$E,WindFarmRevenue!$B:$B,'Spot Prices'!E$16,WindFarmRevenue!$C:$C,'Spot Prices'!$B20,WindFarmRevenue!$D:$D,'Spot Prices'!$B$15)</f>
        <v>55.139476000000002</v>
      </c>
      <c r="F20" s="71">
        <f>AVERAGEIFS(WindFarmRevenue!$E:$E,WindFarmRevenue!$B:$B,'Spot Prices'!F$16,WindFarmRevenue!$C:$C,'Spot Prices'!$B20,WindFarmRevenue!$D:$D,'Spot Prices'!$B$15)</f>
        <v>68.844476</v>
      </c>
      <c r="G20" s="71">
        <f>AVERAGEIFS(WindFarmRevenue!$E:$E,WindFarmRevenue!$B:$B,'Spot Prices'!G$16,WindFarmRevenue!$C:$C,'Spot Prices'!$B20,WindFarmRevenue!$D:$D,'Spot Prices'!$B$15)</f>
        <v>69.203605999999994</v>
      </c>
      <c r="H20" s="71">
        <f>AVERAGEIFS(WindFarmRevenue!$E:$E,WindFarmRevenue!$B:$B,'Spot Prices'!H$16,WindFarmRevenue!$C:$C,'Spot Prices'!$B20,WindFarmRevenue!$D:$D,'Spot Prices'!$B$15)</f>
        <v>68.845153999999994</v>
      </c>
      <c r="I20" s="71">
        <f>AVERAGEIFS(WindFarmRevenue!$E:$E,WindFarmRevenue!$B:$B,'Spot Prices'!I$16,WindFarmRevenue!$C:$C,'Spot Prices'!$B20,WindFarmRevenue!$D:$D,'Spot Prices'!$B$15)</f>
        <v>73.234859999999998</v>
      </c>
      <c r="J20" s="71">
        <f>AVERAGEIFS(WindFarmRevenue!$E:$E,WindFarmRevenue!$B:$B,'Spot Prices'!J$16,WindFarmRevenue!$C:$C,'Spot Prices'!$B20,WindFarmRevenue!$D:$D,'Spot Prices'!$B$15)</f>
        <v>77.174227000000002</v>
      </c>
      <c r="K20" s="71">
        <f>AVERAGEIFS(WindFarmRevenue!$E:$E,WindFarmRevenue!$B:$B,'Spot Prices'!K$16,WindFarmRevenue!$C:$C,'Spot Prices'!$B20,WindFarmRevenue!$D:$D,'Spot Prices'!$B$15)</f>
        <v>77.813793000000004</v>
      </c>
      <c r="L20" s="71">
        <f>AVERAGEIFS(WindFarmRevenue!$E:$E,WindFarmRevenue!$B:$B,'Spot Prices'!L$16,WindFarmRevenue!$C:$C,'Spot Prices'!$B20,WindFarmRevenue!$D:$D,'Spot Prices'!$B$15)</f>
        <v>82.661062999999999</v>
      </c>
      <c r="M20" s="71">
        <f>AVERAGEIFS(WindFarmRevenue!$E:$E,WindFarmRevenue!$B:$B,'Spot Prices'!M$16,WindFarmRevenue!$C:$C,'Spot Prices'!$B20,WindFarmRevenue!$D:$D,'Spot Prices'!$B$15)</f>
        <v>87.280690000000007</v>
      </c>
      <c r="N20" s="71">
        <f>AVERAGEIFS(WindFarmRevenue!$E:$E,WindFarmRevenue!$B:$B,'Spot Prices'!N$16,WindFarmRevenue!$C:$C,'Spot Prices'!$B20,WindFarmRevenue!$D:$D,'Spot Prices'!$B$15)</f>
        <v>94.091618999999994</v>
      </c>
      <c r="O20" s="71">
        <f>AVERAGEIFS(WindFarmRevenue!$E:$E,WindFarmRevenue!$B:$B,'Spot Prices'!O$16,WindFarmRevenue!$C:$C,'Spot Prices'!$B20,WindFarmRevenue!$D:$D,'Spot Prices'!$B$15)</f>
        <v>95.676122000000007</v>
      </c>
      <c r="P20" s="72">
        <f t="shared" si="0"/>
        <v>104.62404576141495</v>
      </c>
      <c r="Q20" s="72">
        <f t="shared" si="0"/>
        <v>101.67710958226409</v>
      </c>
      <c r="R20" s="72">
        <f t="shared" si="0"/>
        <v>103.96722996045247</v>
      </c>
      <c r="S20" s="72">
        <f t="shared" si="0"/>
        <v>113.47332358968434</v>
      </c>
      <c r="T20" s="72">
        <f t="shared" si="0"/>
        <v>112.92774789190227</v>
      </c>
    </row>
    <row r="21" spans="2:20" x14ac:dyDescent="0.3">
      <c r="B21" s="5">
        <v>0.25</v>
      </c>
      <c r="C21" s="6">
        <f>AVERAGEIFS(WindFarmRevenue!$E:$E,WindFarmRevenue!$B:$B,'Spot Prices'!C$16,WindFarmRevenue!$C:$C,'Spot Prices'!$B21,WindFarmRevenue!$D:$D,'Spot Prices'!$B$15)</f>
        <v>64.996095999999994</v>
      </c>
      <c r="D21" s="6">
        <f>AVERAGEIFS(WindFarmRevenue!$E:$E,WindFarmRevenue!$B:$B,'Spot Prices'!D$16,WindFarmRevenue!$C:$C,'Spot Prices'!$B21,WindFarmRevenue!$D:$D,'Spot Prices'!$B$15)</f>
        <v>53.036037</v>
      </c>
      <c r="E21" s="6">
        <f>AVERAGEIFS(WindFarmRevenue!$E:$E,WindFarmRevenue!$B:$B,'Spot Prices'!E$16,WindFarmRevenue!$C:$C,'Spot Prices'!$B21,WindFarmRevenue!$D:$D,'Spot Prices'!$B$15)</f>
        <v>51.240394000000002</v>
      </c>
      <c r="F21" s="6">
        <f>AVERAGEIFS(WindFarmRevenue!$E:$E,WindFarmRevenue!$B:$B,'Spot Prices'!F$16,WindFarmRevenue!$C:$C,'Spot Prices'!$B21,WindFarmRevenue!$D:$D,'Spot Prices'!$B$15)</f>
        <v>63.623168999999997</v>
      </c>
      <c r="G21" s="6">
        <f>AVERAGEIFS(WindFarmRevenue!$E:$E,WindFarmRevenue!$B:$B,'Spot Prices'!G$16,WindFarmRevenue!$C:$C,'Spot Prices'!$B21,WindFarmRevenue!$D:$D,'Spot Prices'!$B$15)</f>
        <v>63.841630000000002</v>
      </c>
      <c r="H21" s="6">
        <f>AVERAGEIFS(WindFarmRevenue!$E:$E,WindFarmRevenue!$B:$B,'Spot Prices'!H$16,WindFarmRevenue!$C:$C,'Spot Prices'!$B21,WindFarmRevenue!$D:$D,'Spot Prices'!$B$15)</f>
        <v>63.402752999999997</v>
      </c>
      <c r="I21" s="6">
        <f>AVERAGEIFS(WindFarmRevenue!$E:$E,WindFarmRevenue!$B:$B,'Spot Prices'!I$16,WindFarmRevenue!$C:$C,'Spot Prices'!$B21,WindFarmRevenue!$D:$D,'Spot Prices'!$B$15)</f>
        <v>67.016811000000004</v>
      </c>
      <c r="J21" s="6">
        <f>AVERAGEIFS(WindFarmRevenue!$E:$E,WindFarmRevenue!$B:$B,'Spot Prices'!J$16,WindFarmRevenue!$C:$C,'Spot Prices'!$B21,WindFarmRevenue!$D:$D,'Spot Prices'!$B$15)</f>
        <v>70.592702000000003</v>
      </c>
      <c r="K21" s="6">
        <f>AVERAGEIFS(WindFarmRevenue!$E:$E,WindFarmRevenue!$B:$B,'Spot Prices'!K$16,WindFarmRevenue!$C:$C,'Spot Prices'!$B21,WindFarmRevenue!$D:$D,'Spot Prices'!$B$15)</f>
        <v>71.393403000000006</v>
      </c>
      <c r="L21" s="6">
        <f>AVERAGEIFS(WindFarmRevenue!$E:$E,WindFarmRevenue!$B:$B,'Spot Prices'!L$16,WindFarmRevenue!$C:$C,'Spot Prices'!$B21,WindFarmRevenue!$D:$D,'Spot Prices'!$B$15)</f>
        <v>75.541539999999998</v>
      </c>
      <c r="M21" s="6">
        <f>AVERAGEIFS(WindFarmRevenue!$E:$E,WindFarmRevenue!$B:$B,'Spot Prices'!M$16,WindFarmRevenue!$C:$C,'Spot Prices'!$B21,WindFarmRevenue!$D:$D,'Spot Prices'!$B$15)</f>
        <v>79.576454999999996</v>
      </c>
      <c r="N21" s="6">
        <f>AVERAGEIFS(WindFarmRevenue!$E:$E,WindFarmRevenue!$B:$B,'Spot Prices'!N$16,WindFarmRevenue!$C:$C,'Spot Prices'!$B21,WindFarmRevenue!$D:$D,'Spot Prices'!$B$15)</f>
        <v>85.151562999999996</v>
      </c>
      <c r="O21" s="6">
        <f>AVERAGEIFS(WindFarmRevenue!$E:$E,WindFarmRevenue!$B:$B,'Spot Prices'!O$16,WindFarmRevenue!$C:$C,'Spot Prices'!$B21,WindFarmRevenue!$D:$D,'Spot Prices'!$B$15)</f>
        <v>86.565326999999996</v>
      </c>
      <c r="P21" s="70">
        <f t="shared" si="0"/>
        <v>93.247625454834974</v>
      </c>
      <c r="Q21" s="70">
        <f t="shared" si="0"/>
        <v>89.609229228463505</v>
      </c>
      <c r="R21" s="70">
        <f t="shared" si="0"/>
        <v>89.583239574944329</v>
      </c>
      <c r="S21" s="70">
        <f t="shared" si="0"/>
        <v>96.60184466065968</v>
      </c>
      <c r="T21" s="70">
        <f t="shared" si="0"/>
        <v>94.966673607014627</v>
      </c>
    </row>
    <row r="22" spans="2:20" x14ac:dyDescent="0.3">
      <c r="B22" s="3">
        <v>0.05</v>
      </c>
      <c r="C22" s="4">
        <f>AVERAGEIFS(WindFarmRevenue!$E:$E,WindFarmRevenue!$B:$B,'Spot Prices'!C$16,WindFarmRevenue!$C:$C,'Spot Prices'!$B22,WindFarmRevenue!$D:$D,'Spot Prices'!$B$15)</f>
        <v>59.272660000000002</v>
      </c>
      <c r="D22" s="4">
        <f>AVERAGEIFS(WindFarmRevenue!$E:$E,WindFarmRevenue!$B:$B,'Spot Prices'!D$16,WindFarmRevenue!$C:$C,'Spot Prices'!$B22,WindFarmRevenue!$D:$D,'Spot Prices'!$B$15)</f>
        <v>47.900733000000002</v>
      </c>
      <c r="E22" s="4">
        <f>AVERAGEIFS(WindFarmRevenue!$E:$E,WindFarmRevenue!$B:$B,'Spot Prices'!E$16,WindFarmRevenue!$C:$C,'Spot Prices'!$B22,WindFarmRevenue!$D:$D,'Spot Prices'!$B$15)</f>
        <v>46.291696000000002</v>
      </c>
      <c r="F22" s="4">
        <f>AVERAGEIFS(WindFarmRevenue!$E:$E,WindFarmRevenue!$B:$B,'Spot Prices'!F$16,WindFarmRevenue!$C:$C,'Spot Prices'!$B22,WindFarmRevenue!$D:$D,'Spot Prices'!$B$15)</f>
        <v>57.353941999999996</v>
      </c>
      <c r="G22" s="4">
        <f>AVERAGEIFS(WindFarmRevenue!$E:$E,WindFarmRevenue!$B:$B,'Spot Prices'!G$16,WindFarmRevenue!$C:$C,'Spot Prices'!$B22,WindFarmRevenue!$D:$D,'Spot Prices'!$B$15)</f>
        <v>57.328028999999994</v>
      </c>
      <c r="H22" s="4">
        <f>AVERAGEIFS(WindFarmRevenue!$E:$E,WindFarmRevenue!$B:$B,'Spot Prices'!H$16,WindFarmRevenue!$C:$C,'Spot Prices'!$B22,WindFarmRevenue!$D:$D,'Spot Prices'!$B$15)</f>
        <v>56.730262000000003</v>
      </c>
      <c r="I22" s="4">
        <f>AVERAGEIFS(WindFarmRevenue!$E:$E,WindFarmRevenue!$B:$B,'Spot Prices'!I$16,WindFarmRevenue!$C:$C,'Spot Prices'!$B22,WindFarmRevenue!$D:$D,'Spot Prices'!$B$15)</f>
        <v>59.754199</v>
      </c>
      <c r="J22" s="4">
        <f>AVERAGEIFS(WindFarmRevenue!$E:$E,WindFarmRevenue!$B:$B,'Spot Prices'!J$16,WindFarmRevenue!$C:$C,'Spot Prices'!$B22,WindFarmRevenue!$D:$D,'Spot Prices'!$B$15)</f>
        <v>62.775620000000004</v>
      </c>
      <c r="K22" s="4">
        <f>AVERAGEIFS(WindFarmRevenue!$E:$E,WindFarmRevenue!$B:$B,'Spot Prices'!K$16,WindFarmRevenue!$C:$C,'Spot Prices'!$B22,WindFarmRevenue!$D:$D,'Spot Prices'!$B$15)</f>
        <v>63.622874000000003</v>
      </c>
      <c r="L22" s="4">
        <f>AVERAGEIFS(WindFarmRevenue!$E:$E,WindFarmRevenue!$B:$B,'Spot Prices'!L$16,WindFarmRevenue!$C:$C,'Spot Prices'!$B22,WindFarmRevenue!$D:$D,'Spot Prices'!$B$15)</f>
        <v>66.892955999999998</v>
      </c>
      <c r="M22" s="4">
        <f>AVERAGEIFS(WindFarmRevenue!$E:$E,WindFarmRevenue!$B:$B,'Spot Prices'!M$16,WindFarmRevenue!$C:$C,'Spot Prices'!$B22,WindFarmRevenue!$D:$D,'Spot Prices'!$B$15)</f>
        <v>70.349710000000002</v>
      </c>
      <c r="N22" s="4">
        <f>AVERAGEIFS(WindFarmRevenue!$E:$E,WindFarmRevenue!$B:$B,'Spot Prices'!N$16,WindFarmRevenue!$C:$C,'Spot Prices'!$B22,WindFarmRevenue!$D:$D,'Spot Prices'!$B$15)</f>
        <v>75.124503000000004</v>
      </c>
      <c r="O22" s="4">
        <f>AVERAGEIFS(WindFarmRevenue!$E:$E,WindFarmRevenue!$B:$B,'Spot Prices'!O$16,WindFarmRevenue!$C:$C,'Spot Prices'!$B22,WindFarmRevenue!$D:$D,'Spot Prices'!$B$15)</f>
        <v>75.860290000000006</v>
      </c>
      <c r="P22" s="18">
        <f t="shared" si="0"/>
        <v>80.235209534345586</v>
      </c>
      <c r="Q22" s="18">
        <f t="shared" si="0"/>
        <v>74.620819020036436</v>
      </c>
      <c r="R22" s="18">
        <f t="shared" si="0"/>
        <v>69.807979942450658</v>
      </c>
      <c r="S22" s="18">
        <f t="shared" si="0"/>
        <v>73.824133491478662</v>
      </c>
      <c r="T22" s="18">
        <f t="shared" si="0"/>
        <v>70.186767767105408</v>
      </c>
    </row>
    <row r="23" spans="2:20" x14ac:dyDescent="0.3">
      <c r="B23" s="3">
        <v>0</v>
      </c>
      <c r="C23" s="4">
        <f>AVERAGEIFS(WindFarmRevenue!$E:$E,WindFarmRevenue!$B:$B,'Spot Prices'!C$16,WindFarmRevenue!$C:$C,'Spot Prices'!$B23,WindFarmRevenue!$D:$D,'Spot Prices'!$B$15)</f>
        <v>46.022337</v>
      </c>
      <c r="D23" s="4">
        <f>AVERAGEIFS(WindFarmRevenue!$E:$E,WindFarmRevenue!$B:$B,'Spot Prices'!D$16,WindFarmRevenue!$C:$C,'Spot Prices'!$B23,WindFarmRevenue!$D:$D,'Spot Prices'!$B$15)</f>
        <v>38.686439999999997</v>
      </c>
      <c r="E23" s="4">
        <f>AVERAGEIFS(WindFarmRevenue!$E:$E,WindFarmRevenue!$B:$B,'Spot Prices'!E$16,WindFarmRevenue!$C:$C,'Spot Prices'!$B23,WindFarmRevenue!$D:$D,'Spot Prices'!$B$15)</f>
        <v>37.005794999999999</v>
      </c>
      <c r="F23" s="4">
        <f>AVERAGEIFS(WindFarmRevenue!$E:$E,WindFarmRevenue!$B:$B,'Spot Prices'!F$16,WindFarmRevenue!$C:$C,'Spot Prices'!$B23,WindFarmRevenue!$D:$D,'Spot Prices'!$B$15)</f>
        <v>44.785577000000004</v>
      </c>
      <c r="G23" s="4">
        <f>AVERAGEIFS(WindFarmRevenue!$E:$E,WindFarmRevenue!$B:$B,'Spot Prices'!G$16,WindFarmRevenue!$C:$C,'Spot Prices'!$B23,WindFarmRevenue!$D:$D,'Spot Prices'!$B$15)</f>
        <v>45.955222999999997</v>
      </c>
      <c r="H23" s="4">
        <f>AVERAGEIFS(WindFarmRevenue!$E:$E,WindFarmRevenue!$B:$B,'Spot Prices'!H$16,WindFarmRevenue!$C:$C,'Spot Prices'!$B23,WindFarmRevenue!$D:$D,'Spot Prices'!$B$15)</f>
        <v>47.429274999999997</v>
      </c>
      <c r="I23" s="4">
        <f>AVERAGEIFS(WindFarmRevenue!$E:$E,WindFarmRevenue!$B:$B,'Spot Prices'!I$16,WindFarmRevenue!$C:$C,'Spot Prices'!$B23,WindFarmRevenue!$D:$D,'Spot Prices'!$B$15)</f>
        <v>46.764754000000003</v>
      </c>
      <c r="J23" s="4">
        <f>AVERAGEIFS(WindFarmRevenue!$E:$E,WindFarmRevenue!$B:$B,'Spot Prices'!J$16,WindFarmRevenue!$C:$C,'Spot Prices'!$B23,WindFarmRevenue!$D:$D,'Spot Prices'!$B$15)</f>
        <v>50.240163000000003</v>
      </c>
      <c r="K23" s="4">
        <f>AVERAGEIFS(WindFarmRevenue!$E:$E,WindFarmRevenue!$B:$B,'Spot Prices'!K$16,WindFarmRevenue!$C:$C,'Spot Prices'!$B23,WindFarmRevenue!$D:$D,'Spot Prices'!$B$15)</f>
        <v>51.145704000000002</v>
      </c>
      <c r="L23" s="4">
        <f>AVERAGEIFS(WindFarmRevenue!$E:$E,WindFarmRevenue!$B:$B,'Spot Prices'!L$16,WindFarmRevenue!$C:$C,'Spot Prices'!$B23,WindFarmRevenue!$D:$D,'Spot Prices'!$B$15)</f>
        <v>52.078133000000001</v>
      </c>
      <c r="M23" s="4">
        <f>AVERAGEIFS(WindFarmRevenue!$E:$E,WindFarmRevenue!$B:$B,'Spot Prices'!M$16,WindFarmRevenue!$C:$C,'Spot Prices'!$B23,WindFarmRevenue!$D:$D,'Spot Prices'!$B$15)</f>
        <v>56.976390000000002</v>
      </c>
      <c r="N23" s="4">
        <f>AVERAGEIFS(WindFarmRevenue!$E:$E,WindFarmRevenue!$B:$B,'Spot Prices'!N$16,WindFarmRevenue!$C:$C,'Spot Prices'!$B23,WindFarmRevenue!$D:$D,'Spot Prices'!$B$15)</f>
        <v>60.269100000000002</v>
      </c>
      <c r="O23" s="4">
        <f>AVERAGEIFS(WindFarmRevenue!$E:$E,WindFarmRevenue!$B:$B,'Spot Prices'!O$16,WindFarmRevenue!$C:$C,'Spot Prices'!$B23,WindFarmRevenue!$D:$D,'Spot Prices'!$B$15)</f>
        <v>62.172065000000003</v>
      </c>
      <c r="P23" s="18">
        <f t="shared" si="0"/>
        <v>64.567936297748005</v>
      </c>
      <c r="Q23" s="18">
        <f t="shared" si="0"/>
        <v>59.842682138066024</v>
      </c>
      <c r="R23" s="18">
        <f t="shared" si="0"/>
        <v>57.284923545691889</v>
      </c>
      <c r="S23" s="18">
        <f t="shared" si="0"/>
        <v>59.15406176915662</v>
      </c>
      <c r="T23" s="18">
        <f t="shared" si="0"/>
        <v>54.764746896332362</v>
      </c>
    </row>
    <row r="24" spans="2:20" x14ac:dyDescent="0.3">
      <c r="B24" s="9" t="s">
        <v>29</v>
      </c>
      <c r="C24" s="4">
        <f>AVERAGEIFS(WindFarmRevenue!$E:$E,WindFarmRevenue!$B:$B,'Spot Prices'!C$16,WindFarmRevenue!$C:$C,'Spot Prices'!$B24,WindFarmRevenue!$D:$D,'Spot Prices'!$B$15)</f>
        <v>69.341358999999997</v>
      </c>
      <c r="D24" s="4">
        <f>AVERAGEIFS(WindFarmRevenue!$E:$E,WindFarmRevenue!$B:$B,'Spot Prices'!D$16,WindFarmRevenue!$C:$C,'Spot Prices'!$B24,WindFarmRevenue!$D:$D,'Spot Prices'!$B$15)</f>
        <v>57.378250999999999</v>
      </c>
      <c r="E24" s="4">
        <f>AVERAGEIFS(WindFarmRevenue!$E:$E,WindFarmRevenue!$B:$B,'Spot Prices'!E$16,WindFarmRevenue!$C:$C,'Spot Prices'!$B24,WindFarmRevenue!$D:$D,'Spot Prices'!$B$15)</f>
        <v>55.464252999999999</v>
      </c>
      <c r="F24" s="4">
        <f>AVERAGEIFS(WindFarmRevenue!$E:$E,WindFarmRevenue!$B:$B,'Spot Prices'!F$16,WindFarmRevenue!$C:$C,'Spot Prices'!$B24,WindFarmRevenue!$D:$D,'Spot Prices'!$B$15)</f>
        <v>69.491294999999994</v>
      </c>
      <c r="G24" s="4">
        <f>AVERAGEIFS(WindFarmRevenue!$E:$E,WindFarmRevenue!$B:$B,'Spot Prices'!G$16,WindFarmRevenue!$C:$C,'Spot Prices'!$B24,WindFarmRevenue!$D:$D,'Spot Prices'!$B$15)</f>
        <v>69.637489000000002</v>
      </c>
      <c r="H24" s="4">
        <f>AVERAGEIFS(WindFarmRevenue!$E:$E,WindFarmRevenue!$B:$B,'Spot Prices'!H$16,WindFarmRevenue!$C:$C,'Spot Prices'!$B24,WindFarmRevenue!$D:$D,'Spot Prices'!$B$15)</f>
        <v>69.115188000000003</v>
      </c>
      <c r="I24" s="4">
        <f>AVERAGEIFS(WindFarmRevenue!$E:$E,WindFarmRevenue!$B:$B,'Spot Prices'!I$16,WindFarmRevenue!$C:$C,'Spot Prices'!$B24,WindFarmRevenue!$D:$D,'Spot Prices'!$B$15)</f>
        <v>73.839197999999996</v>
      </c>
      <c r="J24" s="4">
        <f>AVERAGEIFS(WindFarmRevenue!$E:$E,WindFarmRevenue!$B:$B,'Spot Prices'!J$16,WindFarmRevenue!$C:$C,'Spot Prices'!$B24,WindFarmRevenue!$D:$D,'Spot Prices'!$B$15)</f>
        <v>77.785711000000006</v>
      </c>
      <c r="K24" s="4">
        <f>AVERAGEIFS(WindFarmRevenue!$E:$E,WindFarmRevenue!$B:$B,'Spot Prices'!K$16,WindFarmRevenue!$C:$C,'Spot Prices'!$B24,WindFarmRevenue!$D:$D,'Spot Prices'!$B$15)</f>
        <v>78.086247999999998</v>
      </c>
      <c r="L24" s="4">
        <f>AVERAGEIFS(WindFarmRevenue!$E:$E,WindFarmRevenue!$B:$B,'Spot Prices'!L$16,WindFarmRevenue!$C:$C,'Spot Prices'!$B24,WindFarmRevenue!$D:$D,'Spot Prices'!$B$15)</f>
        <v>82.978748999999993</v>
      </c>
      <c r="M24" s="4">
        <f>AVERAGEIFS(WindFarmRevenue!$E:$E,WindFarmRevenue!$B:$B,'Spot Prices'!M$16,WindFarmRevenue!$C:$C,'Spot Prices'!$B24,WindFarmRevenue!$D:$D,'Spot Prices'!$B$15)</f>
        <v>87.538865000000001</v>
      </c>
      <c r="N24" s="4">
        <f>AVERAGEIFS(WindFarmRevenue!$E:$E,WindFarmRevenue!$B:$B,'Spot Prices'!N$16,WindFarmRevenue!$C:$C,'Spot Prices'!$B24,WindFarmRevenue!$D:$D,'Spot Prices'!$B$15)</f>
        <v>94.991856999999996</v>
      </c>
      <c r="O24" s="4">
        <f>AVERAGEIFS(WindFarmRevenue!$E:$E,WindFarmRevenue!$B:$B,'Spot Prices'!O$16,WindFarmRevenue!$C:$C,'Spot Prices'!$B24,WindFarmRevenue!$D:$D,'Spot Prices'!$B$15)</f>
        <v>96.073531000000003</v>
      </c>
      <c r="P24" s="18">
        <f t="shared" si="0"/>
        <v>103.33017294196162</v>
      </c>
      <c r="Q24" s="18">
        <f t="shared" si="0"/>
        <v>99.530321835503898</v>
      </c>
      <c r="R24" s="18">
        <f t="shared" si="0"/>
        <v>99.218584686604373</v>
      </c>
      <c r="S24" s="18">
        <f t="shared" si="0"/>
        <v>107.20667811663196</v>
      </c>
      <c r="T24" s="18">
        <f t="shared" si="0"/>
        <v>105.92329861938738</v>
      </c>
    </row>
    <row r="27" spans="2:20" x14ac:dyDescent="0.3">
      <c r="B27" s="1" t="s">
        <v>30</v>
      </c>
    </row>
    <row r="28" spans="2:20" x14ac:dyDescent="0.3">
      <c r="B28" s="2" t="s">
        <v>0</v>
      </c>
      <c r="C28" s="2" t="s">
        <v>1</v>
      </c>
      <c r="D28" s="2" t="s">
        <v>2</v>
      </c>
      <c r="E28" s="2" t="s">
        <v>3</v>
      </c>
      <c r="F28" s="2" t="s">
        <v>4</v>
      </c>
      <c r="G28" s="2" t="s">
        <v>5</v>
      </c>
      <c r="H28" s="2" t="s">
        <v>6</v>
      </c>
      <c r="I28" s="2" t="s">
        <v>7</v>
      </c>
      <c r="J28" s="2" t="s">
        <v>8</v>
      </c>
      <c r="K28" s="2" t="s">
        <v>9</v>
      </c>
      <c r="L28" s="2" t="s">
        <v>10</v>
      </c>
      <c r="M28" s="2" t="s">
        <v>11</v>
      </c>
      <c r="N28" s="2" t="s">
        <v>12</v>
      </c>
      <c r="O28" s="2" t="s">
        <v>13</v>
      </c>
      <c r="P28" s="2" t="s">
        <v>14</v>
      </c>
      <c r="Q28" s="2" t="s">
        <v>15</v>
      </c>
      <c r="R28" s="2" t="s">
        <v>16</v>
      </c>
      <c r="S28" s="2" t="s">
        <v>17</v>
      </c>
      <c r="T28" s="2" t="s">
        <v>18</v>
      </c>
    </row>
    <row r="29" spans="2:20" x14ac:dyDescent="0.3">
      <c r="B29" s="3">
        <v>1</v>
      </c>
      <c r="C29" s="14">
        <f>C5/C17-1</f>
        <v>-4.2514474986751205E-3</v>
      </c>
      <c r="D29" s="14">
        <f t="shared" ref="D29:O29" si="1">D5/D17-1</f>
        <v>-3.561668335330781E-3</v>
      </c>
      <c r="E29" s="14">
        <f t="shared" si="1"/>
        <v>1.7288535258865201E-2</v>
      </c>
      <c r="F29" s="14">
        <f t="shared" si="1"/>
        <v>1.4109410779035159E-3</v>
      </c>
      <c r="G29" s="14">
        <f t="shared" si="1"/>
        <v>1.2881505149512584E-2</v>
      </c>
      <c r="H29" s="14">
        <f t="shared" si="1"/>
        <v>5.9350924779559833E-3</v>
      </c>
      <c r="I29" s="14">
        <f t="shared" si="1"/>
        <v>-1.2296668343301009E-2</v>
      </c>
      <c r="J29" s="14">
        <f t="shared" si="1"/>
        <v>3.5041344427464427E-2</v>
      </c>
      <c r="K29" s="14">
        <f t="shared" si="1"/>
        <v>3.7486876332722074E-2</v>
      </c>
      <c r="L29" s="14">
        <f t="shared" si="1"/>
        <v>0.18915761421640287</v>
      </c>
      <c r="M29" s="14">
        <f t="shared" si="1"/>
        <v>0.15974511228931343</v>
      </c>
      <c r="N29" s="14">
        <f t="shared" si="1"/>
        <v>0.12634472649993178</v>
      </c>
      <c r="O29" s="14">
        <f t="shared" si="1"/>
        <v>5.1217582218874291E-2</v>
      </c>
      <c r="P29" s="14">
        <f t="shared" ref="P29:T36" si="2">P5/P17-1</f>
        <v>5.1217582218874069E-2</v>
      </c>
      <c r="Q29" s="14">
        <f t="shared" si="2"/>
        <v>5.1217582218874291E-2</v>
      </c>
      <c r="R29" s="14">
        <f t="shared" si="2"/>
        <v>5.1217582218874291E-2</v>
      </c>
      <c r="S29" s="14">
        <f t="shared" si="2"/>
        <v>5.1217582218874291E-2</v>
      </c>
      <c r="T29" s="14">
        <f t="shared" si="2"/>
        <v>5.1217582218874291E-2</v>
      </c>
    </row>
    <row r="30" spans="2:20" x14ac:dyDescent="0.3">
      <c r="B30" s="3">
        <v>0.95</v>
      </c>
      <c r="C30" s="14">
        <f t="shared" ref="C30:O36" si="3">C6/C18-1</f>
        <v>4.922103664539712E-5</v>
      </c>
      <c r="D30" s="14">
        <f t="shared" si="3"/>
        <v>1.9798130562520555E-5</v>
      </c>
      <c r="E30" s="14">
        <f t="shared" si="3"/>
        <v>7.3999031654281566E-5</v>
      </c>
      <c r="F30" s="14">
        <f t="shared" si="3"/>
        <v>7.2182686308663868E-4</v>
      </c>
      <c r="G30" s="14">
        <f t="shared" si="3"/>
        <v>-3.7352719425065573E-5</v>
      </c>
      <c r="H30" s="14">
        <f t="shared" si="3"/>
        <v>6.6092072783363598E-4</v>
      </c>
      <c r="I30" s="14">
        <f t="shared" si="3"/>
        <v>-1.7143620465011056E-3</v>
      </c>
      <c r="J30" s="14">
        <f t="shared" si="3"/>
        <v>3.4665971190082967E-2</v>
      </c>
      <c r="K30" s="14">
        <f t="shared" si="3"/>
        <v>3.531827025819112E-2</v>
      </c>
      <c r="L30" s="14">
        <f t="shared" si="3"/>
        <v>0.13172750338533712</v>
      </c>
      <c r="M30" s="14">
        <f t="shared" si="3"/>
        <v>9.375443545144968E-2</v>
      </c>
      <c r="N30" s="14">
        <f t="shared" si="3"/>
        <v>7.2493370454119965E-2</v>
      </c>
      <c r="O30" s="14">
        <f t="shared" si="3"/>
        <v>1.8676258911793253E-2</v>
      </c>
      <c r="P30" s="14">
        <f t="shared" si="2"/>
        <v>1.8676258911793253E-2</v>
      </c>
      <c r="Q30" s="14">
        <f t="shared" si="2"/>
        <v>1.8676258911793253E-2</v>
      </c>
      <c r="R30" s="14">
        <f t="shared" si="2"/>
        <v>1.8676258911793253E-2</v>
      </c>
      <c r="S30" s="14">
        <f t="shared" si="2"/>
        <v>1.8676258911793253E-2</v>
      </c>
      <c r="T30" s="14">
        <f t="shared" si="2"/>
        <v>1.8676258911793253E-2</v>
      </c>
    </row>
    <row r="31" spans="2:20" x14ac:dyDescent="0.3">
      <c r="B31" s="5">
        <v>0.75</v>
      </c>
      <c r="C31" s="46">
        <f t="shared" si="3"/>
        <v>1.0057602388346965E-3</v>
      </c>
      <c r="D31" s="46">
        <f t="shared" si="3"/>
        <v>6.7839063437968861E-4</v>
      </c>
      <c r="E31" s="46">
        <f t="shared" si="3"/>
        <v>-1.4196052411918902E-4</v>
      </c>
      <c r="F31" s="46">
        <f t="shared" si="3"/>
        <v>1.3054336581519443E-4</v>
      </c>
      <c r="G31" s="46">
        <f t="shared" si="3"/>
        <v>-2.5426893641422588E-4</v>
      </c>
      <c r="H31" s="46">
        <f t="shared" si="3"/>
        <v>-1.9913524456072196E-6</v>
      </c>
      <c r="I31" s="46">
        <f t="shared" si="3"/>
        <v>-8.9215222351057832E-5</v>
      </c>
      <c r="J31" s="46">
        <f t="shared" si="3"/>
        <v>3.0127716838079577E-2</v>
      </c>
      <c r="K31" s="46">
        <f t="shared" si="3"/>
        <v>3.1181271330213978E-2</v>
      </c>
      <c r="L31" s="46">
        <f t="shared" si="3"/>
        <v>0.11004755648960152</v>
      </c>
      <c r="M31" s="46">
        <f t="shared" si="3"/>
        <v>7.569945829062652E-2</v>
      </c>
      <c r="N31" s="46">
        <f t="shared" si="3"/>
        <v>6.1277368147040656E-2</v>
      </c>
      <c r="O31" s="46">
        <f t="shared" si="3"/>
        <v>6.827834502461938E-3</v>
      </c>
      <c r="P31" s="46">
        <f t="shared" si="2"/>
        <v>6.827834502461938E-3</v>
      </c>
      <c r="Q31" s="46">
        <f t="shared" si="2"/>
        <v>6.827834502461938E-3</v>
      </c>
      <c r="R31" s="46">
        <f t="shared" si="2"/>
        <v>6.827834502461938E-3</v>
      </c>
      <c r="S31" s="46">
        <f t="shared" si="2"/>
        <v>6.827834502461716E-3</v>
      </c>
      <c r="T31" s="46">
        <f t="shared" si="2"/>
        <v>6.827834502461716E-3</v>
      </c>
    </row>
    <row r="32" spans="2:20" x14ac:dyDescent="0.3">
      <c r="B32" s="7">
        <v>0.5</v>
      </c>
      <c r="C32" s="41">
        <f t="shared" si="3"/>
        <v>-3.3661464811240993E-4</v>
      </c>
      <c r="D32" s="41">
        <f t="shared" si="3"/>
        <v>-6.6700071901404367E-4</v>
      </c>
      <c r="E32" s="41">
        <f t="shared" si="3"/>
        <v>-9.4282714142668311E-4</v>
      </c>
      <c r="F32" s="41">
        <f t="shared" si="3"/>
        <v>4.942113508148438E-4</v>
      </c>
      <c r="G32" s="41">
        <f t="shared" si="3"/>
        <v>-1.3986371156649025E-4</v>
      </c>
      <c r="H32" s="41">
        <f t="shared" si="3"/>
        <v>-9.0449057756469831E-4</v>
      </c>
      <c r="I32" s="41">
        <f t="shared" si="3"/>
        <v>2.0236865754741373E-4</v>
      </c>
      <c r="J32" s="41">
        <f t="shared" si="3"/>
        <v>3.0578586411738051E-2</v>
      </c>
      <c r="K32" s="41">
        <f t="shared" si="3"/>
        <v>3.0983676447968289E-2</v>
      </c>
      <c r="L32" s="41">
        <f t="shared" si="3"/>
        <v>9.9779064066445322E-2</v>
      </c>
      <c r="M32" s="41">
        <f t="shared" si="3"/>
        <v>6.3491055714144817E-2</v>
      </c>
      <c r="N32" s="41">
        <f t="shared" si="3"/>
        <v>5.6965002045235469E-2</v>
      </c>
      <c r="O32" s="41">
        <f t="shared" si="3"/>
        <v>-4.4196261578457463E-3</v>
      </c>
      <c r="P32" s="41">
        <f t="shared" si="2"/>
        <v>-4.4196261578457463E-3</v>
      </c>
      <c r="Q32" s="41">
        <f t="shared" si="2"/>
        <v>-4.4196261578456353E-3</v>
      </c>
      <c r="R32" s="41">
        <f t="shared" si="2"/>
        <v>-4.4196261578456353E-3</v>
      </c>
      <c r="S32" s="41">
        <f t="shared" si="2"/>
        <v>-4.4196261578457463E-3</v>
      </c>
      <c r="T32" s="41">
        <f t="shared" si="2"/>
        <v>-4.4196261578457463E-3</v>
      </c>
    </row>
    <row r="33" spans="2:20" x14ac:dyDescent="0.3">
      <c r="B33" s="5">
        <v>0.25</v>
      </c>
      <c r="C33" s="46">
        <f t="shared" si="3"/>
        <v>-8.1465793418966648E-4</v>
      </c>
      <c r="D33" s="46">
        <f t="shared" si="3"/>
        <v>-6.8918494740455305E-4</v>
      </c>
      <c r="E33" s="46">
        <f t="shared" si="3"/>
        <v>-8.8793560720135112E-4</v>
      </c>
      <c r="F33" s="46">
        <f t="shared" si="3"/>
        <v>-5.9110768210790532E-4</v>
      </c>
      <c r="G33" s="46">
        <f t="shared" si="3"/>
        <v>-4.6260553171473262E-6</v>
      </c>
      <c r="H33" s="46">
        <f t="shared" si="3"/>
        <v>-5.7406093745060449E-4</v>
      </c>
      <c r="I33" s="46">
        <f t="shared" si="3"/>
        <v>-9.3178606200894354E-4</v>
      </c>
      <c r="J33" s="46">
        <f t="shared" si="3"/>
        <v>2.9368639983558431E-2</v>
      </c>
      <c r="K33" s="46">
        <f t="shared" si="3"/>
        <v>2.8270730311557246E-2</v>
      </c>
      <c r="L33" s="46">
        <f t="shared" si="3"/>
        <v>9.5075506716953084E-2</v>
      </c>
      <c r="M33" s="46">
        <f t="shared" si="3"/>
        <v>5.9119175808594493E-2</v>
      </c>
      <c r="N33" s="46">
        <f t="shared" si="3"/>
        <v>5.2864126812398382E-2</v>
      </c>
      <c r="O33" s="46">
        <f t="shared" si="3"/>
        <v>-7.3758859240511399E-3</v>
      </c>
      <c r="P33" s="46">
        <f t="shared" si="2"/>
        <v>-7.3758859240512509E-3</v>
      </c>
      <c r="Q33" s="46">
        <f t="shared" si="2"/>
        <v>-7.3758859240512509E-3</v>
      </c>
      <c r="R33" s="46">
        <f t="shared" si="2"/>
        <v>-7.3758859240511399E-3</v>
      </c>
      <c r="S33" s="46">
        <f t="shared" si="2"/>
        <v>-7.3758859240511399E-3</v>
      </c>
      <c r="T33" s="46">
        <f t="shared" si="2"/>
        <v>-7.3758859240511399E-3</v>
      </c>
    </row>
    <row r="34" spans="2:20" x14ac:dyDescent="0.3">
      <c r="B34" s="3">
        <v>0.05</v>
      </c>
      <c r="C34" s="14">
        <f t="shared" si="3"/>
        <v>-7.1642032145535772E-4</v>
      </c>
      <c r="D34" s="14">
        <f t="shared" si="3"/>
        <v>-1.416577237713712E-3</v>
      </c>
      <c r="E34" s="14">
        <f t="shared" si="3"/>
        <v>-1.7234100300300703E-3</v>
      </c>
      <c r="F34" s="14">
        <f t="shared" si="3"/>
        <v>-1.1611330468449532E-3</v>
      </c>
      <c r="G34" s="14">
        <f t="shared" si="3"/>
        <v>2.1324120347974151E-3</v>
      </c>
      <c r="H34" s="14">
        <f t="shared" si="3"/>
        <v>-7.9015832925988239E-4</v>
      </c>
      <c r="I34" s="14">
        <f t="shared" si="3"/>
        <v>-7.8700933925335281E-4</v>
      </c>
      <c r="J34" s="14">
        <f t="shared" si="3"/>
        <v>2.8869226599185005E-2</v>
      </c>
      <c r="K34" s="14">
        <f t="shared" si="3"/>
        <v>2.3987527917340268E-2</v>
      </c>
      <c r="L34" s="14">
        <f t="shared" si="3"/>
        <v>7.183425614109562E-2</v>
      </c>
      <c r="M34" s="14">
        <f t="shared" si="3"/>
        <v>4.5169704484566475E-2</v>
      </c>
      <c r="N34" s="14">
        <f t="shared" si="3"/>
        <v>4.4453146549420453E-2</v>
      </c>
      <c r="O34" s="14">
        <f t="shared" si="3"/>
        <v>-1.8697098778252985E-2</v>
      </c>
      <c r="P34" s="14">
        <f t="shared" si="2"/>
        <v>-1.8697098778252985E-2</v>
      </c>
      <c r="Q34" s="14">
        <f t="shared" si="2"/>
        <v>-1.8697098778252874E-2</v>
      </c>
      <c r="R34" s="14">
        <f t="shared" si="2"/>
        <v>-1.8697098778252874E-2</v>
      </c>
      <c r="S34" s="14">
        <f t="shared" si="2"/>
        <v>-1.8697098778252874E-2</v>
      </c>
      <c r="T34" s="14">
        <f t="shared" si="2"/>
        <v>-1.8697098778252874E-2</v>
      </c>
    </row>
    <row r="35" spans="2:20" x14ac:dyDescent="0.3">
      <c r="B35" s="3">
        <v>0</v>
      </c>
      <c r="C35" s="14">
        <f t="shared" si="3"/>
        <v>9.0798744182893909E-3</v>
      </c>
      <c r="D35" s="14">
        <f t="shared" si="3"/>
        <v>2.4267726523097277E-3</v>
      </c>
      <c r="E35" s="14">
        <f t="shared" si="3"/>
        <v>1.0348177999919939E-2</v>
      </c>
      <c r="F35" s="14">
        <f t="shared" si="3"/>
        <v>6.8184742170642743E-3</v>
      </c>
      <c r="G35" s="14">
        <f t="shared" si="3"/>
        <v>-2.5930520447411398E-3</v>
      </c>
      <c r="H35" s="14">
        <f t="shared" si="3"/>
        <v>-1.3579873894882688E-2</v>
      </c>
      <c r="I35" s="14">
        <f t="shared" si="3"/>
        <v>-3.1757584217644297E-3</v>
      </c>
      <c r="J35" s="14">
        <f t="shared" si="3"/>
        <v>1.2877974627187871E-3</v>
      </c>
      <c r="K35" s="14">
        <f t="shared" si="3"/>
        <v>4.4751933922488885E-3</v>
      </c>
      <c r="L35" s="14">
        <f t="shared" si="3"/>
        <v>-2.9279323315377526E-2</v>
      </c>
      <c r="M35" s="14">
        <f t="shared" si="3"/>
        <v>2.1991847131778597E-2</v>
      </c>
      <c r="N35" s="14">
        <f t="shared" si="3"/>
        <v>1.2320030545510674E-2</v>
      </c>
      <c r="O35" s="14">
        <f t="shared" si="3"/>
        <v>-4.9100022811928712E-2</v>
      </c>
      <c r="P35" s="14">
        <f t="shared" si="2"/>
        <v>-4.9100022811928601E-2</v>
      </c>
      <c r="Q35" s="14">
        <f t="shared" si="2"/>
        <v>-4.9100022811928601E-2</v>
      </c>
      <c r="R35" s="14">
        <f t="shared" si="2"/>
        <v>-4.9100022811928601E-2</v>
      </c>
      <c r="S35" s="14">
        <f t="shared" si="2"/>
        <v>-4.9100022811928601E-2</v>
      </c>
      <c r="T35" s="14">
        <f t="shared" si="2"/>
        <v>-4.9100022811928601E-2</v>
      </c>
    </row>
    <row r="36" spans="2:20" x14ac:dyDescent="0.3">
      <c r="B36" s="9" t="s">
        <v>29</v>
      </c>
      <c r="C36" s="14">
        <f t="shared" si="3"/>
        <v>-1.9196158690282239E-4</v>
      </c>
      <c r="D36" s="14">
        <f t="shared" si="3"/>
        <v>-8.7411608705956212E-5</v>
      </c>
      <c r="E36" s="14">
        <f t="shared" si="3"/>
        <v>-2.9132300102197028E-4</v>
      </c>
      <c r="F36" s="14">
        <f t="shared" si="3"/>
        <v>-3.1026560971536554E-5</v>
      </c>
      <c r="G36" s="14">
        <f t="shared" si="3"/>
        <v>-1.9152613721507006E-4</v>
      </c>
      <c r="H36" s="14">
        <f t="shared" si="3"/>
        <v>5.5574525703594446E-6</v>
      </c>
      <c r="I36" s="14">
        <f t="shared" si="3"/>
        <v>-1.6010555269918569E-4</v>
      </c>
      <c r="J36" s="14">
        <f t="shared" si="3"/>
        <v>3.1184545808336184E-2</v>
      </c>
      <c r="K36" s="14">
        <f t="shared" si="3"/>
        <v>3.0891581094406817E-2</v>
      </c>
      <c r="L36" s="14">
        <f t="shared" si="3"/>
        <v>0.10367521287199799</v>
      </c>
      <c r="M36" s="14">
        <f t="shared" si="3"/>
        <v>6.8508356553929506E-2</v>
      </c>
      <c r="N36" s="14">
        <f t="shared" si="3"/>
        <v>5.7678341559803448E-2</v>
      </c>
      <c r="O36" s="14">
        <f t="shared" si="3"/>
        <v>2.2236618858628709E-4</v>
      </c>
      <c r="P36" s="14">
        <f t="shared" si="2"/>
        <v>2.2236618858628709E-4</v>
      </c>
      <c r="Q36" s="14">
        <f t="shared" si="2"/>
        <v>2.2236618858628709E-4</v>
      </c>
      <c r="R36" s="14">
        <f t="shared" si="2"/>
        <v>2.2236618858628709E-4</v>
      </c>
      <c r="S36" s="14">
        <f t="shared" si="2"/>
        <v>2.2236618858650914E-4</v>
      </c>
      <c r="T36" s="14">
        <f t="shared" si="2"/>
        <v>2.2236618858650914E-4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7019F-9713-4FB1-A21E-7538FD5A830B}">
  <dimension ref="B4:W1468"/>
  <sheetViews>
    <sheetView workbookViewId="0">
      <selection activeCell="E28" sqref="E28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2:23" x14ac:dyDescent="0.3">
      <c r="B4" s="1" t="s">
        <v>30</v>
      </c>
    </row>
    <row r="5" spans="2:23" x14ac:dyDescent="0.3">
      <c r="B5" s="2" t="s">
        <v>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3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4">
        <f>'Spot Prices'!F29</f>
        <v>1.4109410779035159E-3</v>
      </c>
      <c r="G6" s="14">
        <f>'Spot Prices'!G29</f>
        <v>1.2881505149512584E-2</v>
      </c>
      <c r="H6" s="14">
        <f>'Spot Prices'!H29</f>
        <v>5.9350924779559833E-3</v>
      </c>
      <c r="I6" s="14">
        <f>'Spot Prices'!I29</f>
        <v>-1.2296668343301009E-2</v>
      </c>
      <c r="J6" s="14">
        <f>'Spot Prices'!J29</f>
        <v>3.5041344427464427E-2</v>
      </c>
      <c r="K6" s="14">
        <f>'Spot Prices'!K29</f>
        <v>3.7486876332722074E-2</v>
      </c>
      <c r="L6" s="14">
        <f>'Spot Prices'!L29</f>
        <v>0.18915761421640287</v>
      </c>
      <c r="M6" s="14">
        <f>'Spot Prices'!M29</f>
        <v>0.15974511228931343</v>
      </c>
      <c r="N6" s="14">
        <f>'Spot Prices'!N29</f>
        <v>0.12634472649993178</v>
      </c>
      <c r="O6" s="14">
        <f>'Spot Prices'!O29</f>
        <v>5.1217582218874291E-2</v>
      </c>
      <c r="P6" s="14">
        <f>'Spot Prices'!P29</f>
        <v>5.1217582218874069E-2</v>
      </c>
      <c r="Q6" s="14">
        <f>'Spot Prices'!Q29</f>
        <v>5.1217582218874291E-2</v>
      </c>
      <c r="R6" s="14">
        <f>'Spot Prices'!R29</f>
        <v>5.1217582218874291E-2</v>
      </c>
      <c r="S6" s="14">
        <f>'Spot Prices'!S29</f>
        <v>5.1217582218874291E-2</v>
      </c>
      <c r="T6" s="14">
        <f>'Spot Prices'!T29</f>
        <v>5.1217582218874291E-2</v>
      </c>
    </row>
    <row r="7" spans="2:23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4">
        <f>'Spot Prices'!F30</f>
        <v>7.2182686308663868E-4</v>
      </c>
      <c r="G7" s="14">
        <f>'Spot Prices'!G30</f>
        <v>-3.7352719425065573E-5</v>
      </c>
      <c r="H7" s="14">
        <f>'Spot Prices'!H30</f>
        <v>6.6092072783363598E-4</v>
      </c>
      <c r="I7" s="14">
        <f>'Spot Prices'!I30</f>
        <v>-1.7143620465011056E-3</v>
      </c>
      <c r="J7" s="14">
        <f>'Spot Prices'!J30</f>
        <v>3.4665971190082967E-2</v>
      </c>
      <c r="K7" s="14">
        <f>'Spot Prices'!K30</f>
        <v>3.531827025819112E-2</v>
      </c>
      <c r="L7" s="14">
        <f>'Spot Prices'!L30</f>
        <v>0.13172750338533712</v>
      </c>
      <c r="M7" s="14">
        <f>'Spot Prices'!M30</f>
        <v>9.375443545144968E-2</v>
      </c>
      <c r="N7" s="14">
        <f>'Spot Prices'!N30</f>
        <v>7.2493370454119965E-2</v>
      </c>
      <c r="O7" s="14">
        <f>'Spot Prices'!O30</f>
        <v>1.8676258911793253E-2</v>
      </c>
      <c r="P7" s="14">
        <f>'Spot Prices'!P30</f>
        <v>1.8676258911793253E-2</v>
      </c>
      <c r="Q7" s="14">
        <f>'Spot Prices'!Q30</f>
        <v>1.8676258911793253E-2</v>
      </c>
      <c r="R7" s="14">
        <f>'Spot Prices'!R30</f>
        <v>1.8676258911793253E-2</v>
      </c>
      <c r="S7" s="14">
        <f>'Spot Prices'!S30</f>
        <v>1.8676258911793253E-2</v>
      </c>
      <c r="T7" s="14">
        <f>'Spot Prices'!T30</f>
        <v>1.8676258911793253E-2</v>
      </c>
    </row>
    <row r="8" spans="2:23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6">
        <f>'Spot Prices'!F31</f>
        <v>1.3054336581519443E-4</v>
      </c>
      <c r="G8" s="46">
        <f>'Spot Prices'!G31</f>
        <v>-2.5426893641422588E-4</v>
      </c>
      <c r="H8" s="46">
        <f>'Spot Prices'!H31</f>
        <v>-1.9913524456072196E-6</v>
      </c>
      <c r="I8" s="46">
        <f>'Spot Prices'!I31</f>
        <v>-8.9215222351057832E-5</v>
      </c>
      <c r="J8" s="46">
        <f>'Spot Prices'!J31</f>
        <v>3.0127716838079577E-2</v>
      </c>
      <c r="K8" s="46">
        <f>'Spot Prices'!K31</f>
        <v>3.1181271330213978E-2</v>
      </c>
      <c r="L8" s="46">
        <f>'Spot Prices'!L31</f>
        <v>0.11004755648960152</v>
      </c>
      <c r="M8" s="46">
        <f>'Spot Prices'!M31</f>
        <v>7.569945829062652E-2</v>
      </c>
      <c r="N8" s="46">
        <f>'Spot Prices'!N31</f>
        <v>6.1277368147040656E-2</v>
      </c>
      <c r="O8" s="46">
        <f>'Spot Prices'!O31</f>
        <v>6.827834502461938E-3</v>
      </c>
      <c r="P8" s="46">
        <f>'Spot Prices'!P31</f>
        <v>6.827834502461938E-3</v>
      </c>
      <c r="Q8" s="46">
        <f>'Spot Prices'!Q31</f>
        <v>6.827834502461938E-3</v>
      </c>
      <c r="R8" s="46">
        <f>'Spot Prices'!R31</f>
        <v>6.827834502461938E-3</v>
      </c>
      <c r="S8" s="46">
        <f>'Spot Prices'!S31</f>
        <v>6.827834502461716E-3</v>
      </c>
      <c r="T8" s="46">
        <f>'Spot Prices'!T31</f>
        <v>6.827834502461716E-3</v>
      </c>
    </row>
    <row r="9" spans="2:23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1">
        <f>'Spot Prices'!F32</f>
        <v>4.942113508148438E-4</v>
      </c>
      <c r="G9" s="41">
        <f>'Spot Prices'!G32</f>
        <v>-1.3986371156649025E-4</v>
      </c>
      <c r="H9" s="41">
        <f>'Spot Prices'!H32</f>
        <v>-9.0449057756469831E-4</v>
      </c>
      <c r="I9" s="41">
        <f>'Spot Prices'!I32</f>
        <v>2.0236865754741373E-4</v>
      </c>
      <c r="J9" s="41">
        <f>'Spot Prices'!J32</f>
        <v>3.0578586411738051E-2</v>
      </c>
      <c r="K9" s="41">
        <f>'Spot Prices'!K32</f>
        <v>3.0983676447968289E-2</v>
      </c>
      <c r="L9" s="41">
        <f>'Spot Prices'!L32</f>
        <v>9.9779064066445322E-2</v>
      </c>
      <c r="M9" s="41">
        <f>'Spot Prices'!M32</f>
        <v>6.3491055714144817E-2</v>
      </c>
      <c r="N9" s="41">
        <f>'Spot Prices'!N32</f>
        <v>5.6965002045235469E-2</v>
      </c>
      <c r="O9" s="41">
        <f>'Spot Prices'!O32</f>
        <v>-4.4196261578457463E-3</v>
      </c>
      <c r="P9" s="41">
        <f>'Spot Prices'!P32</f>
        <v>-4.4196261578457463E-3</v>
      </c>
      <c r="Q9" s="41">
        <f>'Spot Prices'!Q32</f>
        <v>-4.4196261578456353E-3</v>
      </c>
      <c r="R9" s="41">
        <f>'Spot Prices'!R32</f>
        <v>-4.4196261578456353E-3</v>
      </c>
      <c r="S9" s="41">
        <f>'Spot Prices'!S32</f>
        <v>-4.4196261578457463E-3</v>
      </c>
      <c r="T9" s="41">
        <f>'Spot Prices'!T32</f>
        <v>-4.4196261578457463E-3</v>
      </c>
    </row>
    <row r="10" spans="2:23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6">
        <f>'Spot Prices'!F33</f>
        <v>-5.9110768210790532E-4</v>
      </c>
      <c r="G10" s="46">
        <f>'Spot Prices'!G33</f>
        <v>-4.6260553171473262E-6</v>
      </c>
      <c r="H10" s="46">
        <f>'Spot Prices'!H33</f>
        <v>-5.7406093745060449E-4</v>
      </c>
      <c r="I10" s="46">
        <f>'Spot Prices'!I33</f>
        <v>-9.3178606200894354E-4</v>
      </c>
      <c r="J10" s="46">
        <f>'Spot Prices'!J33</f>
        <v>2.9368639983558431E-2</v>
      </c>
      <c r="K10" s="46">
        <f>'Spot Prices'!K33</f>
        <v>2.8270730311557246E-2</v>
      </c>
      <c r="L10" s="46">
        <f>'Spot Prices'!L33</f>
        <v>9.5075506716953084E-2</v>
      </c>
      <c r="M10" s="46">
        <f>'Spot Prices'!M33</f>
        <v>5.9119175808594493E-2</v>
      </c>
      <c r="N10" s="46">
        <f>'Spot Prices'!N33</f>
        <v>5.2864126812398382E-2</v>
      </c>
      <c r="O10" s="46">
        <f>'Spot Prices'!O33</f>
        <v>-7.3758859240511399E-3</v>
      </c>
      <c r="P10" s="46">
        <f>'Spot Prices'!P33</f>
        <v>-7.3758859240512509E-3</v>
      </c>
      <c r="Q10" s="46">
        <f>'Spot Prices'!Q33</f>
        <v>-7.3758859240512509E-3</v>
      </c>
      <c r="R10" s="46">
        <f>'Spot Prices'!R33</f>
        <v>-7.3758859240511399E-3</v>
      </c>
      <c r="S10" s="46">
        <f>'Spot Prices'!S33</f>
        <v>-7.3758859240511399E-3</v>
      </c>
      <c r="T10" s="46">
        <f>'Spot Prices'!T33</f>
        <v>-7.3758859240511399E-3</v>
      </c>
    </row>
    <row r="11" spans="2:23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4">
        <f>'Spot Prices'!F34</f>
        <v>-1.1611330468449532E-3</v>
      </c>
      <c r="G11" s="14">
        <f>'Spot Prices'!G34</f>
        <v>2.1324120347974151E-3</v>
      </c>
      <c r="H11" s="14">
        <f>'Spot Prices'!H34</f>
        <v>-7.9015832925988239E-4</v>
      </c>
      <c r="I11" s="14">
        <f>'Spot Prices'!I34</f>
        <v>-7.8700933925335281E-4</v>
      </c>
      <c r="J11" s="14">
        <f>'Spot Prices'!J34</f>
        <v>2.8869226599185005E-2</v>
      </c>
      <c r="K11" s="14">
        <f>'Spot Prices'!K34</f>
        <v>2.3987527917340268E-2</v>
      </c>
      <c r="L11" s="14">
        <f>'Spot Prices'!L34</f>
        <v>7.183425614109562E-2</v>
      </c>
      <c r="M11" s="14">
        <f>'Spot Prices'!M34</f>
        <v>4.5169704484566475E-2</v>
      </c>
      <c r="N11" s="14">
        <f>'Spot Prices'!N34</f>
        <v>4.4453146549420453E-2</v>
      </c>
      <c r="O11" s="14">
        <f>'Spot Prices'!O34</f>
        <v>-1.8697098778252985E-2</v>
      </c>
      <c r="P11" s="14">
        <f>'Spot Prices'!P34</f>
        <v>-1.8697098778252985E-2</v>
      </c>
      <c r="Q11" s="14">
        <f>'Spot Prices'!Q34</f>
        <v>-1.8697098778252874E-2</v>
      </c>
      <c r="R11" s="14">
        <f>'Spot Prices'!R34</f>
        <v>-1.8697098778252874E-2</v>
      </c>
      <c r="S11" s="14">
        <f>'Spot Prices'!S34</f>
        <v>-1.8697098778252874E-2</v>
      </c>
      <c r="T11" s="14">
        <f>'Spot Prices'!T34</f>
        <v>-1.8697098778252874E-2</v>
      </c>
    </row>
    <row r="12" spans="2:23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4">
        <f>'Spot Prices'!F35</f>
        <v>6.8184742170642743E-3</v>
      </c>
      <c r="G12" s="14">
        <f>'Spot Prices'!G35</f>
        <v>-2.5930520447411398E-3</v>
      </c>
      <c r="H12" s="14">
        <f>'Spot Prices'!H35</f>
        <v>-1.3579873894882688E-2</v>
      </c>
      <c r="I12" s="14">
        <f>'Spot Prices'!I35</f>
        <v>-3.1757584217644297E-3</v>
      </c>
      <c r="J12" s="14">
        <f>'Spot Prices'!J35</f>
        <v>1.2877974627187871E-3</v>
      </c>
      <c r="K12" s="14">
        <f>'Spot Prices'!K35</f>
        <v>4.4751933922488885E-3</v>
      </c>
      <c r="L12" s="14">
        <f>'Spot Prices'!L35</f>
        <v>-2.9279323315377526E-2</v>
      </c>
      <c r="M12" s="14">
        <f>'Spot Prices'!M35</f>
        <v>2.1991847131778597E-2</v>
      </c>
      <c r="N12" s="14">
        <f>'Spot Prices'!N35</f>
        <v>1.2320030545510674E-2</v>
      </c>
      <c r="O12" s="14">
        <f>'Spot Prices'!O35</f>
        <v>-4.9100022811928712E-2</v>
      </c>
      <c r="P12" s="14">
        <f>'Spot Prices'!P35</f>
        <v>-4.9100022811928601E-2</v>
      </c>
      <c r="Q12" s="14">
        <f>'Spot Prices'!Q35</f>
        <v>-4.9100022811928601E-2</v>
      </c>
      <c r="R12" s="14">
        <f>'Spot Prices'!R35</f>
        <v>-4.9100022811928601E-2</v>
      </c>
      <c r="S12" s="14">
        <f>'Spot Prices'!S35</f>
        <v>-4.9100022811928601E-2</v>
      </c>
      <c r="T12" s="14">
        <f>'Spot Prices'!T35</f>
        <v>-4.9100022811928601E-2</v>
      </c>
    </row>
    <row r="13" spans="2:23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6">
        <f>'Spot Prices'!F36</f>
        <v>-3.1026560971536554E-5</v>
      </c>
      <c r="G13" s="46">
        <f>'Spot Prices'!G36</f>
        <v>-1.9152613721507006E-4</v>
      </c>
      <c r="H13" s="46">
        <f>'Spot Prices'!H36</f>
        <v>5.5574525703594446E-6</v>
      </c>
      <c r="I13" s="46">
        <f>'Spot Prices'!I36</f>
        <v>-1.6010555269918569E-4</v>
      </c>
      <c r="J13" s="46">
        <f>'Spot Prices'!J36</f>
        <v>3.1184545808336184E-2</v>
      </c>
      <c r="K13" s="46">
        <f>'Spot Prices'!K36</f>
        <v>3.0891581094406817E-2</v>
      </c>
      <c r="L13" s="46">
        <f>'Spot Prices'!L36</f>
        <v>0.10367521287199799</v>
      </c>
      <c r="M13" s="46">
        <f>'Spot Prices'!M36</f>
        <v>6.8508356553929506E-2</v>
      </c>
      <c r="N13" s="46">
        <f>'Spot Prices'!N36</f>
        <v>5.7678341559803448E-2</v>
      </c>
      <c r="O13" s="46">
        <f>'Spot Prices'!O36</f>
        <v>2.2236618858628709E-4</v>
      </c>
      <c r="P13" s="46">
        <f>'Spot Prices'!P36</f>
        <v>2.2236618858628709E-4</v>
      </c>
      <c r="Q13" s="46">
        <f>'Spot Prices'!Q36</f>
        <v>2.2236618858628709E-4</v>
      </c>
      <c r="R13" s="46">
        <f>'Spot Prices'!R36</f>
        <v>2.2236618858628709E-4</v>
      </c>
      <c r="S13" s="46">
        <f>'Spot Prices'!S36</f>
        <v>2.2236618858650914E-4</v>
      </c>
      <c r="T13" s="46">
        <f>'Spot Prices'!T36</f>
        <v>2.2236618858650914E-4</v>
      </c>
    </row>
    <row r="15" spans="2:23" x14ac:dyDescent="0.3">
      <c r="B15" s="1" t="str">
        <f>D83</f>
        <v>Golden Plains Revenue</v>
      </c>
    </row>
    <row r="16" spans="2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2</v>
      </c>
      <c r="W16" s="2" t="s">
        <v>3</v>
      </c>
    </row>
    <row r="17" spans="2:23" x14ac:dyDescent="0.3">
      <c r="B17" s="3">
        <v>1</v>
      </c>
      <c r="C17" s="17">
        <f t="shared" ref="C17:C24" si="0">AVERAGEIFS($E$39:$E$1048576,$B$39:$B$1048576,C$16,$C$39:$C$1048576,$B17,$D$39:$D$1048576,$B$15)</f>
        <v>0</v>
      </c>
      <c r="D17" s="17"/>
      <c r="E17" s="17">
        <f>AVERAGEIFS($E$39:$E$1048576,$B$39:$B$1048576,E$16,$C$39:$C$1048576,$B17,$D$39:$D$1048576,$B$15)*WindFarmLGCs!E17/WindFarmLGCs!V17</f>
        <v>183211165.73924032</v>
      </c>
      <c r="F17" s="17">
        <f>AVERAGEIFS($E$39:$E$1048576,$B$39:$B$1048576,F$16,$C$39:$C$1048576,$B17,$D$39:$D$1048576,$B$15)*WindFarmLGCs!F17/WindFarmLGCs!W17</f>
        <v>231292721.6893234</v>
      </c>
      <c r="G17" s="17">
        <f t="shared" ref="G17:O24" si="1">AVERAGEIFS($E$39:$E$1048576,$B$39:$B$1048576,G$16,$C$39:$C$1048576,$B17,$D$39:$D$1048576,$B$15)</f>
        <v>226191312</v>
      </c>
      <c r="H17" s="17">
        <f t="shared" si="1"/>
        <v>224359357.80000001</v>
      </c>
      <c r="I17" s="17">
        <f t="shared" si="1"/>
        <v>252311083.19999999</v>
      </c>
      <c r="J17" s="17">
        <f t="shared" si="1"/>
        <v>272253502.5</v>
      </c>
      <c r="K17" s="17">
        <f t="shared" si="1"/>
        <v>259781174.09999999</v>
      </c>
      <c r="L17" s="17">
        <f t="shared" si="1"/>
        <v>282086297.39999998</v>
      </c>
      <c r="M17" s="17">
        <f t="shared" si="1"/>
        <v>284957590.69999999</v>
      </c>
      <c r="N17" s="17">
        <f t="shared" si="1"/>
        <v>330865750.19999999</v>
      </c>
      <c r="O17" s="17">
        <f t="shared" si="1"/>
        <v>330431838.5</v>
      </c>
      <c r="P17" s="19">
        <f>'Spot Prices'!P17/'Spot Prices'!O17*WindFarmRevenue!O17</f>
        <v>331120421.85187095</v>
      </c>
      <c r="Q17" s="19">
        <f>'Spot Prices'!Q17/'Spot Prices'!P17*WindFarmRevenue!P17</f>
        <v>329111588.03083116</v>
      </c>
      <c r="R17" s="19">
        <f>'Spot Prices'!R17/'Spot Prices'!Q17*WindFarmRevenue!Q17</f>
        <v>312018784.92650682</v>
      </c>
      <c r="S17" s="19">
        <f>'Spot Prices'!S17/'Spot Prices'!R17*WindFarmRevenue!R17</f>
        <v>336560522.23617697</v>
      </c>
      <c r="T17" s="19">
        <f>'Spot Prices'!T17/'Spot Prices'!S17*WindFarmRevenue!S17</f>
        <v>325012321.38532442</v>
      </c>
      <c r="V17" s="17">
        <f>AVERAGEIFS($E$39:$E$1048576,$B$39:$B$1048576,V$16,$C$39:$C$1048576,$B17,$D$39:$D$1048576,$B$15)</f>
        <v>32748106.43</v>
      </c>
      <c r="W17" s="17">
        <f t="shared" ref="V17:W24" si="2">AVERAGEIFS($E$39:$E$1048576,$B$39:$B$1048576,W$16,$C$39:$C$1048576,$B17,$D$39:$D$1048576,$B$15)</f>
        <v>106747967.40000001</v>
      </c>
    </row>
    <row r="18" spans="2:23" x14ac:dyDescent="0.3">
      <c r="B18" s="3">
        <v>0.95</v>
      </c>
      <c r="C18" s="17">
        <f t="shared" si="0"/>
        <v>0</v>
      </c>
      <c r="D18" s="17"/>
      <c r="E18" s="17">
        <f>AVERAGEIFS($E$39:$E$1048576,$B$39:$B$1048576,E$16,$C$39:$C$1048576,$B18,$D$39:$D$1048576,$B$15)*WindFarmLGCs!E18/WindFarmLGCs!V18</f>
        <v>157710937.83297652</v>
      </c>
      <c r="F18" s="17">
        <f>AVERAGEIFS($E$39:$E$1048576,$B$39:$B$1048576,F$16,$C$39:$C$1048576,$B18,$D$39:$D$1048576,$B$15)*WindFarmLGCs!F18/WindFarmLGCs!W18</f>
        <v>191581426.12153986</v>
      </c>
      <c r="G18" s="17">
        <f t="shared" si="1"/>
        <v>194858002.69999996</v>
      </c>
      <c r="H18" s="17">
        <f t="shared" si="1"/>
        <v>192685600.30000004</v>
      </c>
      <c r="I18" s="17">
        <f t="shared" si="1"/>
        <v>210023904.40000001</v>
      </c>
      <c r="J18" s="17">
        <f t="shared" si="1"/>
        <v>223030193.5</v>
      </c>
      <c r="K18" s="17">
        <f t="shared" si="1"/>
        <v>221661609.19999996</v>
      </c>
      <c r="L18" s="17">
        <f t="shared" si="1"/>
        <v>234975434.69999996</v>
      </c>
      <c r="M18" s="17">
        <f t="shared" si="1"/>
        <v>248460328.90000001</v>
      </c>
      <c r="N18" s="17">
        <f t="shared" si="1"/>
        <v>277978144.60000002</v>
      </c>
      <c r="O18" s="17">
        <f t="shared" si="1"/>
        <v>279322797.39999998</v>
      </c>
      <c r="P18" s="19">
        <f>'Spot Prices'!P18/'Spot Prices'!O18*WindFarmRevenue!O18</f>
        <v>294043267.65576833</v>
      </c>
      <c r="Q18" s="19">
        <f>'Spot Prices'!Q18/'Spot Prices'!P18*WindFarmRevenue!P18</f>
        <v>282558542.73093539</v>
      </c>
      <c r="R18" s="19">
        <f>'Spot Prices'!R18/'Spot Prices'!Q18*WindFarmRevenue!Q18</f>
        <v>276749166.33680731</v>
      </c>
      <c r="S18" s="19">
        <f>'Spot Prices'!S18/'Spot Prices'!R18*WindFarmRevenue!R18</f>
        <v>296516250.91955537</v>
      </c>
      <c r="T18" s="19">
        <f>'Spot Prices'!T18/'Spot Prices'!S18*WindFarmRevenue!S18</f>
        <v>294895114.75743628</v>
      </c>
      <c r="V18" s="17">
        <f>AVERAGEIFS($E$39:$E$1048576,$B$39:$B$1048576,V$16,$C$39:$C$1048576,$B18,$D$39:$D$1048576,$B$15)</f>
        <v>25998739.649999995</v>
      </c>
      <c r="W18" s="17">
        <f t="shared" si="2"/>
        <v>91890262.160000011</v>
      </c>
    </row>
    <row r="19" spans="2:23" x14ac:dyDescent="0.3">
      <c r="B19" s="5">
        <v>0.75</v>
      </c>
      <c r="C19" s="48">
        <f t="shared" si="0"/>
        <v>0</v>
      </c>
      <c r="D19" s="48"/>
      <c r="E19" s="48">
        <f>AVERAGEIFS($E$39:$E$1048576,$B$39:$B$1048576,E$16,$C$39:$C$1048576,$B19,$D$39:$D$1048576,$B$15)*WindFarmLGCs!E19/WindFarmLGCs!V19</f>
        <v>144413683.18696776</v>
      </c>
      <c r="F19" s="48">
        <f>AVERAGEIFS($E$39:$E$1048576,$B$39:$B$1048576,F$16,$C$39:$C$1048576,$B19,$D$39:$D$1048576,$B$15)*WindFarmLGCs!F19/WindFarmLGCs!W19</f>
        <v>172614484.72910237</v>
      </c>
      <c r="G19" s="48">
        <f t="shared" si="1"/>
        <v>176866493.59999999</v>
      </c>
      <c r="H19" s="48">
        <f t="shared" si="1"/>
        <v>175448081.90000001</v>
      </c>
      <c r="I19" s="48">
        <f t="shared" si="1"/>
        <v>188925217.80000001</v>
      </c>
      <c r="J19" s="48">
        <f t="shared" si="1"/>
        <v>200223856.09999999</v>
      </c>
      <c r="K19" s="48">
        <f t="shared" si="1"/>
        <v>201333071.40000001</v>
      </c>
      <c r="L19" s="48">
        <f t="shared" si="1"/>
        <v>212883181.09999999</v>
      </c>
      <c r="M19" s="48">
        <f t="shared" si="1"/>
        <v>225644318.59999999</v>
      </c>
      <c r="N19" s="48">
        <f t="shared" si="1"/>
        <v>247723495.19999999</v>
      </c>
      <c r="O19" s="48">
        <f t="shared" si="1"/>
        <v>250945080.09999999</v>
      </c>
      <c r="P19" s="49">
        <f>'Spot Prices'!P19/'Spot Prices'!O19*WindFarmRevenue!O19</f>
        <v>270716967.45494938</v>
      </c>
      <c r="Q19" s="49">
        <f>'Spot Prices'!Q19/'Spot Prices'!P19*WindFarmRevenue!P19</f>
        <v>262610582.37236884</v>
      </c>
      <c r="R19" s="49">
        <f>'Spot Prices'!R19/'Spot Prices'!Q19*WindFarmRevenue!Q19</f>
        <v>263313929.25448334</v>
      </c>
      <c r="S19" s="49">
        <f>'Spot Prices'!S19/'Spot Prices'!R19*WindFarmRevenue!R19</f>
        <v>285597353.32066375</v>
      </c>
      <c r="T19" s="49">
        <f>'Spot Prices'!T19/'Spot Prices'!S19*WindFarmRevenue!S19</f>
        <v>284704939.11536556</v>
      </c>
      <c r="V19" s="48">
        <f t="shared" si="2"/>
        <v>23635890.5</v>
      </c>
      <c r="W19" s="48">
        <f t="shared" si="2"/>
        <v>84142618.069999993</v>
      </c>
    </row>
    <row r="20" spans="2:23" x14ac:dyDescent="0.3">
      <c r="B20" s="7">
        <v>0.5</v>
      </c>
      <c r="C20" s="39">
        <f t="shared" si="0"/>
        <v>0</v>
      </c>
      <c r="D20" s="39"/>
      <c r="E20" s="39">
        <f>AVERAGEIFS($E$39:$E$1048576,$B$39:$B$1048576,E$16,$C$39:$C$1048576,$B20,$D$39:$D$1048576,$B$15)*WindFarmLGCs!E20/WindFarmLGCs!V20</f>
        <v>135263054.8081716</v>
      </c>
      <c r="F20" s="39">
        <f>AVERAGEIFS($E$39:$E$1048576,$B$39:$B$1048576,F$16,$C$39:$C$1048576,$B20,$D$39:$D$1048576,$B$15)*WindFarmLGCs!F20/WindFarmLGCs!W20</f>
        <v>159112573.63723183</v>
      </c>
      <c r="G20" s="39">
        <f t="shared" si="1"/>
        <v>163525118.5</v>
      </c>
      <c r="H20" s="39">
        <f t="shared" si="1"/>
        <v>162578541.59999999</v>
      </c>
      <c r="I20" s="39">
        <f t="shared" si="1"/>
        <v>173026105.80000001</v>
      </c>
      <c r="J20" s="39">
        <f t="shared" si="1"/>
        <v>182952403.69999999</v>
      </c>
      <c r="K20" s="39">
        <f t="shared" si="1"/>
        <v>185825351.80000001</v>
      </c>
      <c r="L20" s="39">
        <f t="shared" si="1"/>
        <v>196026651.30000001</v>
      </c>
      <c r="M20" s="39">
        <f t="shared" si="1"/>
        <v>207616526.80000001</v>
      </c>
      <c r="N20" s="39">
        <f t="shared" si="1"/>
        <v>224968420.30000001</v>
      </c>
      <c r="O20" s="39">
        <f t="shared" si="1"/>
        <v>229793369.59999999</v>
      </c>
      <c r="P20" s="40">
        <f>'Spot Prices'!P20/'Spot Prices'!O20*WindFarmRevenue!O20</f>
        <v>251284348.84411535</v>
      </c>
      <c r="Q20" s="40">
        <f>'Spot Prices'!Q20/'Spot Prices'!P20*WindFarmRevenue!P20</f>
        <v>244206444.96959141</v>
      </c>
      <c r="R20" s="40">
        <f>'Spot Prices'!R20/'Spot Prices'!Q20*WindFarmRevenue!Q20</f>
        <v>249706819.22695869</v>
      </c>
      <c r="S20" s="40">
        <f>'Spot Prices'!S20/'Spot Prices'!R20*WindFarmRevenue!R20</f>
        <v>272538401.87403011</v>
      </c>
      <c r="T20" s="40">
        <f>'Spot Prices'!T20/'Spot Prices'!S20*WindFarmRevenue!S20</f>
        <v>271228046.94591945</v>
      </c>
      <c r="V20" s="39">
        <f t="shared" si="2"/>
        <v>22107451.52</v>
      </c>
      <c r="W20" s="39">
        <f t="shared" si="2"/>
        <v>78811005.359999999</v>
      </c>
    </row>
    <row r="21" spans="2:23" x14ac:dyDescent="0.3">
      <c r="B21" s="5">
        <v>0.25</v>
      </c>
      <c r="C21" s="48">
        <f t="shared" si="0"/>
        <v>0</v>
      </c>
      <c r="D21" s="48"/>
      <c r="E21" s="48">
        <f>AVERAGEIFS($E$39:$E$1048576,$B$39:$B$1048576,E$16,$C$39:$C$1048576,$B21,$D$39:$D$1048576,$B$15)*WindFarmLGCs!E21/WindFarmLGCs!V21</f>
        <v>126302083.82054074</v>
      </c>
      <c r="F21" s="48">
        <f>AVERAGEIFS($E$39:$E$1048576,$B$39:$B$1048576,F$16,$C$39:$C$1048576,$B21,$D$39:$D$1048576,$B$15)*WindFarmLGCs!F21/WindFarmLGCs!W21</f>
        <v>147615252.75620145</v>
      </c>
      <c r="G21" s="48">
        <f t="shared" si="1"/>
        <v>151581900</v>
      </c>
      <c r="H21" s="48">
        <f t="shared" si="1"/>
        <v>150219058.5</v>
      </c>
      <c r="I21" s="48">
        <f t="shared" si="1"/>
        <v>158641682.30000001</v>
      </c>
      <c r="J21" s="48">
        <f t="shared" si="1"/>
        <v>167610299.09999999</v>
      </c>
      <c r="K21" s="48">
        <f t="shared" si="1"/>
        <v>170643461.5</v>
      </c>
      <c r="L21" s="48">
        <f t="shared" si="1"/>
        <v>179644712.40000001</v>
      </c>
      <c r="M21" s="48">
        <f t="shared" si="1"/>
        <v>190138775.30000001</v>
      </c>
      <c r="N21" s="48">
        <f t="shared" si="1"/>
        <v>204998070.69999999</v>
      </c>
      <c r="O21" s="48">
        <f t="shared" si="1"/>
        <v>209284737.19999999</v>
      </c>
      <c r="P21" s="49">
        <f>'Spot Prices'!P21/'Spot Prices'!O21*WindFarmRevenue!O21</f>
        <v>225440201.80088001</v>
      </c>
      <c r="Q21" s="49">
        <f>'Spot Prices'!Q21/'Spot Prices'!P21*WindFarmRevenue!P21</f>
        <v>216643830.03801906</v>
      </c>
      <c r="R21" s="49">
        <f>'Spot Prices'!R21/'Spot Prices'!Q21*WindFarmRevenue!Q21</f>
        <v>216580996.12985766</v>
      </c>
      <c r="S21" s="49">
        <f>'Spot Prices'!S21/'Spot Prices'!R21*WindFarmRevenue!R21</f>
        <v>233549532.74584618</v>
      </c>
      <c r="T21" s="49">
        <f>'Spot Prices'!T21/'Spot Prices'!S21*WindFarmRevenue!S21</f>
        <v>229596260.04303351</v>
      </c>
      <c r="V21" s="48">
        <f t="shared" si="2"/>
        <v>20673689.039999999</v>
      </c>
      <c r="W21" s="48">
        <f t="shared" si="2"/>
        <v>73589896.510000005</v>
      </c>
    </row>
    <row r="22" spans="2:23" x14ac:dyDescent="0.3">
      <c r="B22" s="3">
        <v>0.05</v>
      </c>
      <c r="C22" s="17">
        <f t="shared" si="0"/>
        <v>0</v>
      </c>
      <c r="D22" s="17"/>
      <c r="E22" s="17">
        <f>AVERAGEIFS($E$39:$E$1048576,$B$39:$B$1048576,E$16,$C$39:$C$1048576,$B22,$D$39:$D$1048576,$B$15)*WindFarmLGCs!E22/WindFarmLGCs!V22</f>
        <v>115662049.5395477</v>
      </c>
      <c r="F22" s="17">
        <f>AVERAGEIFS($E$39:$E$1048576,$B$39:$B$1048576,F$16,$C$39:$C$1048576,$B22,$D$39:$D$1048576,$B$15)*WindFarmLGCs!F22/WindFarmLGCs!W22</f>
        <v>134477730.19248289</v>
      </c>
      <c r="G22" s="17">
        <f t="shared" si="1"/>
        <v>137483768.59999999</v>
      </c>
      <c r="H22" s="17">
        <f t="shared" si="1"/>
        <v>135249641.19999999</v>
      </c>
      <c r="I22" s="17">
        <f t="shared" si="1"/>
        <v>142600808.69999999</v>
      </c>
      <c r="J22" s="17">
        <f t="shared" si="1"/>
        <v>149990111.90000001</v>
      </c>
      <c r="K22" s="17">
        <f t="shared" si="1"/>
        <v>152929063.30000001</v>
      </c>
      <c r="L22" s="17">
        <f t="shared" si="1"/>
        <v>160156789.40000001</v>
      </c>
      <c r="M22" s="17">
        <f t="shared" si="1"/>
        <v>169444995</v>
      </c>
      <c r="N22" s="17">
        <f t="shared" si="1"/>
        <v>182477771.90000001</v>
      </c>
      <c r="O22" s="17">
        <f t="shared" si="1"/>
        <v>185371718.59999999</v>
      </c>
      <c r="P22" s="19">
        <f>'Spot Prices'!P22/'Spot Prices'!O22*WindFarmRevenue!O22</f>
        <v>196062243.94360667</v>
      </c>
      <c r="Q22" s="19">
        <f>'Spot Prices'!Q22/'Spot Prices'!P22*WindFarmRevenue!P22</f>
        <v>182342955.25476795</v>
      </c>
      <c r="R22" s="19">
        <f>'Spot Prices'!R22/'Spot Prices'!Q22*WindFarmRevenue!Q22</f>
        <v>170582332.52109116</v>
      </c>
      <c r="S22" s="19">
        <f>'Spot Prices'!S22/'Spot Prices'!R22*WindFarmRevenue!R22</f>
        <v>180396179.60162315</v>
      </c>
      <c r="T22" s="19">
        <f>'Spot Prices'!T22/'Spot Prices'!S22*WindFarmRevenue!S22</f>
        <v>171507936.02248836</v>
      </c>
      <c r="V22" s="17">
        <f t="shared" si="2"/>
        <v>18894041.68</v>
      </c>
      <c r="W22" s="17">
        <f t="shared" si="2"/>
        <v>67390481.599999994</v>
      </c>
    </row>
    <row r="23" spans="2:23" x14ac:dyDescent="0.3">
      <c r="B23" s="3">
        <v>0</v>
      </c>
      <c r="C23" s="17">
        <f t="shared" si="0"/>
        <v>0</v>
      </c>
      <c r="D23" s="17"/>
      <c r="E23" s="17">
        <f>AVERAGEIFS($E$39:$E$1048576,$B$39:$B$1048576,E$16,$C$39:$C$1048576,$B23,$D$39:$D$1048576,$B$15)*WindFarmLGCs!E23/WindFarmLGCs!V23</f>
        <v>95963519.222007945</v>
      </c>
      <c r="F23" s="17">
        <f>AVERAGEIFS($E$39:$E$1048576,$B$39:$B$1048576,F$16,$C$39:$C$1048576,$B23,$D$39:$D$1048576,$B$15)*WindFarmLGCs!F23/WindFarmLGCs!W23</f>
        <v>115138786.90362485</v>
      </c>
      <c r="G23" s="17">
        <f t="shared" si="1"/>
        <v>115915576.40000001</v>
      </c>
      <c r="H23" s="17">
        <f t="shared" si="1"/>
        <v>112144515.09999999</v>
      </c>
      <c r="I23" s="17">
        <f t="shared" si="1"/>
        <v>120197106.3</v>
      </c>
      <c r="J23" s="17">
        <f t="shared" si="1"/>
        <v>127870543</v>
      </c>
      <c r="K23" s="17">
        <f t="shared" si="1"/>
        <v>133610277.5</v>
      </c>
      <c r="L23" s="17">
        <f t="shared" si="1"/>
        <v>138830951.5</v>
      </c>
      <c r="M23" s="17">
        <f t="shared" si="1"/>
        <v>142289485.40000001</v>
      </c>
      <c r="N23" s="17">
        <f t="shared" si="1"/>
        <v>146464142.30000001</v>
      </c>
      <c r="O23" s="17">
        <f t="shared" si="1"/>
        <v>159347120.19999999</v>
      </c>
      <c r="P23" s="19">
        <f>'Spot Prices'!P23/'Spot Prices'!O23*WindFarmRevenue!O23</f>
        <v>165487742.86817068</v>
      </c>
      <c r="Q23" s="19">
        <f>'Spot Prices'!Q23/'Spot Prices'!P23*WindFarmRevenue!P23</f>
        <v>153376907.51859054</v>
      </c>
      <c r="R23" s="19">
        <f>'Spot Prices'!R23/'Spot Prices'!Q23*WindFarmRevenue!Q23</f>
        <v>146821367.40806624</v>
      </c>
      <c r="S23" s="19">
        <f>'Spot Prices'!S23/'Spot Prices'!R23*WindFarmRevenue!R23</f>
        <v>151611972.21047789</v>
      </c>
      <c r="T23" s="19">
        <f>'Spot Prices'!T23/'Spot Prices'!S23*WindFarmRevenue!S23</f>
        <v>140362149.88857856</v>
      </c>
      <c r="V23" s="17">
        <f t="shared" si="2"/>
        <v>15776973.529999999</v>
      </c>
      <c r="W23" s="17">
        <f t="shared" si="2"/>
        <v>55913134.880000003</v>
      </c>
    </row>
    <row r="24" spans="2:23" x14ac:dyDescent="0.3">
      <c r="B24" s="9" t="s">
        <v>29</v>
      </c>
      <c r="C24" s="48">
        <f t="shared" si="0"/>
        <v>0</v>
      </c>
      <c r="D24" s="48"/>
      <c r="E24" s="17">
        <f>AVERAGEIFS($E$39:$E$1048576,$B$39:$B$1048576,E$16,$C$39:$C$1048576,$B24,$D$39:$D$1048576,$B$15)*WindFarmLGCs!E24/WindFarmLGCs!V24</f>
        <v>135747643.37497935</v>
      </c>
      <c r="F24" s="17">
        <f>AVERAGEIFS($E$39:$E$1048576,$B$39:$B$1048576,F$16,$C$39:$C$1048576,$B24,$D$39:$D$1048576,$B$15)*WindFarmLGCs!F24/WindFarmLGCs!W24</f>
        <v>160714307.98725352</v>
      </c>
      <c r="G24" s="48">
        <f t="shared" si="1"/>
        <v>164569770.90000001</v>
      </c>
      <c r="H24" s="48">
        <f t="shared" si="1"/>
        <v>163077316.80000001</v>
      </c>
      <c r="I24" s="48">
        <f t="shared" si="1"/>
        <v>174302409.80000001</v>
      </c>
      <c r="J24" s="48">
        <f t="shared" si="1"/>
        <v>184477598.90000001</v>
      </c>
      <c r="K24" s="48">
        <f t="shared" si="1"/>
        <v>186348159.30000001</v>
      </c>
      <c r="L24" s="48">
        <f t="shared" si="1"/>
        <v>196662966.90000001</v>
      </c>
      <c r="M24" s="48">
        <f t="shared" si="1"/>
        <v>208181135.09999999</v>
      </c>
      <c r="N24" s="48">
        <f t="shared" si="1"/>
        <v>227146141.5</v>
      </c>
      <c r="O24" s="48">
        <f t="shared" si="1"/>
        <v>230640026.5</v>
      </c>
      <c r="P24" s="49">
        <f>'Spot Prices'!P24/'Spot Prices'!O24*WindFarmRevenue!O24</f>
        <v>248060767.38850799</v>
      </c>
      <c r="Q24" s="49">
        <f>'Spot Prices'!Q24/'Spot Prices'!P24*WindFarmRevenue!P24</f>
        <v>238938611.15289026</v>
      </c>
      <c r="R24" s="49">
        <f>'Spot Prices'!R24/'Spot Prices'!Q24*WindFarmRevenue!Q24</f>
        <v>238190235.78316203</v>
      </c>
      <c r="S24" s="49">
        <f>'Spot Prices'!S24/'Spot Prices'!R24*WindFarmRevenue!R24</f>
        <v>257366944.09407067</v>
      </c>
      <c r="T24" s="49">
        <f>'Spot Prices'!T24/'Spot Prices'!S24*WindFarmRevenue!S24</f>
        <v>254285984.35236982</v>
      </c>
      <c r="V24" s="48">
        <f t="shared" si="2"/>
        <v>22233938.98</v>
      </c>
      <c r="W24" s="48">
        <f t="shared" si="2"/>
        <v>79093350.840000004</v>
      </c>
    </row>
    <row r="26" spans="2:23" x14ac:dyDescent="0.3">
      <c r="B26" s="1" t="str">
        <f>"Adjusted "&amp;B15</f>
        <v>Adjusted Golden Plains Revenue</v>
      </c>
      <c r="E26" s="3">
        <v>1</v>
      </c>
      <c r="F26" s="3"/>
    </row>
    <row r="27" spans="2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3" x14ac:dyDescent="0.3">
      <c r="B28" s="3">
        <v>1</v>
      </c>
      <c r="C28" s="20">
        <f t="shared" ref="C28:C35" si="3">(C17*(1+C6))*($E$26)</f>
        <v>0</v>
      </c>
      <c r="D28" s="20"/>
      <c r="E28" s="20">
        <f t="shared" ref="E28:O28" si="4">(E17*(1+E6))*($E$26)</f>
        <v>186378618.43794098</v>
      </c>
      <c r="F28" s="20">
        <f t="shared" si="4"/>
        <v>231619062.09137496</v>
      </c>
      <c r="G28" s="20">
        <f t="shared" si="4"/>
        <v>229104996.55030301</v>
      </c>
      <c r="H28" s="20">
        <f t="shared" si="4"/>
        <v>225690951.33683783</v>
      </c>
      <c r="I28" s="20">
        <f t="shared" si="4"/>
        <v>249208497.49055055</v>
      </c>
      <c r="J28" s="20">
        <f t="shared" si="4"/>
        <v>281793631.25268602</v>
      </c>
      <c r="K28" s="20">
        <f t="shared" si="4"/>
        <v>269519558.84705603</v>
      </c>
      <c r="L28" s="20">
        <f t="shared" si="4"/>
        <v>335445068.41932267</v>
      </c>
      <c r="M28" s="20">
        <f t="shared" si="4"/>
        <v>330478173.02406371</v>
      </c>
      <c r="N28" s="20">
        <f t="shared" si="4"/>
        <v>372668892.91721374</v>
      </c>
      <c r="O28" s="20">
        <f t="shared" si="4"/>
        <v>347355758.35610753</v>
      </c>
      <c r="P28" s="21">
        <f>(O28*'Spot Prices'!P5/'Spot Prices'!O5)*($E$26)</f>
        <v>348079609.28241742</v>
      </c>
      <c r="Q28" s="21">
        <f>(P28*'Spot Prices'!Q5/'Spot Prices'!P5)*($E$26)</f>
        <v>345967887.84998447</v>
      </c>
      <c r="R28" s="21">
        <f>(Q28*'Spot Prices'!R5/'Spot Prices'!Q5)*($E$26)</f>
        <v>327999632.69731343</v>
      </c>
      <c r="S28" s="21">
        <f>(R28*'Spot Prices'!S5/'Spot Prices'!R5)*($E$26)</f>
        <v>353798338.45543563</v>
      </c>
      <c r="T28" s="21">
        <f>(S28*'Spot Prices'!T5/'Spot Prices'!S5)*($E$26)</f>
        <v>341658666.67802447</v>
      </c>
    </row>
    <row r="29" spans="2:23" x14ac:dyDescent="0.3">
      <c r="B29" s="3">
        <v>0.95</v>
      </c>
      <c r="C29" s="20">
        <f t="shared" si="3"/>
        <v>0</v>
      </c>
      <c r="D29" s="20"/>
      <c r="E29" s="20">
        <f t="shared" ref="E29:O29" si="5">(E18*(1+E7))*($E$26)</f>
        <v>157722608.28965744</v>
      </c>
      <c r="F29" s="20">
        <f t="shared" si="5"/>
        <v>191719714.74138284</v>
      </c>
      <c r="G29" s="20">
        <f t="shared" si="5"/>
        <v>194850724.22369736</v>
      </c>
      <c r="H29" s="20">
        <f t="shared" si="5"/>
        <v>192812950.20719337</v>
      </c>
      <c r="I29" s="20">
        <f t="shared" si="5"/>
        <v>209663847.38943866</v>
      </c>
      <c r="J29" s="20">
        <f t="shared" si="5"/>
        <v>230761751.76238963</v>
      </c>
      <c r="K29" s="20">
        <f t="shared" si="5"/>
        <v>229490313.8195911</v>
      </c>
      <c r="L29" s="20">
        <f t="shared" si="5"/>
        <v>265928162.06991526</v>
      </c>
      <c r="M29" s="20">
        <f t="shared" si="5"/>
        <v>271754586.76810104</v>
      </c>
      <c r="N29" s="20">
        <f t="shared" si="5"/>
        <v>298129717.21463674</v>
      </c>
      <c r="O29" s="20">
        <f t="shared" si="5"/>
        <v>284539502.28420877</v>
      </c>
      <c r="P29" s="21">
        <f>(O29*'Spot Prices'!P6/'Spot Prices'!O6)*($E$26)</f>
        <v>299534895.85377717</v>
      </c>
      <c r="Q29" s="21">
        <f>(P29*'Spot Prices'!Q6/'Spot Prices'!P6)*($E$26)</f>
        <v>287835679.23271728</v>
      </c>
      <c r="R29" s="21">
        <f>(Q29*'Spot Prices'!R6/'Spot Prices'!Q6)*($E$26)</f>
        <v>281917805.42093641</v>
      </c>
      <c r="S29" s="21">
        <f>(R29*'Spot Prices'!S6/'Spot Prices'!R6)*($E$26)</f>
        <v>302054065.1932832</v>
      </c>
      <c r="T29" s="21">
        <f>(S29*'Spot Prices'!T6/'Spot Prices'!S6)*($E$26)</f>
        <v>300402652.2724691</v>
      </c>
    </row>
    <row r="30" spans="2:23" x14ac:dyDescent="0.3">
      <c r="B30" s="5">
        <v>0.75</v>
      </c>
      <c r="C30" s="51">
        <f t="shared" si="3"/>
        <v>0</v>
      </c>
      <c r="D30" s="51"/>
      <c r="E30" s="51">
        <f t="shared" ref="E30:O30" si="6">(E19*(1+E8))*($E$26)</f>
        <v>144393182.14481255</v>
      </c>
      <c r="F30" s="51">
        <f t="shared" si="6"/>
        <v>172637018.40492737</v>
      </c>
      <c r="G30" s="51">
        <f t="shared" si="6"/>
        <v>176821521.944785</v>
      </c>
      <c r="H30" s="51">
        <f t="shared" si="6"/>
        <v>175447732.52103305</v>
      </c>
      <c r="I30" s="51">
        <f t="shared" si="6"/>
        <v>188908362.79468626</v>
      </c>
      <c r="J30" s="51">
        <f t="shared" si="6"/>
        <v>206256143.74080917</v>
      </c>
      <c r="K30" s="51">
        <f t="shared" si="6"/>
        <v>207610892.52706876</v>
      </c>
      <c r="L30" s="51">
        <f t="shared" si="6"/>
        <v>236310454.99778831</v>
      </c>
      <c r="M30" s="51">
        <f t="shared" si="6"/>
        <v>242725471.28437755</v>
      </c>
      <c r="N30" s="51">
        <f t="shared" si="6"/>
        <v>262903339.01404205</v>
      </c>
      <c r="O30" s="51">
        <f t="shared" si="6"/>
        <v>252658491.57612985</v>
      </c>
      <c r="P30" s="52">
        <f>(O30*'Spot Prices'!P7/'Spot Prices'!O7)*($E$26)</f>
        <v>272565378.10574013</v>
      </c>
      <c r="Q30" s="52">
        <f>(P30*'Spot Prices'!Q7/'Spot Prices'!P7)*($E$26)</f>
        <v>264403643.96740252</v>
      </c>
      <c r="R30" s="52">
        <f>(Q30*'Spot Prices'!R7/'Spot Prices'!Q7)*($E$26)</f>
        <v>265111793.18562588</v>
      </c>
      <c r="S30" s="52">
        <f>(R30*'Spot Prices'!S7/'Spot Prices'!R7)*($E$26)</f>
        <v>287547364.78347838</v>
      </c>
      <c r="T30" s="52">
        <f>(S30*'Spot Prices'!T7/'Spot Prices'!S7)*($E$26)</f>
        <v>286648857.3216787</v>
      </c>
    </row>
    <row r="31" spans="2:23" x14ac:dyDescent="0.3">
      <c r="B31" s="7">
        <v>0.5</v>
      </c>
      <c r="C31" s="43">
        <f t="shared" si="3"/>
        <v>0</v>
      </c>
      <c r="D31" s="43"/>
      <c r="E31" s="43">
        <f t="shared" ref="E31:O31" si="7">(E20*(1+E9))*($E$26)</f>
        <v>135135525.12886617</v>
      </c>
      <c r="F31" s="43">
        <f t="shared" si="7"/>
        <v>159191208.8771807</v>
      </c>
      <c r="G31" s="43">
        <f t="shared" si="7"/>
        <v>163502247.26999223</v>
      </c>
      <c r="H31" s="43">
        <f t="shared" si="7"/>
        <v>162431490.84100857</v>
      </c>
      <c r="I31" s="43">
        <f t="shared" si="7"/>
        <v>173061120.86075142</v>
      </c>
      <c r="J31" s="43">
        <f t="shared" si="7"/>
        <v>188546829.58577561</v>
      </c>
      <c r="K31" s="43">
        <f t="shared" si="7"/>
        <v>191582904.37600109</v>
      </c>
      <c r="L31" s="43">
        <f t="shared" si="7"/>
        <v>215586007.09879345</v>
      </c>
      <c r="M31" s="43">
        <f t="shared" si="7"/>
        <v>220798319.27023605</v>
      </c>
      <c r="N31" s="43">
        <f t="shared" si="7"/>
        <v>237783746.82250291</v>
      </c>
      <c r="O31" s="43">
        <f t="shared" si="7"/>
        <v>228777768.81281632</v>
      </c>
      <c r="P31" s="44">
        <f>(O31*'Spot Prices'!P8/'Spot Prices'!O8)*($E$26)</f>
        <v>250173765.96290666</v>
      </c>
      <c r="Q31" s="44">
        <f>(P31*'Spot Prices'!Q8/'Spot Prices'!P8)*($E$26)</f>
        <v>243127143.77748933</v>
      </c>
      <c r="R31" s="44">
        <f>(Q31*'Spot Prices'!R8/'Spot Prices'!Q8)*($E$26)</f>
        <v>248603208.43691084</v>
      </c>
      <c r="S31" s="44">
        <f>(R31*'Spot Prices'!S8/'Spot Prices'!R8)*($E$26)</f>
        <v>271333884.02409017</v>
      </c>
      <c r="T31" s="44">
        <f>(S31*'Spot Prices'!T8/'Spot Prices'!S8)*($E$26)</f>
        <v>270029320.37489587</v>
      </c>
    </row>
    <row r="32" spans="2:23" x14ac:dyDescent="0.3">
      <c r="B32" s="5">
        <v>0.25</v>
      </c>
      <c r="C32" s="51">
        <f t="shared" si="3"/>
        <v>0</v>
      </c>
      <c r="D32" s="51"/>
      <c r="E32" s="51">
        <f t="shared" ref="E32:O32" si="8">(E21*(1+E10))*($E$26)</f>
        <v>126189935.70305276</v>
      </c>
      <c r="F32" s="51">
        <f t="shared" si="8"/>
        <v>147527996.24630097</v>
      </c>
      <c r="G32" s="51">
        <f t="shared" si="8"/>
        <v>151581198.77374551</v>
      </c>
      <c r="H32" s="51">
        <f t="shared" si="8"/>
        <v>150132823.60645455</v>
      </c>
      <c r="I32" s="51">
        <f t="shared" si="8"/>
        <v>158493862.19157922</v>
      </c>
      <c r="J32" s="51">
        <f t="shared" si="8"/>
        <v>172532785.63180444</v>
      </c>
      <c r="K32" s="51">
        <f t="shared" si="8"/>
        <v>175467676.77949712</v>
      </c>
      <c r="L32" s="51">
        <f t="shared" si="8"/>
        <v>196724524.4604513</v>
      </c>
      <c r="M32" s="51">
        <f t="shared" si="8"/>
        <v>201379622.98499155</v>
      </c>
      <c r="N32" s="51">
        <f t="shared" si="8"/>
        <v>215835114.70578179</v>
      </c>
      <c r="O32" s="51">
        <f t="shared" si="8"/>
        <v>207741076.85276777</v>
      </c>
      <c r="P32" s="52">
        <f>(O32*'Spot Prices'!P9/'Spot Prices'!O9)*($E$26)</f>
        <v>223777380.58970162</v>
      </c>
      <c r="Q32" s="52">
        <f>(P32*'Spot Prices'!Q9/'Spot Prices'!P9)*($E$26)</f>
        <v>215045889.86150908</v>
      </c>
      <c r="R32" s="52">
        <f>(Q32*'Spot Prices'!R9/'Spot Prices'!Q9)*($E$26)</f>
        <v>214983519.40908647</v>
      </c>
      <c r="S32" s="52">
        <f>(R32*'Spot Prices'!S9/'Spot Prices'!R9)*($E$26)</f>
        <v>231826898.03469741</v>
      </c>
      <c r="T32" s="52">
        <f>(S32*'Spot Prices'!T9/'Spot Prices'!S9)*($E$26)</f>
        <v>227902784.22036734</v>
      </c>
    </row>
    <row r="33" spans="2:20" x14ac:dyDescent="0.3">
      <c r="B33" s="3">
        <v>0.05</v>
      </c>
      <c r="C33" s="20">
        <f t="shared" si="3"/>
        <v>0</v>
      </c>
      <c r="D33" s="20"/>
      <c r="E33" s="20">
        <f t="shared" ref="E33:O33" si="9">(E22*(1+E11))*($E$26)</f>
        <v>115462716.40327741</v>
      </c>
      <c r="F33" s="20">
        <f t="shared" si="9"/>
        <v>134321583.65589169</v>
      </c>
      <c r="G33" s="20">
        <f t="shared" si="9"/>
        <v>137776940.64275193</v>
      </c>
      <c r="H33" s="20">
        <f t="shared" si="9"/>
        <v>135142772.5694764</v>
      </c>
      <c r="I33" s="20">
        <f t="shared" si="9"/>
        <v>142488580.53176799</v>
      </c>
      <c r="J33" s="20">
        <f t="shared" si="9"/>
        <v>154320210.42807823</v>
      </c>
      <c r="K33" s="20">
        <f t="shared" si="9"/>
        <v>156597453.47528145</v>
      </c>
      <c r="L33" s="20">
        <f t="shared" si="9"/>
        <v>171661533.23249513</v>
      </c>
      <c r="M33" s="20">
        <f t="shared" si="9"/>
        <v>177098775.35053885</v>
      </c>
      <c r="N33" s="20">
        <f t="shared" si="9"/>
        <v>190589483.03628242</v>
      </c>
      <c r="O33" s="20">
        <f t="shared" si="9"/>
        <v>181905805.26664129</v>
      </c>
      <c r="P33" s="21">
        <f>(O33*'Spot Prices'!P10/'Spot Prices'!O10)*($E$26)</f>
        <v>192396448.80190715</v>
      </c>
      <c r="Q33" s="21">
        <f>(P33*'Spot Prices'!Q10/'Spot Prices'!P10)*($E$26)</f>
        <v>178933671.00885102</v>
      </c>
      <c r="R33" s="21">
        <f>(Q33*'Spot Prices'!R10/'Spot Prices'!Q10)*($E$26)</f>
        <v>167392937.80011955</v>
      </c>
      <c r="S33" s="21">
        <f>(R33*'Spot Prices'!S10/'Spot Prices'!R10)*($E$26)</f>
        <v>177023294.41239214</v>
      </c>
      <c r="T33" s="21">
        <f>(S33*'Spot Prices'!T10/'Spot Prices'!S10)*($E$26)</f>
        <v>168301235.20142162</v>
      </c>
    </row>
    <row r="34" spans="2:20" x14ac:dyDescent="0.3">
      <c r="B34" s="3">
        <v>0</v>
      </c>
      <c r="C34" s="20">
        <f t="shared" si="3"/>
        <v>0</v>
      </c>
      <c r="D34" s="20"/>
      <c r="E34" s="20">
        <f t="shared" ref="E34:O34" si="10">(E23*(1+E12))*($E$26)</f>
        <v>96956566.800416023</v>
      </c>
      <c r="F34" s="20">
        <f t="shared" si="10"/>
        <v>115923857.75351126</v>
      </c>
      <c r="G34" s="20">
        <f t="shared" si="10"/>
        <v>115615001.27759863</v>
      </c>
      <c r="H34" s="20">
        <f t="shared" si="10"/>
        <v>110621606.72693923</v>
      </c>
      <c r="I34" s="20">
        <f t="shared" si="10"/>
        <v>119815389.32739606</v>
      </c>
      <c r="J34" s="20">
        <f t="shared" si="10"/>
        <v>128035214.36083187</v>
      </c>
      <c r="K34" s="20">
        <f t="shared" si="10"/>
        <v>134208209.33100455</v>
      </c>
      <c r="L34" s="20">
        <f t="shared" si="10"/>
        <v>134766075.18485001</v>
      </c>
      <c r="M34" s="20">
        <f t="shared" si="10"/>
        <v>145418694.01137626</v>
      </c>
      <c r="N34" s="20">
        <f t="shared" si="10"/>
        <v>148268585.00695804</v>
      </c>
      <c r="O34" s="20">
        <f t="shared" si="10"/>
        <v>151523172.96316484</v>
      </c>
      <c r="P34" s="21">
        <f>(O34*'Spot Prices'!P11/'Spot Prices'!O11)*($E$26)</f>
        <v>157362290.91824889</v>
      </c>
      <c r="Q34" s="21">
        <f>(P34*'Spot Prices'!Q11/'Spot Prices'!P11)*($E$26)</f>
        <v>145846097.86060464</v>
      </c>
      <c r="R34" s="21">
        <f>(Q34*'Spot Prices'!R11/'Spot Prices'!Q11)*($E$26)</f>
        <v>139612434.91905159</v>
      </c>
      <c r="S34" s="21">
        <f>(R34*'Spot Prices'!S11/'Spot Prices'!R11)*($E$26)</f>
        <v>144167820.9163819</v>
      </c>
      <c r="T34" s="21">
        <f>(S34*'Spot Prices'!T11/'Spot Prices'!S11)*($E$26)</f>
        <v>133470365.12711799</v>
      </c>
    </row>
    <row r="35" spans="2:20" x14ac:dyDescent="0.3">
      <c r="B35" s="9" t="s">
        <v>29</v>
      </c>
      <c r="C35" s="51">
        <f t="shared" si="3"/>
        <v>0</v>
      </c>
      <c r="D35" s="51"/>
      <c r="E35" s="51">
        <f t="shared" ref="E35:O35" si="11">(E24*(1+E13))*($E$26)</f>
        <v>135708096.96412969</v>
      </c>
      <c r="F35" s="51">
        <f t="shared" si="11"/>
        <v>160709321.57497776</v>
      </c>
      <c r="G35" s="51">
        <f t="shared" si="11"/>
        <v>164538251.48747715</v>
      </c>
      <c r="H35" s="51">
        <f t="shared" si="11"/>
        <v>163078223.09445342</v>
      </c>
      <c r="I35" s="51">
        <f t="shared" si="11"/>
        <v>174274503.01634219</v>
      </c>
      <c r="J35" s="51">
        <f t="shared" si="11"/>
        <v>190230449.03350893</v>
      </c>
      <c r="K35" s="51">
        <f t="shared" si="11"/>
        <v>192104748.5748094</v>
      </c>
      <c r="L35" s="51">
        <f t="shared" si="11"/>
        <v>217052041.85739622</v>
      </c>
      <c r="M35" s="51">
        <f t="shared" si="11"/>
        <v>222443282.53123257</v>
      </c>
      <c r="N35" s="51">
        <f t="shared" si="11"/>
        <v>240247554.23342845</v>
      </c>
      <c r="O35" s="51">
        <f t="shared" si="11"/>
        <v>230691313.04362825</v>
      </c>
      <c r="P35" s="52">
        <f>(O35*'Spot Prices'!P12/'Spot Prices'!O12)*($E$26)</f>
        <v>248115927.71589002</v>
      </c>
      <c r="Q35" s="52">
        <f>(P35*'Spot Prices'!Q12/'Spot Prices'!P12)*($E$26)</f>
        <v>238991743.02115849</v>
      </c>
      <c r="R35" s="52">
        <f>(Q35*'Spot Prices'!R12/'Spot Prices'!Q12)*($E$26)</f>
        <v>238243201.23805168</v>
      </c>
      <c r="S35" s="52">
        <f>(R35*'Spot Prices'!S12/'Spot Prices'!R12)*($E$26)</f>
        <v>257424173.80049708</v>
      </c>
      <c r="T35" s="52">
        <f>(S35*'Spot Prices'!T12/'Spot Prices'!S12)*($E$26)</f>
        <v>254342528.95752129</v>
      </c>
    </row>
    <row r="38" spans="2:20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</row>
    <row r="39" spans="2:20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12">IF(RIGHT(D39,5)="(MWh)",E39,0)</f>
        <v>0</v>
      </c>
    </row>
    <row r="40" spans="2:20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12"/>
        <v>0</v>
      </c>
    </row>
    <row r="41" spans="2:20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12"/>
        <v>0</v>
      </c>
    </row>
    <row r="42" spans="2:20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12"/>
        <v>0</v>
      </c>
    </row>
    <row r="43" spans="2:20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12"/>
        <v>0</v>
      </c>
    </row>
    <row r="44" spans="2:20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12"/>
        <v>0</v>
      </c>
    </row>
    <row r="45" spans="2:20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12"/>
        <v>0</v>
      </c>
    </row>
    <row r="46" spans="2:20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12"/>
        <v>0</v>
      </c>
    </row>
    <row r="47" spans="2:20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12"/>
        <v>0</v>
      </c>
    </row>
    <row r="48" spans="2:20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12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12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12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12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12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12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12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12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12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12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12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12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12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12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12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12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12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12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12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12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12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12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12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12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12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12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12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12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12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12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12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12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12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12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12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12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12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12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12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12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12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12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12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12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12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12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12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12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12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12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12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12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12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12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12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13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13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13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13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13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13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13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13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13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13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13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13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13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13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13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13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13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13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13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13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13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13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13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13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13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13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13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13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13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13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13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13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13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13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13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13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13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13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13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13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13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13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13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13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13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13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13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13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13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13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13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13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13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13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13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13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13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13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13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13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13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13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13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13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14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14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14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14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14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14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14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14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14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14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14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14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14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14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14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14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14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14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14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14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14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14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14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14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14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14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14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14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14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14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14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14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14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14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14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14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14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14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14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14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14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14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14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14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14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14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14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14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14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14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14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14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14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14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14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14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14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14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14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14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14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14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14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14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15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15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15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15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15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15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15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15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15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15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15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15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15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15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15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15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15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15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15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15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15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15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15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15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15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15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15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15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15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15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15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15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15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15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15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15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15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15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15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15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15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15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15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15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15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15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15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15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15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15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15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15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15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15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15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15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15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15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15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15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15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15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15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15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16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16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16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16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16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16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16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16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16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16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16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16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16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16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16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16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16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16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16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16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16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16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16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16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16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16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16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16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16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16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16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16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16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16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16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16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16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16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16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16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16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16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16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16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16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16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16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16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16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16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16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16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16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16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16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16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16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16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16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16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16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16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16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16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17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17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17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17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17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17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17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17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17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17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17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17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17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17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17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17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17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17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17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17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17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17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17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17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17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17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17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17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17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17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17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17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17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17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17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17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17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17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17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17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17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17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17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17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17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17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17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17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17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17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17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17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17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17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17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17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17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17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17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17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17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17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17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17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18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18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18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18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18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18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18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18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18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18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18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18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18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18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18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18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18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18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18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18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18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18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18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18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18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18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18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18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18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18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18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18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18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18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18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18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18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18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18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18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18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18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18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18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18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18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18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18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18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18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18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18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18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18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18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18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18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18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18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18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18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18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18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18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19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19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19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19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19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19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19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19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19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19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19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19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19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19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19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19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19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19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19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19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19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19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19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19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19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19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19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19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19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19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19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19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19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19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19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19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19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19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19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19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19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19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19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19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19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19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19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19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19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19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19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19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19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19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19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19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19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19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19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19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19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19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19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19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20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20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20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20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20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20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20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20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20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20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20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20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20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20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20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20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20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20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20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20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20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20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20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20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20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20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20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20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20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20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20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20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20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20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20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20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20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20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20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20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20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20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20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20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20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20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20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20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20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20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20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20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20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20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20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20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20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20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20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20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20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20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20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20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21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21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21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21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21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21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21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21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21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21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21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21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21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21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21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21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21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21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21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21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21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21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21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21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21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21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21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21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21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21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21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21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21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21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21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21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21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21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21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21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21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21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21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21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21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21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21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21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21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21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21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21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21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21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21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21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21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21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21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21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21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21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21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21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22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22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22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22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22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22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22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22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22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22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22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22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22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22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22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22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22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22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22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22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22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22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22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22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22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22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22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22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22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22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22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22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22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22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22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22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22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22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22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22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22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22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22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22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22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22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22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22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22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22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22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22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22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22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22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22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22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22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22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22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22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22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22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22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23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23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23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23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23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23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23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23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23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23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23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23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23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23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23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23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23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23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23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23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23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23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23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23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23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23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23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23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23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23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23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23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23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23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23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23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23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23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23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23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23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23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23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23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23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23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23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23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23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23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23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23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23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23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23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23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23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23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23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23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23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23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23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23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24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24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24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24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24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24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24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24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24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24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24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24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24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24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24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24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24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24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24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24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24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24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24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24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24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24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24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24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24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24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24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24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24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24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24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24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24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24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24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24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24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24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24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24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24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24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24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24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24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24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24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24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24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24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24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24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24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24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24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24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24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24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24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24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25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25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25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25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25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25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25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25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25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25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25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25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25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25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25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25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25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25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25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25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25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25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25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25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25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25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25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25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25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25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25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25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25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25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25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25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25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25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25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25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25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25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25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25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25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25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25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25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25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25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25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25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25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25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25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25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25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25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25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25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25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25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25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25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26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26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26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26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26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26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26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26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26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26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26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26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26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26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26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26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26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26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26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26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26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26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26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26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26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26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26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26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26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26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26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26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26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26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26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26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26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26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26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26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26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26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26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26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26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26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26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26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26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26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26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26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26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26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26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26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26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26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26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26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26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26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26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26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27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27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27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27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27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27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27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27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27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27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27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27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27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27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27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27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27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27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27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27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27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27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27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27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27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27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27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27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27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27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27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27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27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27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27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27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27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27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27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27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27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27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27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27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27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27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27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27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27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27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27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27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27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27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27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27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27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27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27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27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27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27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27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27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28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28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28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28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28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28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28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28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28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28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28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28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28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28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28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28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28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28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28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28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28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28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28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28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28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28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28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28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28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28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28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28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28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28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28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28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28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28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28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28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28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28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28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28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28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28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28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28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28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28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28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28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28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28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28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28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28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28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28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28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28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28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28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28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29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29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29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29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29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29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29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29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29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29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29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29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29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29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29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29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29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29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29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29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29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29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29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29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29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29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29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29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29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29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29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29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29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29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29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29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29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29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29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29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29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29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29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29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29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29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29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29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29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29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29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29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29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29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29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29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29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29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29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29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29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29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29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29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30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30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30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30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30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30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30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30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30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30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30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30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30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30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30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30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30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30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30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30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30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30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30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30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30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30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30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30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30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30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30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30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30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30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30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30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30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30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30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30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30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30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30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30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30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30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30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30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30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30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30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30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30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30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30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30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30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30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30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30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30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30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30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30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31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31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31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31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31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31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31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31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31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31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31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31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31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31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31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31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31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31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31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31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31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31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31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31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31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31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31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31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31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31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31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31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31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31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31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31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31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31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31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31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31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31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31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31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31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31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31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31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31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31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31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31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31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31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31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31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31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31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31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31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31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31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31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31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32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32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32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32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32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32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32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32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32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32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32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32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32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32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32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32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32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32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32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32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32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32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32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32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32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32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32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32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32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32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32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32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32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32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32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32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32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32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32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32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32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32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32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32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32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32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32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32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32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32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32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32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32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32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32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32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32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32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32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32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32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32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32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32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33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33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33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33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33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33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33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33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33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33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33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33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33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33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33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33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33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33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33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33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33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33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33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33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33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33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33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33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33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33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33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33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33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33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33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33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33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33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33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33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33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33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33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33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33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33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33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33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33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33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33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33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33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33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33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33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33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33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33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33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33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33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33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33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34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34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34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34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34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34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34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34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34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34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34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34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34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34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34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34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34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34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34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34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34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34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38D8F-90E5-46BC-9D0F-BCEDCC011D18}">
  <dimension ref="A4:W1468"/>
  <sheetViews>
    <sheetView workbookViewId="0">
      <selection activeCell="E27" sqref="E27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2.6640625" bestFit="1" customWidth="1"/>
    <col min="23" max="23" width="10.109375" bestFit="1" customWidth="1"/>
  </cols>
  <sheetData>
    <row r="4" spans="1:23" x14ac:dyDescent="0.3">
      <c r="B4" s="1" t="s">
        <v>30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</row>
    <row r="5" spans="1:23" x14ac:dyDescent="0.3">
      <c r="B5" s="2" t="s">
        <v>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1:23" x14ac:dyDescent="0.3">
      <c r="A6" s="3">
        <v>0</v>
      </c>
      <c r="B6" s="3">
        <v>1</v>
      </c>
      <c r="C6" s="16">
        <f>VLOOKUP($B6,$J$39:$U$45,C$4+1,FALSE)</f>
        <v>57.636999999999972</v>
      </c>
      <c r="D6" s="16">
        <f t="shared" ref="D6:M6" si="0">VLOOKUP($B6,$J$39:$U$45,D$4+1,FALSE)</f>
        <v>49.818999999999946</v>
      </c>
      <c r="E6" s="16">
        <f t="shared" si="0"/>
        <v>45.777999999999949</v>
      </c>
      <c r="F6" s="16">
        <f t="shared" si="0"/>
        <v>34.632200000000012</v>
      </c>
      <c r="G6" s="16">
        <f t="shared" si="0"/>
        <v>31.311899999999994</v>
      </c>
      <c r="H6" s="16">
        <f t="shared" si="0"/>
        <v>27.3782</v>
      </c>
      <c r="I6" s="16">
        <f t="shared" si="0"/>
        <v>22.933400000000002</v>
      </c>
      <c r="J6" s="16">
        <f t="shared" si="0"/>
        <v>18.974</v>
      </c>
      <c r="K6" s="16">
        <f t="shared" si="0"/>
        <v>17.897500000000004</v>
      </c>
      <c r="L6" s="16">
        <f t="shared" si="0"/>
        <v>17.1966</v>
      </c>
      <c r="M6" s="16">
        <f t="shared" si="0"/>
        <v>18.9956</v>
      </c>
      <c r="N6" s="16">
        <v>0</v>
      </c>
      <c r="O6" s="16">
        <v>0</v>
      </c>
      <c r="P6" s="16">
        <v>0</v>
      </c>
      <c r="Q6" s="16">
        <v>0</v>
      </c>
      <c r="R6" s="16">
        <v>0</v>
      </c>
      <c r="S6" s="16">
        <v>0</v>
      </c>
      <c r="T6" s="16">
        <v>0</v>
      </c>
    </row>
    <row r="7" spans="1:23" x14ac:dyDescent="0.3">
      <c r="A7" s="3">
        <v>0.05</v>
      </c>
      <c r="B7" s="3">
        <v>0.95</v>
      </c>
      <c r="C7" s="16">
        <f t="shared" ref="C7:M12" si="1">VLOOKUP($B7,$J$39:$U$45,C$4+1,FALSE)</f>
        <v>50.694051321874696</v>
      </c>
      <c r="D7" s="16">
        <f t="shared" si="1"/>
        <v>43.094964846874788</v>
      </c>
      <c r="E7" s="16">
        <f t="shared" si="1"/>
        <v>41.381785187499936</v>
      </c>
      <c r="F7" s="16">
        <f t="shared" si="1"/>
        <v>32.563489243750006</v>
      </c>
      <c r="G7" s="16">
        <f t="shared" si="1"/>
        <v>29.05603120624999</v>
      </c>
      <c r="H7" s="16">
        <f t="shared" si="1"/>
        <v>23.947108287500001</v>
      </c>
      <c r="I7" s="16">
        <f t="shared" si="1"/>
        <v>19.635811900000007</v>
      </c>
      <c r="J7" s="16">
        <f t="shared" si="1"/>
        <v>16.720925818750004</v>
      </c>
      <c r="K7" s="16">
        <f t="shared" si="1"/>
        <v>15.67138478750001</v>
      </c>
      <c r="L7" s="16">
        <f t="shared" si="1"/>
        <v>14.832466875000012</v>
      </c>
      <c r="M7" s="16">
        <f t="shared" si="1"/>
        <v>16.330187937500011</v>
      </c>
      <c r="N7" s="16">
        <v>0</v>
      </c>
      <c r="O7" s="16">
        <v>0</v>
      </c>
      <c r="P7" s="16">
        <v>0</v>
      </c>
      <c r="Q7" s="16">
        <v>0</v>
      </c>
      <c r="R7" s="16">
        <v>0</v>
      </c>
      <c r="S7" s="16">
        <v>0</v>
      </c>
      <c r="T7" s="16">
        <v>0</v>
      </c>
    </row>
    <row r="8" spans="1:23" x14ac:dyDescent="0.3">
      <c r="A8" s="3">
        <v>0.25</v>
      </c>
      <c r="B8" s="5">
        <v>0.75</v>
      </c>
      <c r="C8" s="61">
        <f t="shared" si="1"/>
        <v>42.468974609374939</v>
      </c>
      <c r="D8" s="61">
        <f t="shared" si="1"/>
        <v>32.835740234374995</v>
      </c>
      <c r="E8" s="61">
        <f t="shared" si="1"/>
        <v>29.692085937499989</v>
      </c>
      <c r="F8" s="61">
        <f t="shared" si="1"/>
        <v>22.660227343750012</v>
      </c>
      <c r="G8" s="61">
        <f t="shared" si="1"/>
        <v>19.915903906249994</v>
      </c>
      <c r="H8" s="61">
        <f t="shared" si="1"/>
        <v>14.490754687500001</v>
      </c>
      <c r="I8" s="61">
        <f t="shared" si="1"/>
        <v>12.079324999999997</v>
      </c>
      <c r="J8" s="61">
        <f t="shared" si="1"/>
        <v>11.246174218749999</v>
      </c>
      <c r="K8" s="61">
        <f t="shared" si="1"/>
        <v>10.2691046875</v>
      </c>
      <c r="L8" s="61">
        <f t="shared" si="1"/>
        <v>9.5615843749999989</v>
      </c>
      <c r="M8" s="61">
        <f t="shared" si="1"/>
        <v>10.220135937499998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</row>
    <row r="9" spans="1:23" x14ac:dyDescent="0.3">
      <c r="A9" s="3">
        <v>0.5</v>
      </c>
      <c r="B9" s="7">
        <v>0.5</v>
      </c>
      <c r="C9" s="62">
        <f t="shared" si="1"/>
        <v>35.197062499999987</v>
      </c>
      <c r="D9" s="62">
        <f t="shared" si="1"/>
        <v>25.5115625</v>
      </c>
      <c r="E9" s="62">
        <f t="shared" si="1"/>
        <v>18.321249999999992</v>
      </c>
      <c r="F9" s="62">
        <f t="shared" si="1"/>
        <v>12.188387500000001</v>
      </c>
      <c r="G9" s="62">
        <f t="shared" si="1"/>
        <v>11.242962500000001</v>
      </c>
      <c r="H9" s="62">
        <f t="shared" si="1"/>
        <v>9.1115750000000002</v>
      </c>
      <c r="I9" s="62">
        <f t="shared" si="1"/>
        <v>8.9181249999999999</v>
      </c>
      <c r="J9" s="62">
        <f t="shared" si="1"/>
        <v>8.5445124999999997</v>
      </c>
      <c r="K9" s="62">
        <f t="shared" si="1"/>
        <v>7.5581000000000005</v>
      </c>
      <c r="L9" s="62">
        <f t="shared" si="1"/>
        <v>7.5354749999999999</v>
      </c>
      <c r="M9" s="62">
        <f t="shared" si="1"/>
        <v>7.5893750000000004</v>
      </c>
      <c r="N9" s="62">
        <v>0</v>
      </c>
      <c r="O9" s="62">
        <v>0</v>
      </c>
      <c r="P9" s="62">
        <v>0</v>
      </c>
      <c r="Q9" s="62">
        <v>0</v>
      </c>
      <c r="R9" s="62">
        <v>0</v>
      </c>
      <c r="S9" s="62">
        <v>0</v>
      </c>
      <c r="T9" s="62">
        <v>0</v>
      </c>
    </row>
    <row r="10" spans="1:23" x14ac:dyDescent="0.3">
      <c r="A10" s="3">
        <v>0.75</v>
      </c>
      <c r="B10" s="5">
        <v>0.25</v>
      </c>
      <c r="C10" s="61">
        <f t="shared" si="1"/>
        <v>27.456126953125001</v>
      </c>
      <c r="D10" s="61">
        <f t="shared" si="1"/>
        <v>18.864923828124997</v>
      </c>
      <c r="E10" s="61">
        <f t="shared" si="1"/>
        <v>11.6905703125</v>
      </c>
      <c r="F10" s="61">
        <f t="shared" si="1"/>
        <v>7.4750398437500003</v>
      </c>
      <c r="G10" s="61">
        <f t="shared" si="1"/>
        <v>7.1172164062499998</v>
      </c>
      <c r="H10" s="61">
        <f t="shared" si="1"/>
        <v>6.8796921874999999</v>
      </c>
      <c r="I10" s="61">
        <f t="shared" si="1"/>
        <v>6.8054562499999998</v>
      </c>
      <c r="J10" s="61">
        <f t="shared" si="1"/>
        <v>6.7079679687500002</v>
      </c>
      <c r="K10" s="61">
        <f t="shared" si="1"/>
        <v>5.7817984375</v>
      </c>
      <c r="L10" s="61">
        <f t="shared" si="1"/>
        <v>6.031865625</v>
      </c>
      <c r="M10" s="61">
        <f t="shared" si="1"/>
        <v>5.6837234375000003</v>
      </c>
      <c r="N10" s="61">
        <v>0</v>
      </c>
      <c r="O10" s="61">
        <v>0</v>
      </c>
      <c r="P10" s="61">
        <v>0</v>
      </c>
      <c r="Q10" s="61">
        <v>0</v>
      </c>
      <c r="R10" s="61">
        <v>0</v>
      </c>
      <c r="S10" s="61">
        <v>0</v>
      </c>
      <c r="T10" s="61">
        <v>0</v>
      </c>
    </row>
    <row r="11" spans="1:23" x14ac:dyDescent="0.3">
      <c r="A11" s="3">
        <v>0.95</v>
      </c>
      <c r="B11" s="3">
        <v>0.05</v>
      </c>
      <c r="C11" s="16">
        <f t="shared" si="1"/>
        <v>24.662665240625</v>
      </c>
      <c r="D11" s="16">
        <f t="shared" si="1"/>
        <v>16.163354215624999</v>
      </c>
      <c r="E11" s="16">
        <f t="shared" si="1"/>
        <v>9.3770910624999999</v>
      </c>
      <c r="F11" s="16">
        <f t="shared" si="1"/>
        <v>6.1275237437500003</v>
      </c>
      <c r="G11" s="16">
        <f t="shared" si="1"/>
        <v>5.3977177062499999</v>
      </c>
      <c r="H11" s="16">
        <f t="shared" si="1"/>
        <v>5.2583517874999997</v>
      </c>
      <c r="I11" s="16">
        <f t="shared" si="1"/>
        <v>5.0611421500000002</v>
      </c>
      <c r="J11" s="16">
        <f t="shared" si="1"/>
        <v>5.0734205687500005</v>
      </c>
      <c r="K11" s="16">
        <f t="shared" si="1"/>
        <v>4.5590195375000002</v>
      </c>
      <c r="L11" s="16">
        <f t="shared" si="1"/>
        <v>4.5282431249999995</v>
      </c>
      <c r="M11" s="16">
        <f t="shared" si="1"/>
        <v>4.0527614375000001</v>
      </c>
      <c r="N11" s="16">
        <v>0</v>
      </c>
      <c r="O11" s="16">
        <v>0</v>
      </c>
      <c r="P11" s="16">
        <v>0</v>
      </c>
      <c r="Q11" s="16">
        <v>0</v>
      </c>
      <c r="R11" s="16">
        <v>0</v>
      </c>
      <c r="S11" s="16">
        <v>0</v>
      </c>
      <c r="T11" s="16">
        <v>0</v>
      </c>
    </row>
    <row r="12" spans="1:23" x14ac:dyDescent="0.3">
      <c r="A12" s="3">
        <v>1</v>
      </c>
      <c r="B12" s="3">
        <v>0</v>
      </c>
      <c r="C12" s="16">
        <f t="shared" si="1"/>
        <v>21.599</v>
      </c>
      <c r="D12" s="16">
        <f t="shared" si="1"/>
        <v>13.901</v>
      </c>
      <c r="E12" s="16">
        <f t="shared" si="1"/>
        <v>7.7720000000000002</v>
      </c>
      <c r="F12" s="16">
        <f t="shared" si="1"/>
        <v>5.5972</v>
      </c>
      <c r="G12" s="16">
        <f t="shared" si="1"/>
        <v>4.7908999999999997</v>
      </c>
      <c r="H12" s="16">
        <f t="shared" si="1"/>
        <v>4.7321999999999997</v>
      </c>
      <c r="I12" s="16">
        <f t="shared" si="1"/>
        <v>4.8235999999999999</v>
      </c>
      <c r="J12" s="16">
        <f t="shared" si="1"/>
        <v>4.7209000000000003</v>
      </c>
      <c r="K12" s="16">
        <f t="shared" si="1"/>
        <v>4.4062000000000001</v>
      </c>
      <c r="L12" s="16">
        <f t="shared" si="1"/>
        <v>4.2580999999999998</v>
      </c>
      <c r="M12" s="16">
        <f t="shared" si="1"/>
        <v>3.8039000000000001</v>
      </c>
      <c r="N12" s="16">
        <v>0</v>
      </c>
      <c r="O12" s="16">
        <v>0</v>
      </c>
      <c r="P12" s="16">
        <v>0</v>
      </c>
      <c r="Q12" s="16">
        <v>0</v>
      </c>
      <c r="R12" s="16">
        <v>0</v>
      </c>
      <c r="S12" s="16">
        <v>0</v>
      </c>
      <c r="T12" s="16">
        <v>0</v>
      </c>
    </row>
    <row r="13" spans="1:23" x14ac:dyDescent="0.3">
      <c r="B13" s="9" t="s">
        <v>29</v>
      </c>
      <c r="C13" s="61">
        <f>SUMPRODUCT(C6:C12,$A$28:$A$34)/SUM($A$28:$A$34)</f>
        <v>35.46549832921643</v>
      </c>
      <c r="D13" s="61">
        <f>SUMPRODUCT(D6:D12,$A$28:$A$34)/SUM($A$28:$A$34)</f>
        <v>26.485001511955346</v>
      </c>
      <c r="E13" s="61">
        <f>SUMPRODUCT(E6:E12,$A$28:$A$34)/SUM($A$28:$A$34)</f>
        <v>21.242895855968651</v>
      </c>
      <c r="F13" s="61">
        <f t="shared" ref="F13:M13" si="2">SUMPRODUCT(F6:F12,$A$28:$A$34)/SUM($A$28:$A$34)</f>
        <v>15.48697765696935</v>
      </c>
      <c r="G13" s="61">
        <f t="shared" si="2"/>
        <v>13.907076482216102</v>
      </c>
      <c r="H13" s="61">
        <f t="shared" si="2"/>
        <v>11.213764104168945</v>
      </c>
      <c r="I13" s="61">
        <f t="shared" si="2"/>
        <v>9.9084511920730147</v>
      </c>
      <c r="J13" s="61">
        <f t="shared" si="2"/>
        <v>9.2713229112963251</v>
      </c>
      <c r="K13" s="61">
        <f t="shared" si="2"/>
        <v>8.3476791291388057</v>
      </c>
      <c r="L13" s="61">
        <f t="shared" si="2"/>
        <v>8.1073338368162382</v>
      </c>
      <c r="M13" s="61">
        <f t="shared" si="2"/>
        <v>8.3139930062639493</v>
      </c>
      <c r="N13" s="46"/>
      <c r="O13" s="46"/>
      <c r="P13" s="46"/>
      <c r="Q13" s="46"/>
      <c r="R13" s="46"/>
      <c r="S13" s="46"/>
      <c r="T13" s="46"/>
    </row>
    <row r="15" spans="1:23" x14ac:dyDescent="0.3">
      <c r="B15" t="s">
        <v>25</v>
      </c>
      <c r="P15" t="s">
        <v>69</v>
      </c>
    </row>
    <row r="16" spans="1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3</v>
      </c>
      <c r="W16" s="2" t="s">
        <v>4</v>
      </c>
    </row>
    <row r="17" spans="1:23" x14ac:dyDescent="0.3">
      <c r="A17" s="3">
        <v>0</v>
      </c>
      <c r="B17" s="3">
        <v>1</v>
      </c>
      <c r="C17" s="17">
        <f t="shared" ref="C17:C24" si="3">AVERAGEIFS($E$39:$E$1048576,$B$39:$B$1048576,C$16,$C$39:$C$1048576,$B17,$D$39:$D$1048576,$B$15)</f>
        <v>0</v>
      </c>
      <c r="D17" s="15"/>
      <c r="E17" s="36">
        <f>V17*E$25/V$20</f>
        <v>3394544.4287241274</v>
      </c>
      <c r="F17" s="36">
        <f>W17*F$25/W$20</f>
        <v>3460347.700045323</v>
      </c>
      <c r="G17" s="15">
        <f t="shared" ref="G17:O24" si="4">AVERAGEIFS($E$39:$E$1048576,$B$39:$B$1048576,G$16,$C$39:$C$1048576,$B17,$D$39:$D$1048576,$B$15)</f>
        <v>3396095.9909999999</v>
      </c>
      <c r="H17" s="15">
        <f t="shared" si="4"/>
        <v>3341760.2949999999</v>
      </c>
      <c r="I17" s="15">
        <f t="shared" si="4"/>
        <v>3350373.2960000001</v>
      </c>
      <c r="J17" s="15">
        <f t="shared" si="4"/>
        <v>3369330.1239999998</v>
      </c>
      <c r="K17" s="15">
        <f t="shared" si="4"/>
        <v>3371797.4169999999</v>
      </c>
      <c r="L17" s="15">
        <f t="shared" si="4"/>
        <v>3335018.3059999999</v>
      </c>
      <c r="M17" s="15">
        <f t="shared" si="4"/>
        <v>3324006.2710000002</v>
      </c>
      <c r="N17" s="15">
        <f t="shared" si="4"/>
        <v>3352201.429</v>
      </c>
      <c r="O17" s="15">
        <f t="shared" si="4"/>
        <v>3332650.0249999999</v>
      </c>
      <c r="P17" s="36">
        <v>3334220</v>
      </c>
      <c r="Q17" s="36">
        <v>3409863</v>
      </c>
      <c r="R17" s="36">
        <v>3442433</v>
      </c>
      <c r="S17" s="36">
        <v>3367652</v>
      </c>
      <c r="T17" s="36">
        <v>3335604</v>
      </c>
      <c r="V17" s="15">
        <f>AVERAGEIFS($E$39:$E$1048576,$B$39:$B$1048576,E$16,$C$39:$C$1048576,$B17,$D$39:$D$1048576,$B$15)</f>
        <v>1977830.9720000001</v>
      </c>
      <c r="W17" s="15">
        <f>AVERAGEIFS($E$39:$E$1048576,$B$39:$B$1048576,F$16,$C$39:$C$1048576,$B17,$D$39:$D$1048576,$B$15)</f>
        <v>2882821.53</v>
      </c>
    </row>
    <row r="18" spans="1:23" x14ac:dyDescent="0.3">
      <c r="A18" s="3">
        <v>0.05</v>
      </c>
      <c r="B18" s="3">
        <v>0.95</v>
      </c>
      <c r="C18" s="17">
        <f t="shared" si="3"/>
        <v>0</v>
      </c>
      <c r="D18" s="15"/>
      <c r="E18" s="36">
        <f t="shared" ref="E18:F24" si="5">V18*E$25/V$20</f>
        <v>3223040.0707948585</v>
      </c>
      <c r="F18" s="36">
        <f t="shared" si="5"/>
        <v>3216758.0404474591</v>
      </c>
      <c r="G18" s="15">
        <f t="shared" si="4"/>
        <v>3217709.4739999999</v>
      </c>
      <c r="H18" s="15">
        <f t="shared" si="4"/>
        <v>3223548.92</v>
      </c>
      <c r="I18" s="15">
        <f t="shared" si="4"/>
        <v>3219172.3390000002</v>
      </c>
      <c r="J18" s="15">
        <f t="shared" si="4"/>
        <v>3227495.1949999998</v>
      </c>
      <c r="K18" s="15">
        <f t="shared" si="4"/>
        <v>3221338.1540000006</v>
      </c>
      <c r="L18" s="15">
        <f t="shared" si="4"/>
        <v>3208936.3730000001</v>
      </c>
      <c r="M18" s="15">
        <f t="shared" si="4"/>
        <v>3209890.7579999999</v>
      </c>
      <c r="N18" s="15">
        <f t="shared" si="4"/>
        <v>3215725.26</v>
      </c>
      <c r="O18" s="15">
        <f t="shared" si="4"/>
        <v>3228481.7770000002</v>
      </c>
      <c r="P18" s="36">
        <v>3209179</v>
      </c>
      <c r="Q18" s="36">
        <v>3220800</v>
      </c>
      <c r="R18" s="36">
        <v>3217652</v>
      </c>
      <c r="S18" s="36">
        <v>3213438</v>
      </c>
      <c r="T18" s="36">
        <v>3219148</v>
      </c>
      <c r="V18" s="15">
        <f t="shared" ref="V18:W23" si="6">AVERAGEIFS($E$39:$E$1048576,$B$39:$B$1048576,E$16,$C$39:$C$1048576,$B18,$D$39:$D$1048576,$B$15)</f>
        <v>1877903.9750000003</v>
      </c>
      <c r="W18" s="15">
        <f t="shared" si="6"/>
        <v>2679886.5720000002</v>
      </c>
    </row>
    <row r="19" spans="1:23" x14ac:dyDescent="0.3">
      <c r="A19" s="3">
        <v>0.25</v>
      </c>
      <c r="B19" s="5">
        <v>0.75</v>
      </c>
      <c r="C19" s="48">
        <f t="shared" si="3"/>
        <v>0</v>
      </c>
      <c r="D19" s="47"/>
      <c r="E19" s="50">
        <f t="shared" si="5"/>
        <v>3128515.883974649</v>
      </c>
      <c r="F19" s="50">
        <f t="shared" si="5"/>
        <v>3121845.8615505951</v>
      </c>
      <c r="G19" s="47">
        <f t="shared" si="4"/>
        <v>3124315.9130000002</v>
      </c>
      <c r="H19" s="47">
        <f t="shared" si="4"/>
        <v>3125050.8280000002</v>
      </c>
      <c r="I19" s="47">
        <f t="shared" si="4"/>
        <v>3119604.6140000001</v>
      </c>
      <c r="J19" s="47">
        <f t="shared" si="4"/>
        <v>3130708.2930000001</v>
      </c>
      <c r="K19" s="47">
        <f t="shared" si="4"/>
        <v>3136385.662</v>
      </c>
      <c r="L19" s="47">
        <f t="shared" si="4"/>
        <v>3120646.1039999998</v>
      </c>
      <c r="M19" s="47">
        <f t="shared" si="4"/>
        <v>3128844.8849999998</v>
      </c>
      <c r="N19" s="47">
        <f t="shared" si="4"/>
        <v>3116605.656</v>
      </c>
      <c r="O19" s="47">
        <f t="shared" si="4"/>
        <v>3131768.3659999999</v>
      </c>
      <c r="P19" s="47">
        <v>3133453</v>
      </c>
      <c r="Q19" s="47">
        <v>3121229</v>
      </c>
      <c r="R19" s="47">
        <v>3134196</v>
      </c>
      <c r="S19" s="47">
        <v>3118162</v>
      </c>
      <c r="T19" s="47">
        <v>3121542</v>
      </c>
      <c r="V19" s="15">
        <f t="shared" si="6"/>
        <v>1822829.4669999999</v>
      </c>
      <c r="W19" s="15">
        <f t="shared" si="6"/>
        <v>2600815.0750000002</v>
      </c>
    </row>
    <row r="20" spans="1:23" x14ac:dyDescent="0.3">
      <c r="A20" s="3">
        <v>0.5</v>
      </c>
      <c r="B20" s="7">
        <v>0.5</v>
      </c>
      <c r="C20" s="39">
        <f t="shared" si="3"/>
        <v>0</v>
      </c>
      <c r="D20" s="42"/>
      <c r="E20" s="45">
        <f t="shared" si="5"/>
        <v>3057956.7986666667</v>
      </c>
      <c r="F20" s="45">
        <f t="shared" si="5"/>
        <v>3057563.9336666665</v>
      </c>
      <c r="G20" s="42">
        <f t="shared" si="4"/>
        <v>3059540.58</v>
      </c>
      <c r="H20" s="42">
        <f t="shared" si="4"/>
        <v>3054744.5320000001</v>
      </c>
      <c r="I20" s="42">
        <f t="shared" si="4"/>
        <v>3054191.08</v>
      </c>
      <c r="J20" s="42">
        <f t="shared" si="4"/>
        <v>3064934.784</v>
      </c>
      <c r="K20" s="42">
        <f t="shared" si="4"/>
        <v>3068024.747</v>
      </c>
      <c r="L20" s="42">
        <f t="shared" si="4"/>
        <v>3059857.6320000002</v>
      </c>
      <c r="M20" s="42">
        <f t="shared" si="4"/>
        <v>3060441.8969999999</v>
      </c>
      <c r="N20" s="42">
        <f t="shared" si="4"/>
        <v>3052392.2719999999</v>
      </c>
      <c r="O20" s="42">
        <f t="shared" si="4"/>
        <v>3070930.659</v>
      </c>
      <c r="P20" s="42">
        <v>3059084</v>
      </c>
      <c r="Q20" s="42">
        <v>3054082</v>
      </c>
      <c r="R20" s="42">
        <v>3054401</v>
      </c>
      <c r="S20" s="42">
        <v>3069471</v>
      </c>
      <c r="T20" s="42">
        <v>3060854</v>
      </c>
      <c r="V20" s="15">
        <f t="shared" si="6"/>
        <v>1781718.223</v>
      </c>
      <c r="W20" s="15">
        <f t="shared" si="6"/>
        <v>2547261.6919999998</v>
      </c>
    </row>
    <row r="21" spans="1:23" x14ac:dyDescent="0.3">
      <c r="A21" s="3">
        <v>0.75</v>
      </c>
      <c r="B21" s="5">
        <v>0.25</v>
      </c>
      <c r="C21" s="48">
        <f t="shared" si="3"/>
        <v>0</v>
      </c>
      <c r="D21" s="47"/>
      <c r="E21" s="50">
        <f t="shared" si="5"/>
        <v>2991368.6005070927</v>
      </c>
      <c r="F21" s="50">
        <f t="shared" si="5"/>
        <v>2995940.1662648437</v>
      </c>
      <c r="G21" s="47">
        <f t="shared" si="4"/>
        <v>2997227.3659999999</v>
      </c>
      <c r="H21" s="47">
        <f t="shared" si="4"/>
        <v>2988732.4589999998</v>
      </c>
      <c r="I21" s="47">
        <f t="shared" si="4"/>
        <v>2996702.6519999998</v>
      </c>
      <c r="J21" s="47">
        <f t="shared" si="4"/>
        <v>2996489.8190000001</v>
      </c>
      <c r="K21" s="47">
        <f t="shared" si="4"/>
        <v>3004082.0660000001</v>
      </c>
      <c r="L21" s="47">
        <f t="shared" si="4"/>
        <v>2984101.8369999998</v>
      </c>
      <c r="M21" s="47">
        <f t="shared" si="4"/>
        <v>2990346.7379999999</v>
      </c>
      <c r="N21" s="47">
        <f t="shared" si="4"/>
        <v>2991060.352</v>
      </c>
      <c r="O21" s="47">
        <f t="shared" si="4"/>
        <v>3004534.5580000002</v>
      </c>
      <c r="P21" s="47">
        <v>2987980</v>
      </c>
      <c r="Q21" s="47">
        <v>2990745</v>
      </c>
      <c r="R21" s="47">
        <v>2992996</v>
      </c>
      <c r="S21" s="47">
        <v>2985048</v>
      </c>
      <c r="T21" s="47">
        <v>2992054</v>
      </c>
      <c r="V21" s="15">
        <f t="shared" si="6"/>
        <v>1742920.6159999999</v>
      </c>
      <c r="W21" s="15">
        <f t="shared" si="6"/>
        <v>2495922.827</v>
      </c>
    </row>
    <row r="22" spans="1:23" x14ac:dyDescent="0.3">
      <c r="A22" s="3">
        <v>0.95</v>
      </c>
      <c r="B22" s="3">
        <v>0.05</v>
      </c>
      <c r="C22" s="17">
        <f t="shared" si="3"/>
        <v>0</v>
      </c>
      <c r="D22" s="15"/>
      <c r="E22" s="36">
        <f t="shared" si="5"/>
        <v>2894817.6579971206</v>
      </c>
      <c r="F22" s="36">
        <f t="shared" si="5"/>
        <v>2901491.5826323759</v>
      </c>
      <c r="G22" s="15">
        <f t="shared" si="4"/>
        <v>2901354.9330000002</v>
      </c>
      <c r="H22" s="15">
        <f t="shared" si="4"/>
        <v>2900771.4750000001</v>
      </c>
      <c r="I22" s="15">
        <f t="shared" si="4"/>
        <v>2899793.8569999994</v>
      </c>
      <c r="J22" s="15">
        <f t="shared" si="4"/>
        <v>2901161.554</v>
      </c>
      <c r="K22" s="15">
        <f t="shared" si="4"/>
        <v>2895030.031</v>
      </c>
      <c r="L22" s="15">
        <f t="shared" si="4"/>
        <v>2883432.182</v>
      </c>
      <c r="M22" s="15">
        <f t="shared" si="4"/>
        <v>2900626.31</v>
      </c>
      <c r="N22" s="15">
        <f t="shared" si="4"/>
        <v>2901927.2770000002</v>
      </c>
      <c r="O22" s="15">
        <f t="shared" si="4"/>
        <v>2907364.1719999998</v>
      </c>
      <c r="P22" s="36">
        <v>2892133</v>
      </c>
      <c r="Q22" s="36">
        <v>2888314</v>
      </c>
      <c r="R22" s="36">
        <v>2886931</v>
      </c>
      <c r="S22" s="36">
        <v>2894583</v>
      </c>
      <c r="T22" s="36">
        <v>2886005</v>
      </c>
      <c r="V22" s="15">
        <f t="shared" si="6"/>
        <v>1686665.2189999998</v>
      </c>
      <c r="W22" s="15">
        <f t="shared" si="6"/>
        <v>2417237.5520000001</v>
      </c>
    </row>
    <row r="23" spans="1:23" x14ac:dyDescent="0.3">
      <c r="A23" s="3">
        <v>1</v>
      </c>
      <c r="B23" s="3">
        <v>0</v>
      </c>
      <c r="C23" s="17">
        <f t="shared" si="3"/>
        <v>0</v>
      </c>
      <c r="D23" s="15"/>
      <c r="E23" s="36">
        <f t="shared" si="5"/>
        <v>2737152.9111271896</v>
      </c>
      <c r="F23" s="36">
        <f t="shared" si="5"/>
        <v>2733268.7281535598</v>
      </c>
      <c r="G23" s="15">
        <f t="shared" si="4"/>
        <v>2790208.8360000001</v>
      </c>
      <c r="H23" s="15">
        <f t="shared" si="4"/>
        <v>2776803.4950000001</v>
      </c>
      <c r="I23" s="15">
        <f t="shared" si="4"/>
        <v>2747544.0329999998</v>
      </c>
      <c r="J23" s="15">
        <f t="shared" si="4"/>
        <v>2767288.8629999999</v>
      </c>
      <c r="K23" s="15">
        <f t="shared" si="4"/>
        <v>2741359.713</v>
      </c>
      <c r="L23" s="15">
        <f t="shared" si="4"/>
        <v>2719623.128</v>
      </c>
      <c r="M23" s="15">
        <f t="shared" si="4"/>
        <v>2750487.1170000001</v>
      </c>
      <c r="N23" s="15">
        <f t="shared" si="4"/>
        <v>2786528.3689999999</v>
      </c>
      <c r="O23" s="15">
        <f t="shared" si="4"/>
        <v>2770686.898</v>
      </c>
      <c r="P23" s="36">
        <v>2786014</v>
      </c>
      <c r="Q23" s="36">
        <v>2765268</v>
      </c>
      <c r="R23" s="36">
        <v>2721706</v>
      </c>
      <c r="S23" s="36">
        <v>2722032</v>
      </c>
      <c r="T23" s="36">
        <v>2760471</v>
      </c>
      <c r="V23" s="15">
        <f t="shared" si="6"/>
        <v>1594801.87</v>
      </c>
      <c r="W23" s="15">
        <f t="shared" si="6"/>
        <v>2277090.807</v>
      </c>
    </row>
    <row r="24" spans="1:23" x14ac:dyDescent="0.3">
      <c r="B24" s="9" t="s">
        <v>29</v>
      </c>
      <c r="C24" s="48">
        <f t="shared" si="3"/>
        <v>0</v>
      </c>
      <c r="D24" s="47"/>
      <c r="E24" s="50">
        <f t="shared" si="5"/>
        <v>3060883.6849494069</v>
      </c>
      <c r="F24" s="50">
        <f t="shared" si="5"/>
        <v>3059621.7100615352</v>
      </c>
      <c r="G24" s="47">
        <f t="shared" si="4"/>
        <v>3060554.3739999998</v>
      </c>
      <c r="H24" s="47">
        <f t="shared" si="4"/>
        <v>3057919.057</v>
      </c>
      <c r="I24" s="47">
        <f t="shared" si="4"/>
        <v>3057018.591</v>
      </c>
      <c r="J24" s="47">
        <f t="shared" si="4"/>
        <v>3062606.6230000001</v>
      </c>
      <c r="K24" s="47">
        <f t="shared" si="4"/>
        <v>3065754.6060000001</v>
      </c>
      <c r="L24" s="47">
        <f t="shared" si="4"/>
        <v>3053671.6660000002</v>
      </c>
      <c r="M24" s="47">
        <f t="shared" si="4"/>
        <v>3057934.9339999999</v>
      </c>
      <c r="N24" s="47">
        <f t="shared" si="4"/>
        <v>3054475.7050000001</v>
      </c>
      <c r="O24" s="47">
        <f t="shared" si="4"/>
        <v>3068008.7310000001</v>
      </c>
      <c r="P24" s="36">
        <v>3063886</v>
      </c>
      <c r="Q24" s="36">
        <v>3061040</v>
      </c>
      <c r="R24" s="36">
        <v>3062815</v>
      </c>
      <c r="S24" s="36">
        <v>3066133</v>
      </c>
      <c r="T24" s="36">
        <v>3065901</v>
      </c>
      <c r="V24" s="15">
        <f>AVERAGEIFS($E$39:$E$1048576,$B$39:$B$1048576,E$16,$C$39:$C$1048576,$B24,$D$39:$D$1048576,$B$15)</f>
        <v>1783423.5730000001</v>
      </c>
      <c r="W24" s="15">
        <f>AVERAGEIFS($E$39:$E$1048576,$B$39:$B$1048576,F$16,$C$39:$C$1048576,$B24,$D$39:$D$1048576,$B$15)</f>
        <v>2548976.0290000001</v>
      </c>
    </row>
    <row r="25" spans="1:23" x14ac:dyDescent="0.3">
      <c r="E25" s="37">
        <f>AVERAGE(H20:J20)</f>
        <v>3057956.7986666667</v>
      </c>
      <c r="F25" s="37">
        <f>AVERAGE(L20:N20)</f>
        <v>3057563.9336666665</v>
      </c>
    </row>
    <row r="26" spans="1:23" x14ac:dyDescent="0.3">
      <c r="B26" s="1" t="s">
        <v>68</v>
      </c>
      <c r="E26" s="3">
        <v>0.15</v>
      </c>
      <c r="F26" s="3"/>
    </row>
    <row r="27" spans="1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1:23" x14ac:dyDescent="0.3">
      <c r="A28" s="10">
        <v>0.67620570691141335</v>
      </c>
      <c r="B28" s="3">
        <v>1</v>
      </c>
      <c r="C28" s="20">
        <f t="shared" ref="C28:D35" si="7">(C17*(1+C6))*($E$26)</f>
        <v>0</v>
      </c>
      <c r="D28" s="15">
        <f t="shared" si="7"/>
        <v>0</v>
      </c>
      <c r="E28" s="60">
        <f>VLOOKUP($B28,$A$17:$M$23,E$4+2)*E6*$E$26</f>
        <v>18795207.894837052</v>
      </c>
      <c r="F28" s="60">
        <f t="shared" ref="F28:M28" si="8">VLOOKUP($B28,$A$17:$M$23,F$4+2)*F6*$E$26</f>
        <v>14198866.387073962</v>
      </c>
      <c r="G28" s="60">
        <f t="shared" si="8"/>
        <v>13105011.007792257</v>
      </c>
      <c r="H28" s="60">
        <f t="shared" si="8"/>
        <v>11403582.217021352</v>
      </c>
      <c r="I28" s="60">
        <f t="shared" si="8"/>
        <v>9451578.9489603303</v>
      </c>
      <c r="J28" s="60">
        <f t="shared" si="8"/>
        <v>7875980.8329842994</v>
      </c>
      <c r="K28" s="60">
        <f t="shared" si="8"/>
        <v>7359522.8195126271</v>
      </c>
      <c r="L28" s="60">
        <f t="shared" si="8"/>
        <v>7015240.66244472</v>
      </c>
      <c r="M28" s="60">
        <f t="shared" si="8"/>
        <v>7837072.9619527804</v>
      </c>
      <c r="N28" s="60">
        <f t="shared" ref="N28:T28" si="9">VLOOKUP($B28,$A$17:$M$23,N$4+2)*N6*$E$26</f>
        <v>0</v>
      </c>
      <c r="O28" s="60">
        <f t="shared" si="9"/>
        <v>0</v>
      </c>
      <c r="P28" s="60">
        <f t="shared" si="9"/>
        <v>0</v>
      </c>
      <c r="Q28" s="60">
        <f t="shared" si="9"/>
        <v>0</v>
      </c>
      <c r="R28" s="60">
        <f t="shared" si="9"/>
        <v>0</v>
      </c>
      <c r="S28" s="60">
        <f t="shared" si="9"/>
        <v>0</v>
      </c>
      <c r="T28" s="60">
        <f t="shared" si="9"/>
        <v>0</v>
      </c>
    </row>
    <row r="29" spans="1:23" x14ac:dyDescent="0.3">
      <c r="A29" s="10">
        <v>8.3186780588327007</v>
      </c>
      <c r="B29" s="3">
        <v>0.95</v>
      </c>
      <c r="C29" s="20">
        <f t="shared" si="7"/>
        <v>0</v>
      </c>
      <c r="D29" s="15">
        <f t="shared" si="7"/>
        <v>0</v>
      </c>
      <c r="E29" s="60">
        <f t="shared" ref="E29:M34" si="10">VLOOKUP($B29,$A$17:$M$23,E$4+2)*E7*$E$26</f>
        <v>17968908.372032773</v>
      </c>
      <c r="F29" s="60">
        <f t="shared" si="10"/>
        <v>14172403.491282083</v>
      </c>
      <c r="G29" s="60">
        <f t="shared" si="10"/>
        <v>12645278.921048304</v>
      </c>
      <c r="H29" s="60">
        <f t="shared" si="10"/>
        <v>10419763.294367416</v>
      </c>
      <c r="I29" s="60">
        <f t="shared" si="10"/>
        <v>8540971.0087241251</v>
      </c>
      <c r="J29" s="60">
        <f t="shared" si="10"/>
        <v>7276516.069896522</v>
      </c>
      <c r="K29" s="60">
        <f t="shared" si="10"/>
        <v>6805369.4380753618</v>
      </c>
      <c r="L29" s="60">
        <f t="shared" si="10"/>
        <v>6415261.8488736013</v>
      </c>
      <c r="M29" s="60">
        <f t="shared" si="10"/>
        <v>7105165.9168135757</v>
      </c>
      <c r="N29" s="60">
        <f t="shared" ref="N29:T29" si="11">VLOOKUP($B29,$A$17:$M$23,N$4+2)*N7*$E$26</f>
        <v>0</v>
      </c>
      <c r="O29" s="60">
        <f t="shared" si="11"/>
        <v>0</v>
      </c>
      <c r="P29" s="60">
        <f t="shared" si="11"/>
        <v>0</v>
      </c>
      <c r="Q29" s="60">
        <f t="shared" si="11"/>
        <v>0</v>
      </c>
      <c r="R29" s="60">
        <f t="shared" si="11"/>
        <v>0</v>
      </c>
      <c r="S29" s="60">
        <f t="shared" si="11"/>
        <v>0</v>
      </c>
      <c r="T29" s="60">
        <f t="shared" si="11"/>
        <v>0</v>
      </c>
    </row>
    <row r="30" spans="1:23" x14ac:dyDescent="0.3">
      <c r="A30" s="10">
        <v>35.289785361998533</v>
      </c>
      <c r="B30" s="5">
        <v>0.75</v>
      </c>
      <c r="C30" s="51">
        <f t="shared" si="7"/>
        <v>0</v>
      </c>
      <c r="D30" s="47">
        <f t="shared" si="7"/>
        <v>0</v>
      </c>
      <c r="E30" s="63">
        <f t="shared" si="10"/>
        <v>13322996.033549352</v>
      </c>
      <c r="F30" s="63">
        <f t="shared" si="10"/>
        <v>10183302.791375034</v>
      </c>
      <c r="G30" s="63">
        <f t="shared" si="10"/>
        <v>8953873.830965817</v>
      </c>
      <c r="H30" s="63">
        <f t="shared" si="10"/>
        <v>6496348.3334906483</v>
      </c>
      <c r="I30" s="63">
        <f t="shared" si="10"/>
        <v>5429721.7892804835</v>
      </c>
      <c r="J30" s="63">
        <f t="shared" si="10"/>
        <v>5054856.9823776977</v>
      </c>
      <c r="K30" s="63">
        <f t="shared" si="10"/>
        <v>4627384.983839293</v>
      </c>
      <c r="L30" s="63">
        <f t="shared" si="10"/>
        <v>4279911.2247101991</v>
      </c>
      <c r="M30" s="63">
        <f t="shared" si="10"/>
        <v>4584262.5243929531</v>
      </c>
      <c r="N30" s="60">
        <f t="shared" ref="N30:T30" si="12">VLOOKUP($B30,$A$17:$M$23,N$4+2)*N8*$E$26</f>
        <v>0</v>
      </c>
      <c r="O30" s="60">
        <f t="shared" si="12"/>
        <v>0</v>
      </c>
      <c r="P30" s="60">
        <f t="shared" si="12"/>
        <v>0</v>
      </c>
      <c r="Q30" s="60">
        <f t="shared" si="12"/>
        <v>0</v>
      </c>
      <c r="R30" s="60">
        <f t="shared" si="12"/>
        <v>0</v>
      </c>
      <c r="S30" s="60">
        <f t="shared" si="12"/>
        <v>0</v>
      </c>
      <c r="T30" s="60">
        <f t="shared" si="12"/>
        <v>0</v>
      </c>
    </row>
    <row r="31" spans="1:23" x14ac:dyDescent="0.3">
      <c r="A31" s="10">
        <v>10.770379718603101</v>
      </c>
      <c r="B31" s="7">
        <v>0.5</v>
      </c>
      <c r="C31" s="43">
        <f t="shared" si="7"/>
        <v>0</v>
      </c>
      <c r="D31" s="42">
        <f t="shared" si="7"/>
        <v>0</v>
      </c>
      <c r="E31" s="64">
        <f t="shared" si="10"/>
        <v>8403838.6496357471</v>
      </c>
      <c r="F31" s="64">
        <f t="shared" si="10"/>
        <v>5590016.1044330439</v>
      </c>
      <c r="G31" s="64">
        <f t="shared" si="10"/>
        <v>5159745.0012252377</v>
      </c>
      <c r="H31" s="64">
        <f t="shared" si="10"/>
        <v>4175030.0863736849</v>
      </c>
      <c r="I31" s="64">
        <f t="shared" si="10"/>
        <v>4085648.6737987502</v>
      </c>
      <c r="J31" s="64">
        <f t="shared" si="10"/>
        <v>3928256.0360359196</v>
      </c>
      <c r="K31" s="64">
        <f t="shared" si="10"/>
        <v>3478265.6760451053</v>
      </c>
      <c r="L31" s="64">
        <f t="shared" si="10"/>
        <v>3458622.1034242804</v>
      </c>
      <c r="M31" s="64">
        <f t="shared" si="10"/>
        <v>3484026.1833066563</v>
      </c>
      <c r="N31" s="60">
        <f t="shared" ref="N31:T31" si="13">VLOOKUP($B31,$A$17:$M$23,N$4+2)*N9*$E$26</f>
        <v>0</v>
      </c>
      <c r="O31" s="60">
        <f t="shared" si="13"/>
        <v>0</v>
      </c>
      <c r="P31" s="60">
        <f t="shared" si="13"/>
        <v>0</v>
      </c>
      <c r="Q31" s="60">
        <f t="shared" si="13"/>
        <v>0</v>
      </c>
      <c r="R31" s="60">
        <f t="shared" si="13"/>
        <v>0</v>
      </c>
      <c r="S31" s="60">
        <f t="shared" si="13"/>
        <v>0</v>
      </c>
      <c r="T31" s="60">
        <f t="shared" si="13"/>
        <v>0</v>
      </c>
    </row>
    <row r="32" spans="1:23" x14ac:dyDescent="0.3">
      <c r="A32" s="10">
        <v>35.654277299472511</v>
      </c>
      <c r="B32" s="5">
        <v>0.25</v>
      </c>
      <c r="C32" s="51">
        <f t="shared" si="7"/>
        <v>0</v>
      </c>
      <c r="D32" s="47">
        <f t="shared" si="7"/>
        <v>0</v>
      </c>
      <c r="E32" s="63">
        <f t="shared" si="10"/>
        <v>5486120.2373068091</v>
      </c>
      <c r="F32" s="63">
        <f t="shared" si="10"/>
        <v>3500388.3301705117</v>
      </c>
      <c r="G32" s="63">
        <f t="shared" si="10"/>
        <v>3335464.8711467325</v>
      </c>
      <c r="H32" s="63">
        <f t="shared" si="10"/>
        <v>3224908.165039801</v>
      </c>
      <c r="I32" s="63">
        <f t="shared" si="10"/>
        <v>3184549.9076812705</v>
      </c>
      <c r="J32" s="63">
        <f t="shared" si="10"/>
        <v>3150103.6423415984</v>
      </c>
      <c r="K32" s="63">
        <f t="shared" si="10"/>
        <v>2720092.4579923502</v>
      </c>
      <c r="L32" s="63">
        <f t="shared" si="10"/>
        <v>2823497.694376166</v>
      </c>
      <c r="M32" s="63">
        <f t="shared" si="10"/>
        <v>2667523.3507764735</v>
      </c>
      <c r="N32" s="60">
        <f t="shared" ref="N32:T32" si="14">VLOOKUP($B32,$A$17:$M$23,N$4+2)*N10*$E$26</f>
        <v>0</v>
      </c>
      <c r="O32" s="60">
        <f t="shared" si="14"/>
        <v>0</v>
      </c>
      <c r="P32" s="60">
        <f t="shared" si="14"/>
        <v>0</v>
      </c>
      <c r="Q32" s="60">
        <f t="shared" si="14"/>
        <v>0</v>
      </c>
      <c r="R32" s="60">
        <f t="shared" si="14"/>
        <v>0</v>
      </c>
      <c r="S32" s="60">
        <f t="shared" si="14"/>
        <v>0</v>
      </c>
      <c r="T32" s="60">
        <f t="shared" si="14"/>
        <v>0</v>
      </c>
    </row>
    <row r="33" spans="1:21" x14ac:dyDescent="0.3">
      <c r="A33" s="10">
        <v>9.2906736271479939</v>
      </c>
      <c r="B33" s="3">
        <v>0.05</v>
      </c>
      <c r="C33" s="20">
        <f t="shared" si="7"/>
        <v>0</v>
      </c>
      <c r="D33" s="15">
        <f t="shared" si="7"/>
        <v>0</v>
      </c>
      <c r="E33" s="60">
        <f t="shared" si="10"/>
        <v>4533411.0362894749</v>
      </c>
      <c r="F33" s="60">
        <f t="shared" si="10"/>
        <v>2956614.1906110789</v>
      </c>
      <c r="G33" s="60">
        <f t="shared" si="10"/>
        <v>2605243.110206726</v>
      </c>
      <c r="H33" s="60">
        <f t="shared" si="10"/>
        <v>2542583.1338363537</v>
      </c>
      <c r="I33" s="60">
        <f t="shared" si="10"/>
        <v>2443903.3219540487</v>
      </c>
      <c r="J33" s="60">
        <f t="shared" si="10"/>
        <v>2456166.0761782187</v>
      </c>
      <c r="K33" s="60">
        <f t="shared" si="10"/>
        <v>2202921.5371470279</v>
      </c>
      <c r="L33" s="60">
        <f t="shared" si="10"/>
        <v>2179626.6104399525</v>
      </c>
      <c r="M33" s="60">
        <f t="shared" si="10"/>
        <v>1951338.2223915067</v>
      </c>
      <c r="N33" s="60">
        <f t="shared" ref="N33:T33" si="15">VLOOKUP($B33,$A$17:$M$23,N$4+2)*N11*$E$26</f>
        <v>0</v>
      </c>
      <c r="O33" s="60">
        <f t="shared" si="15"/>
        <v>0</v>
      </c>
      <c r="P33" s="60">
        <f t="shared" si="15"/>
        <v>0</v>
      </c>
      <c r="Q33" s="60">
        <f t="shared" si="15"/>
        <v>0</v>
      </c>
      <c r="R33" s="60">
        <f t="shared" si="15"/>
        <v>0</v>
      </c>
      <c r="S33" s="60">
        <f t="shared" si="15"/>
        <v>0</v>
      </c>
      <c r="T33" s="60">
        <f t="shared" si="15"/>
        <v>0</v>
      </c>
    </row>
    <row r="34" spans="1:21" x14ac:dyDescent="0.3">
      <c r="A34">
        <v>0</v>
      </c>
      <c r="B34" s="3">
        <v>0</v>
      </c>
      <c r="C34" s="20">
        <f t="shared" si="7"/>
        <v>0</v>
      </c>
      <c r="D34" s="15">
        <f t="shared" si="7"/>
        <v>0</v>
      </c>
      <c r="E34" s="60">
        <f t="shared" si="10"/>
        <v>3957359.8950065877</v>
      </c>
      <c r="F34" s="60">
        <f t="shared" si="10"/>
        <v>2905238.7220040518</v>
      </c>
      <c r="G34" s="60">
        <f t="shared" si="10"/>
        <v>2440553.4424922848</v>
      </c>
      <c r="H34" s="60">
        <f t="shared" si="10"/>
        <v>2372081.7101998497</v>
      </c>
      <c r="I34" s="60">
        <f t="shared" si="10"/>
        <v>2424129.0945878397</v>
      </c>
      <c r="J34" s="60">
        <f t="shared" si="10"/>
        <v>2385940.5873587402</v>
      </c>
      <c r="K34" s="60">
        <f t="shared" si="10"/>
        <v>2228522.0668178098</v>
      </c>
      <c r="L34" s="60">
        <f t="shared" si="10"/>
        <v>2130126.21731679</v>
      </c>
      <c r="M34" s="60">
        <f t="shared" si="10"/>
        <v>1896628.1181385352</v>
      </c>
      <c r="N34" s="60">
        <f t="shared" ref="N34:T34" si="16">VLOOKUP($B34,$A$17:$M$23,N$4+2)*N12*$E$26</f>
        <v>0</v>
      </c>
      <c r="O34" s="60">
        <f t="shared" si="16"/>
        <v>0</v>
      </c>
      <c r="P34" s="60">
        <f t="shared" si="16"/>
        <v>0</v>
      </c>
      <c r="Q34" s="60">
        <f t="shared" si="16"/>
        <v>0</v>
      </c>
      <c r="R34" s="60">
        <f t="shared" si="16"/>
        <v>0</v>
      </c>
      <c r="S34" s="60">
        <f t="shared" si="16"/>
        <v>0</v>
      </c>
      <c r="T34" s="60">
        <f t="shared" si="16"/>
        <v>0</v>
      </c>
    </row>
    <row r="35" spans="1:21" x14ac:dyDescent="0.3">
      <c r="B35" s="9" t="s">
        <v>29</v>
      </c>
      <c r="C35" s="51">
        <f t="shared" si="7"/>
        <v>0</v>
      </c>
      <c r="D35" s="47">
        <f t="shared" si="7"/>
        <v>0</v>
      </c>
      <c r="E35" s="63">
        <f>SUMPRODUCT(E28:E34,$A$28:$A$34)/SUM($A$28:$A$34)</f>
        <v>9605872.9118576217</v>
      </c>
      <c r="F35" s="63">
        <f t="shared" ref="F35:M35" si="17">SUMPRODUCT(F28:F34,$A$28:$A$34)/SUM($A$28:$A$34)</f>
        <v>6993429.3756202338</v>
      </c>
      <c r="G35" s="63">
        <f t="shared" si="17"/>
        <v>6287344.4043077035</v>
      </c>
      <c r="H35" s="63">
        <f t="shared" si="17"/>
        <v>5072153.0256154332</v>
      </c>
      <c r="I35" s="63">
        <f t="shared" si="17"/>
        <v>4493068.3853183845</v>
      </c>
      <c r="J35" s="63">
        <f t="shared" si="17"/>
        <v>4216845.1197722703</v>
      </c>
      <c r="K35" s="63">
        <f t="shared" si="17"/>
        <v>3797994.5038526468</v>
      </c>
      <c r="L35" s="63">
        <f t="shared" si="17"/>
        <v>3673180.3565094732</v>
      </c>
      <c r="M35" s="63">
        <f t="shared" si="17"/>
        <v>3769448.5141917872</v>
      </c>
      <c r="N35" s="47"/>
      <c r="O35" s="47"/>
      <c r="P35" s="50"/>
      <c r="Q35" s="50"/>
      <c r="R35" s="50"/>
      <c r="S35" s="50"/>
      <c r="T35" s="50"/>
    </row>
    <row r="38" spans="1:21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  <c r="J38" s="11" t="s">
        <v>67</v>
      </c>
      <c r="K38" s="11" t="s">
        <v>1</v>
      </c>
      <c r="L38" s="11" t="s">
        <v>2</v>
      </c>
      <c r="M38" s="11" t="s">
        <v>3</v>
      </c>
      <c r="N38" s="11" t="s">
        <v>4</v>
      </c>
      <c r="O38" s="11" t="s">
        <v>5</v>
      </c>
      <c r="P38" s="11" t="s">
        <v>6</v>
      </c>
      <c r="Q38" s="11" t="s">
        <v>7</v>
      </c>
      <c r="R38" s="11" t="s">
        <v>8</v>
      </c>
      <c r="S38" s="11" t="s">
        <v>9</v>
      </c>
      <c r="T38" s="11" t="s">
        <v>10</v>
      </c>
      <c r="U38" s="11" t="s">
        <v>11</v>
      </c>
    </row>
    <row r="39" spans="1:21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18">IF(RIGHT(D39,5)="(MWh)",E39,0)</f>
        <v>0</v>
      </c>
      <c r="J39" s="3">
        <v>1</v>
      </c>
      <c r="K39" s="4">
        <f>[2]Functions!D26</f>
        <v>57.636999999999972</v>
      </c>
      <c r="L39" s="4">
        <f>[2]Functions!E26</f>
        <v>49.818999999999946</v>
      </c>
      <c r="M39" s="4">
        <f>[2]Functions!F26</f>
        <v>45.777999999999949</v>
      </c>
      <c r="N39" s="4">
        <f>[2]Functions!G26</f>
        <v>34.632200000000012</v>
      </c>
      <c r="O39" s="4">
        <f>[2]Functions!H26</f>
        <v>31.311899999999994</v>
      </c>
      <c r="P39" s="4">
        <f>[2]Functions!I26</f>
        <v>27.3782</v>
      </c>
      <c r="Q39" s="4">
        <f>[2]Functions!J26</f>
        <v>22.933400000000002</v>
      </c>
      <c r="R39" s="4">
        <f>[2]Functions!K26</f>
        <v>18.974</v>
      </c>
      <c r="S39" s="4">
        <f>[2]Functions!L26</f>
        <v>17.897500000000004</v>
      </c>
      <c r="T39" s="4">
        <f>[2]Functions!M26</f>
        <v>17.1966</v>
      </c>
      <c r="U39" s="4">
        <f>[2]Functions!N26</f>
        <v>18.9956</v>
      </c>
    </row>
    <row r="40" spans="1:21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18"/>
        <v>0</v>
      </c>
      <c r="J40" s="3">
        <v>0.95</v>
      </c>
      <c r="K40" s="4">
        <f>[2]Functions!D27</f>
        <v>50.694051321874696</v>
      </c>
      <c r="L40" s="4">
        <f>[2]Functions!E27</f>
        <v>43.094964846874788</v>
      </c>
      <c r="M40" s="4">
        <f>[2]Functions!F27</f>
        <v>41.381785187499936</v>
      </c>
      <c r="N40" s="4">
        <f>[2]Functions!G27</f>
        <v>32.563489243750006</v>
      </c>
      <c r="O40" s="4">
        <f>[2]Functions!H27</f>
        <v>29.05603120624999</v>
      </c>
      <c r="P40" s="4">
        <f>[2]Functions!I27</f>
        <v>23.947108287500001</v>
      </c>
      <c r="Q40" s="4">
        <f>[2]Functions!J27</f>
        <v>19.635811900000007</v>
      </c>
      <c r="R40" s="4">
        <f>[2]Functions!K27</f>
        <v>16.720925818750004</v>
      </c>
      <c r="S40" s="4">
        <f>[2]Functions!L27</f>
        <v>15.67138478750001</v>
      </c>
      <c r="T40" s="4">
        <f>[2]Functions!M27</f>
        <v>14.832466875000012</v>
      </c>
      <c r="U40" s="4">
        <f>[2]Functions!N27</f>
        <v>16.330187937500011</v>
      </c>
    </row>
    <row r="41" spans="1:21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18"/>
        <v>0</v>
      </c>
      <c r="J41" s="3">
        <v>0.75</v>
      </c>
      <c r="K41" s="4">
        <f>[2]Functions!D28</f>
        <v>42.468974609374939</v>
      </c>
      <c r="L41" s="4">
        <f>[2]Functions!E28</f>
        <v>32.835740234374995</v>
      </c>
      <c r="M41" s="4">
        <f>[2]Functions!F28</f>
        <v>29.692085937499989</v>
      </c>
      <c r="N41" s="4">
        <f>[2]Functions!G28</f>
        <v>22.660227343750012</v>
      </c>
      <c r="O41" s="4">
        <f>[2]Functions!H28</f>
        <v>19.915903906249994</v>
      </c>
      <c r="P41" s="4">
        <f>[2]Functions!I28</f>
        <v>14.490754687500001</v>
      </c>
      <c r="Q41" s="4">
        <f>[2]Functions!J28</f>
        <v>12.079324999999997</v>
      </c>
      <c r="R41" s="4">
        <f>[2]Functions!K28</f>
        <v>11.246174218749999</v>
      </c>
      <c r="S41" s="4">
        <f>[2]Functions!L28</f>
        <v>10.2691046875</v>
      </c>
      <c r="T41" s="4">
        <f>[2]Functions!M28</f>
        <v>9.5615843749999989</v>
      </c>
      <c r="U41" s="4">
        <f>[2]Functions!N28</f>
        <v>10.220135937499998</v>
      </c>
    </row>
    <row r="42" spans="1:21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18"/>
        <v>0</v>
      </c>
      <c r="J42" s="3">
        <v>0.5</v>
      </c>
      <c r="K42" s="4">
        <f>[2]Functions!D29</f>
        <v>35.197062499999987</v>
      </c>
      <c r="L42" s="4">
        <f>[2]Functions!E29</f>
        <v>25.5115625</v>
      </c>
      <c r="M42" s="4">
        <f>[2]Functions!F29</f>
        <v>18.321249999999992</v>
      </c>
      <c r="N42" s="4">
        <f>[2]Functions!G29</f>
        <v>12.188387500000001</v>
      </c>
      <c r="O42" s="4">
        <f>[2]Functions!H29</f>
        <v>11.242962500000001</v>
      </c>
      <c r="P42" s="4">
        <f>[2]Functions!I29</f>
        <v>9.1115750000000002</v>
      </c>
      <c r="Q42" s="4">
        <f>[2]Functions!J29</f>
        <v>8.9181249999999999</v>
      </c>
      <c r="R42" s="4">
        <f>[2]Functions!K29</f>
        <v>8.5445124999999997</v>
      </c>
      <c r="S42" s="4">
        <f>[2]Functions!L29</f>
        <v>7.5581000000000005</v>
      </c>
      <c r="T42" s="4">
        <f>[2]Functions!M29</f>
        <v>7.5354749999999999</v>
      </c>
      <c r="U42" s="4">
        <f>[2]Functions!N29</f>
        <v>7.5893750000000004</v>
      </c>
    </row>
    <row r="43" spans="1:21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18"/>
        <v>0</v>
      </c>
      <c r="J43" s="3">
        <v>0.25</v>
      </c>
      <c r="K43" s="4">
        <f>[2]Functions!D30</f>
        <v>27.456126953125001</v>
      </c>
      <c r="L43" s="4">
        <f>[2]Functions!E30</f>
        <v>18.864923828124997</v>
      </c>
      <c r="M43" s="4">
        <f>[2]Functions!F30</f>
        <v>11.6905703125</v>
      </c>
      <c r="N43" s="4">
        <f>[2]Functions!G30</f>
        <v>7.4750398437500003</v>
      </c>
      <c r="O43" s="4">
        <f>[2]Functions!H30</f>
        <v>7.1172164062499998</v>
      </c>
      <c r="P43" s="4">
        <f>[2]Functions!I30</f>
        <v>6.8796921874999999</v>
      </c>
      <c r="Q43" s="4">
        <f>[2]Functions!J30</f>
        <v>6.8054562499999998</v>
      </c>
      <c r="R43" s="4">
        <f>[2]Functions!K30</f>
        <v>6.7079679687500002</v>
      </c>
      <c r="S43" s="4">
        <f>[2]Functions!L30</f>
        <v>5.7817984375</v>
      </c>
      <c r="T43" s="4">
        <f>[2]Functions!M30</f>
        <v>6.031865625</v>
      </c>
      <c r="U43" s="4">
        <f>[2]Functions!N30</f>
        <v>5.6837234375000003</v>
      </c>
    </row>
    <row r="44" spans="1:21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18"/>
        <v>0</v>
      </c>
      <c r="J44" s="3">
        <v>0.05</v>
      </c>
      <c r="K44" s="4">
        <f>[2]Functions!D31</f>
        <v>24.662665240625</v>
      </c>
      <c r="L44" s="4">
        <f>[2]Functions!E31</f>
        <v>16.163354215624999</v>
      </c>
      <c r="M44" s="4">
        <f>[2]Functions!F31</f>
        <v>9.3770910624999999</v>
      </c>
      <c r="N44" s="4">
        <f>[2]Functions!G31</f>
        <v>6.1275237437500003</v>
      </c>
      <c r="O44" s="4">
        <f>[2]Functions!H31</f>
        <v>5.3977177062499999</v>
      </c>
      <c r="P44" s="4">
        <f>[2]Functions!I31</f>
        <v>5.2583517874999997</v>
      </c>
      <c r="Q44" s="4">
        <f>[2]Functions!J31</f>
        <v>5.0611421500000002</v>
      </c>
      <c r="R44" s="4">
        <f>[2]Functions!K31</f>
        <v>5.0734205687500005</v>
      </c>
      <c r="S44" s="4">
        <f>[2]Functions!L31</f>
        <v>4.5590195375000002</v>
      </c>
      <c r="T44" s="4">
        <f>[2]Functions!M31</f>
        <v>4.5282431249999995</v>
      </c>
      <c r="U44" s="4">
        <f>[2]Functions!N31</f>
        <v>4.0527614375000001</v>
      </c>
    </row>
    <row r="45" spans="1:21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18"/>
        <v>0</v>
      </c>
      <c r="J45" s="3">
        <v>0</v>
      </c>
      <c r="K45" s="4">
        <f>[2]Functions!D32</f>
        <v>21.599</v>
      </c>
      <c r="L45" s="4">
        <f>[2]Functions!E32</f>
        <v>13.901</v>
      </c>
      <c r="M45" s="4">
        <f>[2]Functions!F32</f>
        <v>7.7720000000000002</v>
      </c>
      <c r="N45" s="4">
        <f>[2]Functions!G32</f>
        <v>5.5972</v>
      </c>
      <c r="O45" s="4">
        <f>[2]Functions!H32</f>
        <v>4.7908999999999997</v>
      </c>
      <c r="P45" s="4">
        <f>[2]Functions!I32</f>
        <v>4.7321999999999997</v>
      </c>
      <c r="Q45" s="4">
        <f>[2]Functions!J32</f>
        <v>4.8235999999999999</v>
      </c>
      <c r="R45" s="4">
        <f>[2]Functions!K32</f>
        <v>4.7209000000000003</v>
      </c>
      <c r="S45" s="4">
        <f>[2]Functions!L32</f>
        <v>4.4062000000000001</v>
      </c>
      <c r="T45" s="4">
        <f>[2]Functions!M32</f>
        <v>4.2580999999999998</v>
      </c>
      <c r="U45" s="4">
        <f>[2]Functions!N32</f>
        <v>3.8039000000000001</v>
      </c>
    </row>
    <row r="46" spans="1:21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18"/>
        <v>0</v>
      </c>
    </row>
    <row r="47" spans="1:21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18"/>
        <v>0</v>
      </c>
    </row>
    <row r="48" spans="1:21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18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18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18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18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18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18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18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18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18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18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18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18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18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18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18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18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18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18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18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18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18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18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18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18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18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18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18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18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18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18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18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18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18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18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18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18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18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18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18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18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18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18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18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18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18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18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18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18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18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18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18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18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18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18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18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19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19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19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19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19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19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19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19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19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19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19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19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19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19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19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19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19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19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19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19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19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19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19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19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19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19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19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19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19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19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19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19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19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19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19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19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19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19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19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19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19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19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19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19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19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19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19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19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19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19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19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19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19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19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19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19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19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19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19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19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19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19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19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19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20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20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20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20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20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20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20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20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20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20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20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20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20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20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20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20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20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20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20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20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20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20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20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20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20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20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20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20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20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20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20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20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20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20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20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20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20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20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20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20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20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20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20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20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20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20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20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20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20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20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20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20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20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20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20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20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20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20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20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20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20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20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20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20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21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21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21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21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21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21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21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21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21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21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21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21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21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21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21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21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21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21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21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21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21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21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21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21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21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21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21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21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21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21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21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21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21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21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21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21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21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21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21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21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21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21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21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21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21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21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21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21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21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21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21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21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21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21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21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21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21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21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21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21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21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21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21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21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22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22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22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22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22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22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22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22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22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22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22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22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22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22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22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22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22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22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22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22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22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22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22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22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22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22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22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22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22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22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22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22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22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22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22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22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22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22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22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22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22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22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22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22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22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22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22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22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22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22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22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22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22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22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22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22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22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22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22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22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22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22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22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22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23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23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23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23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23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23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23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23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23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23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23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23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23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23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23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23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23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23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23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23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23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23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23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23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23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23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23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23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23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23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23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23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23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23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23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23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23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23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23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23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23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23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23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23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23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23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23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23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23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23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23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23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23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23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23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23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23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23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23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23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23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23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23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23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24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24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24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24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24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24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24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24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24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24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24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24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24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24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24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24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24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24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24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24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24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24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24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24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24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24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24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24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24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24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24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24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24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24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24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24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24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24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24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24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24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24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24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24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24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24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24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24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24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24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24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24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24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24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24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24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24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24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24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24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24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24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24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24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25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25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25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25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25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25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25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25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25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25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25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25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25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25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25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25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25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25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25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25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25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25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25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25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25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25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25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25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25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25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25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25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25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25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25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25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25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25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25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25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25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25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25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25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25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25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25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25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25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25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25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25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25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25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25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25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25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25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25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25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25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25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25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25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26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26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26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26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26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26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26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26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26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26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26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26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26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26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26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26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26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26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26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26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26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26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26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26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26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26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26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26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26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26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26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26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26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26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26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26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26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26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26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26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26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26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26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26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26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26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26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26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26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26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26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26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26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26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26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26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26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26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26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26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26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26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26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26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27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27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27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27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27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27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27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27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27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27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27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27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27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27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27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27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27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27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27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27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27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27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27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27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27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27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27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27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27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27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27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27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27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27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27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27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27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27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27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27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27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27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27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27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27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27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27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27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27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27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27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27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27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27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27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27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27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27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27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27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27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27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27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27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28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28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28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28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28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28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28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28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28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28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28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28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28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28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28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28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28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28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28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28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28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28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28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28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28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28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28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28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28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28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28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28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28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28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28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28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28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28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28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28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28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28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28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28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28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28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28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28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28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28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28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28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28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28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28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28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28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28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28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28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28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28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28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28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29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29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29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29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29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29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29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29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29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29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29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29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29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29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29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29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29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29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29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29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29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29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29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29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29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29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29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29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29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29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29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29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29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29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29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29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29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29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29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29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29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29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29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29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29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29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29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29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29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29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29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29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29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29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29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29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29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29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29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29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29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29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29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29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30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30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30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30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30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30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30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30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30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30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30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30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30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30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30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30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30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30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30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30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30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30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30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30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30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30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30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30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30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30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30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30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30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30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30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30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30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30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30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30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30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30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30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30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30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30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30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30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30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30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30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30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30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30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30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30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30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30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30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30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30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30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30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30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31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31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31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31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31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31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31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31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31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31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31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31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31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31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31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31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31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31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31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31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31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31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31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31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31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31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31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31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31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31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31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31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31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31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31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31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31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31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31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31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31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31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31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31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31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31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31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31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31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31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31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31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31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31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31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31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31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31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31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31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31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31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31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31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32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32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32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32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32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32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32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32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32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32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32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32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32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32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32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32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32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32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32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32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32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32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32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32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32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32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32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32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32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32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32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32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32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32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32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32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32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32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32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32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32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32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32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32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32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32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32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32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32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32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32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32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32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32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32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32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32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32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32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32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32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32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32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32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33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33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33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33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33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33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33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33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33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33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33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33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33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33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33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33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33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33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33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33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33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33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33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33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33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33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33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33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33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33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33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33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33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33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33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33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33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33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33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33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33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33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33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33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33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33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33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33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33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33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33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33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33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33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33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33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33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33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33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33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33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33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33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33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34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34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34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34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34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34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34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34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34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34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34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34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34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34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34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34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34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34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34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34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34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34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34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34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34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34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34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34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34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34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34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34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34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34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34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34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34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34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34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34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34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34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34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34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34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34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34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34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34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34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34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34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34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34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34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34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34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34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34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34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34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34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34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34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35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35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35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35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35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35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35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35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35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35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35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35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35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35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35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35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35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35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35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35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35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35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35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35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35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35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35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35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35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35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35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35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35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35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35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35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35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35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35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35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35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35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35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35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35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35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35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35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35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35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35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35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35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35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35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35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35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35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35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35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35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35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35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35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36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36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36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36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36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36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36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36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36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36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36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36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36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36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36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36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36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36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36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36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36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36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36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36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36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36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36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36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36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36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36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36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36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36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36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36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36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36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36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36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36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36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36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36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36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36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36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36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36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36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36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36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36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36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36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36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36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36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36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36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36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36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36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36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37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37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37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37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37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37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37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37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37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37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37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37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37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37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37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37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37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37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37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37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37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37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37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37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37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37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37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37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37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37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37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37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37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37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37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37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37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37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37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37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37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37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37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37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37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37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37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37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37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37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37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37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37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37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37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37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37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37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37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37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37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37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37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37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38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38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38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38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38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38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38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38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38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38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38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38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38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38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38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38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38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38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38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38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38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38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38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38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38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38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38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38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38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38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38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38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38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38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38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38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38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38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38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38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38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38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38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38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38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38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38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38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38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38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38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38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38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38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38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38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38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38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38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38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38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38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38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38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39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39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39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39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39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39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39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39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39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39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39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39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39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39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39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39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39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39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39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39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39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39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39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39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39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39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39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39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39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39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39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39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39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39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39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39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39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39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39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39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39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39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39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39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39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39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39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39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39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39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39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39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39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39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39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39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39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39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39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39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39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39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39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39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40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40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40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40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40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40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40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40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40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40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40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40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40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40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40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40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40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40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40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40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40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40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C886B-CB90-4EAE-A9A5-A1242E079F08}">
  <dimension ref="B4:W1468"/>
  <sheetViews>
    <sheetView workbookViewId="0">
      <selection activeCell="E28" sqref="E28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2:23" x14ac:dyDescent="0.3">
      <c r="B4" s="1" t="s">
        <v>30</v>
      </c>
    </row>
    <row r="5" spans="2:23" x14ac:dyDescent="0.3">
      <c r="B5" s="2" t="s">
        <v>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3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4">
        <f>'Spot Prices'!F29</f>
        <v>1.4109410779035159E-3</v>
      </c>
      <c r="G6" s="14">
        <f>'Spot Prices'!G29</f>
        <v>1.2881505149512584E-2</v>
      </c>
      <c r="H6" s="14">
        <f>'Spot Prices'!H29</f>
        <v>5.9350924779559833E-3</v>
      </c>
      <c r="I6" s="14">
        <f>'Spot Prices'!I29</f>
        <v>-1.2296668343301009E-2</v>
      </c>
      <c r="J6" s="14">
        <f>'Spot Prices'!J29</f>
        <v>3.5041344427464427E-2</v>
      </c>
      <c r="K6" s="14">
        <f>'Spot Prices'!K29</f>
        <v>3.7486876332722074E-2</v>
      </c>
      <c r="L6" s="14">
        <f>'Spot Prices'!L29</f>
        <v>0.18915761421640287</v>
      </c>
      <c r="M6" s="14">
        <f>'Spot Prices'!M29</f>
        <v>0.15974511228931343</v>
      </c>
      <c r="N6" s="14">
        <f>'Spot Prices'!N29</f>
        <v>0.12634472649993178</v>
      </c>
      <c r="O6" s="14">
        <f>'Spot Prices'!O29</f>
        <v>5.1217582218874291E-2</v>
      </c>
      <c r="P6" s="14">
        <f>'Spot Prices'!P29</f>
        <v>5.1217582218874069E-2</v>
      </c>
      <c r="Q6" s="14">
        <f>'Spot Prices'!Q29</f>
        <v>5.1217582218874291E-2</v>
      </c>
      <c r="R6" s="14">
        <f>'Spot Prices'!R29</f>
        <v>5.1217582218874291E-2</v>
      </c>
      <c r="S6" s="14">
        <f>'Spot Prices'!S29</f>
        <v>5.1217582218874291E-2</v>
      </c>
      <c r="T6" s="14">
        <f>'Spot Prices'!T29</f>
        <v>5.1217582218874291E-2</v>
      </c>
    </row>
    <row r="7" spans="2:23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4">
        <f>'Spot Prices'!F30</f>
        <v>7.2182686308663868E-4</v>
      </c>
      <c r="G7" s="14">
        <f>'Spot Prices'!G30</f>
        <v>-3.7352719425065573E-5</v>
      </c>
      <c r="H7" s="14">
        <f>'Spot Prices'!H30</f>
        <v>6.6092072783363598E-4</v>
      </c>
      <c r="I7" s="14">
        <f>'Spot Prices'!I30</f>
        <v>-1.7143620465011056E-3</v>
      </c>
      <c r="J7" s="14">
        <f>'Spot Prices'!J30</f>
        <v>3.4665971190082967E-2</v>
      </c>
      <c r="K7" s="14">
        <f>'Spot Prices'!K30</f>
        <v>3.531827025819112E-2</v>
      </c>
      <c r="L7" s="14">
        <f>'Spot Prices'!L30</f>
        <v>0.13172750338533712</v>
      </c>
      <c r="M7" s="14">
        <f>'Spot Prices'!M30</f>
        <v>9.375443545144968E-2</v>
      </c>
      <c r="N7" s="14">
        <f>'Spot Prices'!N30</f>
        <v>7.2493370454119965E-2</v>
      </c>
      <c r="O7" s="14">
        <f>'Spot Prices'!O30</f>
        <v>1.8676258911793253E-2</v>
      </c>
      <c r="P7" s="14">
        <f>'Spot Prices'!P30</f>
        <v>1.8676258911793253E-2</v>
      </c>
      <c r="Q7" s="14">
        <f>'Spot Prices'!Q30</f>
        <v>1.8676258911793253E-2</v>
      </c>
      <c r="R7" s="14">
        <f>'Spot Prices'!R30</f>
        <v>1.8676258911793253E-2</v>
      </c>
      <c r="S7" s="14">
        <f>'Spot Prices'!S30</f>
        <v>1.8676258911793253E-2</v>
      </c>
      <c r="T7" s="14">
        <f>'Spot Prices'!T30</f>
        <v>1.8676258911793253E-2</v>
      </c>
    </row>
    <row r="8" spans="2:23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6">
        <f>'Spot Prices'!F31</f>
        <v>1.3054336581519443E-4</v>
      </c>
      <c r="G8" s="46">
        <f>'Spot Prices'!G31</f>
        <v>-2.5426893641422588E-4</v>
      </c>
      <c r="H8" s="46">
        <f>'Spot Prices'!H31</f>
        <v>-1.9913524456072196E-6</v>
      </c>
      <c r="I8" s="46">
        <f>'Spot Prices'!I31</f>
        <v>-8.9215222351057832E-5</v>
      </c>
      <c r="J8" s="46">
        <f>'Spot Prices'!J31</f>
        <v>3.0127716838079577E-2</v>
      </c>
      <c r="K8" s="46">
        <f>'Spot Prices'!K31</f>
        <v>3.1181271330213978E-2</v>
      </c>
      <c r="L8" s="46">
        <f>'Spot Prices'!L31</f>
        <v>0.11004755648960152</v>
      </c>
      <c r="M8" s="46">
        <f>'Spot Prices'!M31</f>
        <v>7.569945829062652E-2</v>
      </c>
      <c r="N8" s="46">
        <f>'Spot Prices'!N31</f>
        <v>6.1277368147040656E-2</v>
      </c>
      <c r="O8" s="46">
        <f>'Spot Prices'!O31</f>
        <v>6.827834502461938E-3</v>
      </c>
      <c r="P8" s="46">
        <f>'Spot Prices'!P31</f>
        <v>6.827834502461938E-3</v>
      </c>
      <c r="Q8" s="46">
        <f>'Spot Prices'!Q31</f>
        <v>6.827834502461938E-3</v>
      </c>
      <c r="R8" s="46">
        <f>'Spot Prices'!R31</f>
        <v>6.827834502461938E-3</v>
      </c>
      <c r="S8" s="46">
        <f>'Spot Prices'!S31</f>
        <v>6.827834502461716E-3</v>
      </c>
      <c r="T8" s="46">
        <f>'Spot Prices'!T31</f>
        <v>6.827834502461716E-3</v>
      </c>
    </row>
    <row r="9" spans="2:23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1">
        <f>'Spot Prices'!F32</f>
        <v>4.942113508148438E-4</v>
      </c>
      <c r="G9" s="41">
        <f>'Spot Prices'!G32</f>
        <v>-1.3986371156649025E-4</v>
      </c>
      <c r="H9" s="41">
        <f>'Spot Prices'!H32</f>
        <v>-9.0449057756469831E-4</v>
      </c>
      <c r="I9" s="41">
        <f>'Spot Prices'!I32</f>
        <v>2.0236865754741373E-4</v>
      </c>
      <c r="J9" s="41">
        <f>'Spot Prices'!J32</f>
        <v>3.0578586411738051E-2</v>
      </c>
      <c r="K9" s="41">
        <f>'Spot Prices'!K32</f>
        <v>3.0983676447968289E-2</v>
      </c>
      <c r="L9" s="41">
        <f>'Spot Prices'!L32</f>
        <v>9.9779064066445322E-2</v>
      </c>
      <c r="M9" s="41">
        <f>'Spot Prices'!M32</f>
        <v>6.3491055714144817E-2</v>
      </c>
      <c r="N9" s="41">
        <f>'Spot Prices'!N32</f>
        <v>5.6965002045235469E-2</v>
      </c>
      <c r="O9" s="41">
        <f>'Spot Prices'!O32</f>
        <v>-4.4196261578457463E-3</v>
      </c>
      <c r="P9" s="41">
        <f>'Spot Prices'!P32</f>
        <v>-4.4196261578457463E-3</v>
      </c>
      <c r="Q9" s="41">
        <f>'Spot Prices'!Q32</f>
        <v>-4.4196261578456353E-3</v>
      </c>
      <c r="R9" s="41">
        <f>'Spot Prices'!R32</f>
        <v>-4.4196261578456353E-3</v>
      </c>
      <c r="S9" s="41">
        <f>'Spot Prices'!S32</f>
        <v>-4.4196261578457463E-3</v>
      </c>
      <c r="T9" s="41">
        <f>'Spot Prices'!T32</f>
        <v>-4.4196261578457463E-3</v>
      </c>
    </row>
    <row r="10" spans="2:23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6">
        <f>'Spot Prices'!F33</f>
        <v>-5.9110768210790532E-4</v>
      </c>
      <c r="G10" s="46">
        <f>'Spot Prices'!G33</f>
        <v>-4.6260553171473262E-6</v>
      </c>
      <c r="H10" s="46">
        <f>'Spot Prices'!H33</f>
        <v>-5.7406093745060449E-4</v>
      </c>
      <c r="I10" s="46">
        <f>'Spot Prices'!I33</f>
        <v>-9.3178606200894354E-4</v>
      </c>
      <c r="J10" s="46">
        <f>'Spot Prices'!J33</f>
        <v>2.9368639983558431E-2</v>
      </c>
      <c r="K10" s="46">
        <f>'Spot Prices'!K33</f>
        <v>2.8270730311557246E-2</v>
      </c>
      <c r="L10" s="46">
        <f>'Spot Prices'!L33</f>
        <v>9.5075506716953084E-2</v>
      </c>
      <c r="M10" s="46">
        <f>'Spot Prices'!M33</f>
        <v>5.9119175808594493E-2</v>
      </c>
      <c r="N10" s="46">
        <f>'Spot Prices'!N33</f>
        <v>5.2864126812398382E-2</v>
      </c>
      <c r="O10" s="46">
        <f>'Spot Prices'!O33</f>
        <v>-7.3758859240511399E-3</v>
      </c>
      <c r="P10" s="46">
        <f>'Spot Prices'!P33</f>
        <v>-7.3758859240512509E-3</v>
      </c>
      <c r="Q10" s="46">
        <f>'Spot Prices'!Q33</f>
        <v>-7.3758859240512509E-3</v>
      </c>
      <c r="R10" s="46">
        <f>'Spot Prices'!R33</f>
        <v>-7.3758859240511399E-3</v>
      </c>
      <c r="S10" s="46">
        <f>'Spot Prices'!S33</f>
        <v>-7.3758859240511399E-3</v>
      </c>
      <c r="T10" s="46">
        <f>'Spot Prices'!T33</f>
        <v>-7.3758859240511399E-3</v>
      </c>
    </row>
    <row r="11" spans="2:23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4">
        <f>'Spot Prices'!F34</f>
        <v>-1.1611330468449532E-3</v>
      </c>
      <c r="G11" s="14">
        <f>'Spot Prices'!G34</f>
        <v>2.1324120347974151E-3</v>
      </c>
      <c r="H11" s="14">
        <f>'Spot Prices'!H34</f>
        <v>-7.9015832925988239E-4</v>
      </c>
      <c r="I11" s="14">
        <f>'Spot Prices'!I34</f>
        <v>-7.8700933925335281E-4</v>
      </c>
      <c r="J11" s="14">
        <f>'Spot Prices'!J34</f>
        <v>2.8869226599185005E-2</v>
      </c>
      <c r="K11" s="14">
        <f>'Spot Prices'!K34</f>
        <v>2.3987527917340268E-2</v>
      </c>
      <c r="L11" s="14">
        <f>'Spot Prices'!L34</f>
        <v>7.183425614109562E-2</v>
      </c>
      <c r="M11" s="14">
        <f>'Spot Prices'!M34</f>
        <v>4.5169704484566475E-2</v>
      </c>
      <c r="N11" s="14">
        <f>'Spot Prices'!N34</f>
        <v>4.4453146549420453E-2</v>
      </c>
      <c r="O11" s="14">
        <f>'Spot Prices'!O34</f>
        <v>-1.8697098778252985E-2</v>
      </c>
      <c r="P11" s="14">
        <f>'Spot Prices'!P34</f>
        <v>-1.8697098778252985E-2</v>
      </c>
      <c r="Q11" s="14">
        <f>'Spot Prices'!Q34</f>
        <v>-1.8697098778252874E-2</v>
      </c>
      <c r="R11" s="14">
        <f>'Spot Prices'!R34</f>
        <v>-1.8697098778252874E-2</v>
      </c>
      <c r="S11" s="14">
        <f>'Spot Prices'!S34</f>
        <v>-1.8697098778252874E-2</v>
      </c>
      <c r="T11" s="14">
        <f>'Spot Prices'!T34</f>
        <v>-1.8697098778252874E-2</v>
      </c>
    </row>
    <row r="12" spans="2:23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4">
        <f>'Spot Prices'!F35</f>
        <v>6.8184742170642743E-3</v>
      </c>
      <c r="G12" s="14">
        <f>'Spot Prices'!G35</f>
        <v>-2.5930520447411398E-3</v>
      </c>
      <c r="H12" s="14">
        <f>'Spot Prices'!H35</f>
        <v>-1.3579873894882688E-2</v>
      </c>
      <c r="I12" s="14">
        <f>'Spot Prices'!I35</f>
        <v>-3.1757584217644297E-3</v>
      </c>
      <c r="J12" s="14">
        <f>'Spot Prices'!J35</f>
        <v>1.2877974627187871E-3</v>
      </c>
      <c r="K12" s="14">
        <f>'Spot Prices'!K35</f>
        <v>4.4751933922488885E-3</v>
      </c>
      <c r="L12" s="14">
        <f>'Spot Prices'!L35</f>
        <v>-2.9279323315377526E-2</v>
      </c>
      <c r="M12" s="14">
        <f>'Spot Prices'!M35</f>
        <v>2.1991847131778597E-2</v>
      </c>
      <c r="N12" s="14">
        <f>'Spot Prices'!N35</f>
        <v>1.2320030545510674E-2</v>
      </c>
      <c r="O12" s="14">
        <f>'Spot Prices'!O35</f>
        <v>-4.9100022811928712E-2</v>
      </c>
      <c r="P12" s="14">
        <f>'Spot Prices'!P35</f>
        <v>-4.9100022811928601E-2</v>
      </c>
      <c r="Q12" s="14">
        <f>'Spot Prices'!Q35</f>
        <v>-4.9100022811928601E-2</v>
      </c>
      <c r="R12" s="14">
        <f>'Spot Prices'!R35</f>
        <v>-4.9100022811928601E-2</v>
      </c>
      <c r="S12" s="14">
        <f>'Spot Prices'!S35</f>
        <v>-4.9100022811928601E-2</v>
      </c>
      <c r="T12" s="14">
        <f>'Spot Prices'!T35</f>
        <v>-4.9100022811928601E-2</v>
      </c>
    </row>
    <row r="13" spans="2:23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6">
        <f>'Spot Prices'!F36</f>
        <v>-3.1026560971536554E-5</v>
      </c>
      <c r="G13" s="46">
        <f>'Spot Prices'!G36</f>
        <v>-1.9152613721507006E-4</v>
      </c>
      <c r="H13" s="46">
        <f>'Spot Prices'!H36</f>
        <v>5.5574525703594446E-6</v>
      </c>
      <c r="I13" s="46">
        <f>'Spot Prices'!I36</f>
        <v>-1.6010555269918569E-4</v>
      </c>
      <c r="J13" s="46">
        <f>'Spot Prices'!J36</f>
        <v>3.1184545808336184E-2</v>
      </c>
      <c r="K13" s="46">
        <f>'Spot Prices'!K36</f>
        <v>3.0891581094406817E-2</v>
      </c>
      <c r="L13" s="46">
        <f>'Spot Prices'!L36</f>
        <v>0.10367521287199799</v>
      </c>
      <c r="M13" s="46">
        <f>'Spot Prices'!M36</f>
        <v>6.8508356553929506E-2</v>
      </c>
      <c r="N13" s="46">
        <f>'Spot Prices'!N36</f>
        <v>5.7678341559803448E-2</v>
      </c>
      <c r="O13" s="46">
        <f>'Spot Prices'!O36</f>
        <v>2.2236618858628709E-4</v>
      </c>
      <c r="P13" s="46">
        <f>'Spot Prices'!P36</f>
        <v>2.2236618858628709E-4</v>
      </c>
      <c r="Q13" s="46">
        <f>'Spot Prices'!Q36</f>
        <v>2.2236618858628709E-4</v>
      </c>
      <c r="R13" s="46">
        <f>'Spot Prices'!R36</f>
        <v>2.2236618858628709E-4</v>
      </c>
      <c r="S13" s="46">
        <f>'Spot Prices'!S36</f>
        <v>2.2236618858650914E-4</v>
      </c>
      <c r="T13" s="46">
        <f>'Spot Prices'!T36</f>
        <v>2.2236618858650914E-4</v>
      </c>
    </row>
    <row r="15" spans="2:23" x14ac:dyDescent="0.3">
      <c r="B15" s="1" t="str">
        <f>D105</f>
        <v>Golden Plains Average Price</v>
      </c>
    </row>
    <row r="16" spans="2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2</v>
      </c>
      <c r="W16" s="2" t="s">
        <v>3</v>
      </c>
    </row>
    <row r="17" spans="2:23" x14ac:dyDescent="0.3">
      <c r="B17" s="3">
        <v>1</v>
      </c>
      <c r="C17" s="17">
        <f t="shared" ref="C17:C24" si="0">AVERAGEIFS($E$39:$E$1048576,$B$39:$B$1048576,C$16,$C$39:$C$1048576,$B17,$D$39:$D$1048576,$B$15)</f>
        <v>0</v>
      </c>
      <c r="D17" s="17"/>
      <c r="E17" s="16">
        <f>AVERAGEIFS($E$39:$E$1048576,$B$39:$B$1048576,E$16,$C$39:$C$1048576,$B17,$D$39:$D$1048576,$B$15)*WindFarmLGCs!E17/WindFarmLGCs!V17</f>
        <v>105.88977359848589</v>
      </c>
      <c r="F17" s="16">
        <f>AVERAGEIFS($E$39:$E$1048576,$B$39:$B$1048576,F$16,$C$39:$C$1048576,$B17,$D$39:$D$1048576,$B$15)*WindFarmLGCs!F17/WindFarmLGCs!W17</f>
        <v>88.68130571690044</v>
      </c>
      <c r="G17" s="16">
        <f t="shared" ref="G17:O24" si="1">AVERAGEIFS($E$39:$E$1048576,$B$39:$B$1048576,G$16,$C$39:$C$1048576,$B17,$D$39:$D$1048576,$B$15)</f>
        <v>72.864744000000002</v>
      </c>
      <c r="H17" s="16">
        <f t="shared" si="1"/>
        <v>76.508369000000002</v>
      </c>
      <c r="I17" s="16">
        <f t="shared" si="1"/>
        <v>83.343643</v>
      </c>
      <c r="J17" s="16">
        <f t="shared" si="1"/>
        <v>88.802004999999994</v>
      </c>
      <c r="K17" s="16">
        <f t="shared" si="1"/>
        <v>83.432719000000006</v>
      </c>
      <c r="L17" s="16">
        <f t="shared" si="1"/>
        <v>92.487181000000007</v>
      </c>
      <c r="M17" s="16">
        <f t="shared" si="1"/>
        <v>92.698639999999997</v>
      </c>
      <c r="N17" s="16">
        <f t="shared" si="1"/>
        <v>110.492789</v>
      </c>
      <c r="O17" s="16">
        <f t="shared" si="1"/>
        <v>108.43234</v>
      </c>
      <c r="P17" s="65">
        <f>'Spot Prices'!P17/'Spot Prices'!O17*WindFarmAvPrice!O17</f>
        <v>108.65830098628797</v>
      </c>
      <c r="Q17" s="65">
        <f>'Spot Prices'!Q17/'Spot Prices'!P17*WindFarmAvPrice!P17</f>
        <v>107.99909528481776</v>
      </c>
      <c r="R17" s="65">
        <f>'Spot Prices'!R17/'Spot Prices'!Q17*WindFarmAvPrice!Q17</f>
        <v>102.39003337911659</v>
      </c>
      <c r="S17" s="65">
        <f>'Spot Prices'!S17/'Spot Prices'!R17*WindFarmAvPrice!R17</f>
        <v>110.44348856743325</v>
      </c>
      <c r="T17" s="65">
        <f>'Spot Prices'!T17/'Spot Prices'!S17*WindFarmAvPrice!S17</f>
        <v>106.65390688931075</v>
      </c>
      <c r="V17" s="17">
        <f>AVERAGEIFS($E$39:$E$1048576,$B$39:$B$1048576,V$16,$C$39:$C$1048576,$B17,$D$39:$D$1048576,$B$15)</f>
        <v>62.835909000000001</v>
      </c>
      <c r="W17" s="17">
        <f t="shared" ref="V17:W24" si="2">AVERAGEIFS($E$39:$E$1048576,$B$39:$B$1048576,W$16,$C$39:$C$1048576,$B17,$D$39:$D$1048576,$B$15)</f>
        <v>61.696666</v>
      </c>
    </row>
    <row r="18" spans="2:23" x14ac:dyDescent="0.3">
      <c r="B18" s="3">
        <v>0.95</v>
      </c>
      <c r="C18" s="17">
        <f t="shared" si="0"/>
        <v>0</v>
      </c>
      <c r="D18" s="17"/>
      <c r="E18" s="16">
        <f>AVERAGEIFS($E$39:$E$1048576,$B$39:$B$1048576,E$16,$C$39:$C$1048576,$B18,$D$39:$D$1048576,$B$15)*WindFarmLGCs!E18/WindFarmLGCs!V18</f>
        <v>87.97858370607841</v>
      </c>
      <c r="F18" s="16">
        <f>AVERAGEIFS($E$39:$E$1048576,$B$39:$B$1048576,F$16,$C$39:$C$1048576,$B18,$D$39:$D$1048576,$B$15)*WindFarmLGCs!F18/WindFarmLGCs!W18</f>
        <v>75.10645515022965</v>
      </c>
      <c r="G18" s="16">
        <f t="shared" si="1"/>
        <v>63.604109000000001</v>
      </c>
      <c r="H18" s="16">
        <f t="shared" si="1"/>
        <v>62.843774000000003</v>
      </c>
      <c r="I18" s="16">
        <f t="shared" si="1"/>
        <v>68.601892000000007</v>
      </c>
      <c r="J18" s="16">
        <f t="shared" si="1"/>
        <v>72.658219000000003</v>
      </c>
      <c r="K18" s="16">
        <f t="shared" si="1"/>
        <v>72.068810999999997</v>
      </c>
      <c r="L18" s="16">
        <f t="shared" si="1"/>
        <v>76.847931000000003</v>
      </c>
      <c r="M18" s="16">
        <f t="shared" si="1"/>
        <v>81.174425999999997</v>
      </c>
      <c r="N18" s="16">
        <f t="shared" si="1"/>
        <v>90.840806999999998</v>
      </c>
      <c r="O18" s="16">
        <f t="shared" si="1"/>
        <v>90.720577000000006</v>
      </c>
      <c r="P18" s="65">
        <f>'Spot Prices'!P18/'Spot Prices'!O18*WindFarmAvPrice!O18</f>
        <v>95.501602994817858</v>
      </c>
      <c r="Q18" s="65">
        <f>'Spot Prices'!Q18/'Spot Prices'!P18*WindFarmAvPrice!P18</f>
        <v>91.771506913991743</v>
      </c>
      <c r="R18" s="65">
        <f>'Spot Prices'!R18/'Spot Prices'!Q18*WindFarmAvPrice!Q18</f>
        <v>89.884693580489454</v>
      </c>
      <c r="S18" s="65">
        <f>'Spot Prices'!S18/'Spot Prices'!R18*WindFarmAvPrice!R18</f>
        <v>96.304797258552895</v>
      </c>
      <c r="T18" s="65">
        <f>'Spot Prices'!T18/'Spot Prices'!S18*WindFarmAvPrice!S18</f>
        <v>95.778272358358663</v>
      </c>
      <c r="V18" s="17">
        <f>AVERAGEIFS($E$39:$E$1048576,$B$39:$B$1048576,V$16,$C$39:$C$1048576,$B18,$D$39:$D$1048576,$B$15)</f>
        <v>50.200076000000003</v>
      </c>
      <c r="W18" s="17">
        <f t="shared" si="2"/>
        <v>51.260713000000003</v>
      </c>
    </row>
    <row r="19" spans="2:23" x14ac:dyDescent="0.3">
      <c r="B19" s="5">
        <v>0.75</v>
      </c>
      <c r="C19" s="48">
        <f t="shared" si="0"/>
        <v>0</v>
      </c>
      <c r="D19" s="48"/>
      <c r="E19" s="66">
        <f>AVERAGEIFS($E$39:$E$1048576,$B$39:$B$1048576,E$16,$C$39:$C$1048576,$B19,$D$39:$D$1048576,$B$15)*WindFarmLGCs!E19/WindFarmLGCs!V19</f>
        <v>80.934995438271329</v>
      </c>
      <c r="F19" s="66">
        <f>AVERAGEIFS($E$39:$E$1048576,$B$39:$B$1048576,F$16,$C$39:$C$1048576,$B19,$D$39:$D$1048576,$B$15)*WindFarmLGCs!F19/WindFarmLGCs!W19</f>
        <v>67.747606829886635</v>
      </c>
      <c r="G19" s="66">
        <f t="shared" si="1"/>
        <v>57.754384000000002</v>
      </c>
      <c r="H19" s="66">
        <f t="shared" si="1"/>
        <v>57.359270000000002</v>
      </c>
      <c r="I19" s="66">
        <f t="shared" si="1"/>
        <v>61.827388999999997</v>
      </c>
      <c r="J19" s="66">
        <f t="shared" si="1"/>
        <v>65.428612000000001</v>
      </c>
      <c r="K19" s="66">
        <f t="shared" si="1"/>
        <v>65.686575000000005</v>
      </c>
      <c r="L19" s="66">
        <f t="shared" si="1"/>
        <v>69.711599000000007</v>
      </c>
      <c r="M19" s="66">
        <f t="shared" si="1"/>
        <v>73.749397000000002</v>
      </c>
      <c r="N19" s="66">
        <f t="shared" si="1"/>
        <v>81.128977000000006</v>
      </c>
      <c r="O19" s="66">
        <f t="shared" si="1"/>
        <v>81.813676999999998</v>
      </c>
      <c r="P19" s="67">
        <f>'Spot Prices'!P19/'Spot Prices'!O19*WindFarmAvPrice!O19</f>
        <v>88.259751994152523</v>
      </c>
      <c r="Q19" s="67">
        <f>'Spot Prices'!Q19/'Spot Prices'!P19*WindFarmAvPrice!P19</f>
        <v>85.616890175464647</v>
      </c>
      <c r="R19" s="67">
        <f>'Spot Prices'!R19/'Spot Prices'!Q19*WindFarmAvPrice!Q19</f>
        <v>85.846196901100953</v>
      </c>
      <c r="S19" s="67">
        <f>'Spot Prices'!S19/'Spot Prices'!R19*WindFarmAvPrice!R19</f>
        <v>93.111088718378355</v>
      </c>
      <c r="T19" s="67">
        <f>'Spot Prices'!T19/'Spot Prices'!S19*WindFarmAvPrice!S19</f>
        <v>92.820141840625723</v>
      </c>
      <c r="V19" s="48">
        <f t="shared" si="2"/>
        <v>45.717576000000001</v>
      </c>
      <c r="W19" s="48">
        <f t="shared" si="2"/>
        <v>47.156767000000002</v>
      </c>
    </row>
    <row r="20" spans="2:23" x14ac:dyDescent="0.3">
      <c r="B20" s="7">
        <v>0.5</v>
      </c>
      <c r="C20" s="39">
        <f t="shared" si="0"/>
        <v>0</v>
      </c>
      <c r="D20" s="39"/>
      <c r="E20" s="68">
        <f>AVERAGEIFS($E$39:$E$1048576,$B$39:$B$1048576,E$16,$C$39:$C$1048576,$B20,$D$39:$D$1048576,$B$15)*WindFarmLGCs!E20/WindFarmLGCs!V20</f>
        <v>75.842510225603334</v>
      </c>
      <c r="F20" s="68">
        <f>AVERAGEIFS($E$39:$E$1048576,$B$39:$B$1048576,F$16,$C$39:$C$1048576,$B20,$D$39:$D$1048576,$B$15)*WindFarmLGCs!F20/WindFarmLGCs!W20</f>
        <v>62.472462111331851</v>
      </c>
      <c r="G20" s="68">
        <f t="shared" si="1"/>
        <v>53.446190000000001</v>
      </c>
      <c r="H20" s="68">
        <f t="shared" si="1"/>
        <v>53.212879999999998</v>
      </c>
      <c r="I20" s="68">
        <f t="shared" si="1"/>
        <v>56.574527000000003</v>
      </c>
      <c r="J20" s="68">
        <f t="shared" si="1"/>
        <v>59.746547999999997</v>
      </c>
      <c r="K20" s="68">
        <f t="shared" si="1"/>
        <v>60.629709000000005</v>
      </c>
      <c r="L20" s="68">
        <f t="shared" si="1"/>
        <v>64.289473999999998</v>
      </c>
      <c r="M20" s="68">
        <f t="shared" si="1"/>
        <v>67.972566</v>
      </c>
      <c r="N20" s="68">
        <f t="shared" si="1"/>
        <v>73.711229000000003</v>
      </c>
      <c r="O20" s="68">
        <f t="shared" si="1"/>
        <v>74.934731999999997</v>
      </c>
      <c r="P20" s="69">
        <f>'Spot Prices'!P20/'Spot Prices'!O20*WindFarmAvPrice!O20</f>
        <v>81.942857486294912</v>
      </c>
      <c r="Q20" s="69">
        <f>'Spot Prices'!Q20/'Spot Prices'!P20*WindFarmAvPrice!P20</f>
        <v>79.634780317304163</v>
      </c>
      <c r="R20" s="69">
        <f>'Spot Prices'!R20/'Spot Prices'!Q20*WindFarmAvPrice!Q20</f>
        <v>81.428431159332277</v>
      </c>
      <c r="S20" s="69">
        <f>'Spot Prices'!S20/'Spot Prices'!R20*WindFarmAvPrice!R20</f>
        <v>88.873722247461856</v>
      </c>
      <c r="T20" s="69">
        <f>'Spot Prices'!T20/'Spot Prices'!S20*WindFarmAvPrice!S20</f>
        <v>88.446420556669949</v>
      </c>
      <c r="V20" s="39">
        <f t="shared" si="2"/>
        <v>42.786665999999997</v>
      </c>
      <c r="W20" s="39">
        <f t="shared" si="2"/>
        <v>44.189630999999999</v>
      </c>
    </row>
    <row r="21" spans="2:23" x14ac:dyDescent="0.3">
      <c r="B21" s="5">
        <v>0.25</v>
      </c>
      <c r="C21" s="48">
        <f t="shared" si="0"/>
        <v>0</v>
      </c>
      <c r="D21" s="48"/>
      <c r="E21" s="66">
        <f>AVERAGEIFS($E$39:$E$1048576,$B$39:$B$1048576,E$16,$C$39:$C$1048576,$B21,$D$39:$D$1048576,$B$15)*WindFarmLGCs!E21/WindFarmLGCs!V21</f>
        <v>71.012376383793693</v>
      </c>
      <c r="F21" s="66">
        <f>AVERAGEIFS($E$39:$E$1048576,$B$39:$B$1048576,F$16,$C$39:$C$1048576,$B21,$D$39:$D$1048576,$B$15)*WindFarmLGCs!F21/WindFarmLGCs!W21</f>
        <v>57.942298473272373</v>
      </c>
      <c r="G21" s="66">
        <f t="shared" si="1"/>
        <v>49.574193999999999</v>
      </c>
      <c r="H21" s="66">
        <f t="shared" si="1"/>
        <v>49.169029999999999</v>
      </c>
      <c r="I21" s="66">
        <f t="shared" si="1"/>
        <v>51.966873999999997</v>
      </c>
      <c r="J21" s="66">
        <f t="shared" si="1"/>
        <v>54.820939000000003</v>
      </c>
      <c r="K21" s="66">
        <f t="shared" si="1"/>
        <v>55.794977000000003</v>
      </c>
      <c r="L21" s="66">
        <f t="shared" si="1"/>
        <v>58.892699</v>
      </c>
      <c r="M21" s="66">
        <f t="shared" si="1"/>
        <v>62.256520999999999</v>
      </c>
      <c r="N21" s="66">
        <f t="shared" si="1"/>
        <v>67.190578000000002</v>
      </c>
      <c r="O21" s="66">
        <f t="shared" si="1"/>
        <v>68.235971000000006</v>
      </c>
      <c r="P21" s="67">
        <f>'Spot Prices'!P21/'Spot Prices'!O21*WindFarmAvPrice!O21</f>
        <v>73.503358525463454</v>
      </c>
      <c r="Q21" s="67">
        <f>'Spot Prices'!Q21/'Spot Prices'!P21*WindFarmAvPrice!P21</f>
        <v>70.635356890245305</v>
      </c>
      <c r="R21" s="67">
        <f>'Spot Prices'!R21/'Spot Prices'!Q21*WindFarmAvPrice!Q21</f>
        <v>70.614870290063749</v>
      </c>
      <c r="S21" s="67">
        <f>'Spot Prices'!S21/'Spot Prices'!R21*WindFarmAvPrice!R21</f>
        <v>76.147354827311844</v>
      </c>
      <c r="T21" s="67">
        <f>'Spot Prices'!T21/'Spot Prices'!S21*WindFarmAvPrice!S21</f>
        <v>74.85841515061469</v>
      </c>
      <c r="V21" s="48">
        <f t="shared" si="2"/>
        <v>40.105105999999999</v>
      </c>
      <c r="W21" s="48">
        <f t="shared" si="2"/>
        <v>41.375354000000002</v>
      </c>
    </row>
    <row r="22" spans="2:23" x14ac:dyDescent="0.3">
      <c r="B22" s="3">
        <v>0.05</v>
      </c>
      <c r="C22" s="17">
        <f t="shared" si="0"/>
        <v>0</v>
      </c>
      <c r="D22" s="17"/>
      <c r="E22" s="16">
        <f>AVERAGEIFS($E$39:$E$1048576,$B$39:$B$1048576,E$16,$C$39:$C$1048576,$B22,$D$39:$D$1048576,$B$15)*WindFarmLGCs!E22/WindFarmLGCs!V22</f>
        <v>65.113375972228127</v>
      </c>
      <c r="F22" s="16">
        <f>AVERAGEIFS($E$39:$E$1048576,$B$39:$B$1048576,F$16,$C$39:$C$1048576,$B22,$D$39:$D$1048576,$B$15)*WindFarmLGCs!F22/WindFarmLGCs!W22</f>
        <v>52.813131131677594</v>
      </c>
      <c r="G22" s="16">
        <f t="shared" si="1"/>
        <v>45.052605999999997</v>
      </c>
      <c r="H22" s="16">
        <f t="shared" si="1"/>
        <v>44.336599</v>
      </c>
      <c r="I22" s="16">
        <f t="shared" si="1"/>
        <v>46.685620999999998</v>
      </c>
      <c r="J22" s="16">
        <f t="shared" si="1"/>
        <v>49.224623999999999</v>
      </c>
      <c r="K22" s="16">
        <f t="shared" si="1"/>
        <v>50.133386999999999</v>
      </c>
      <c r="L22" s="16">
        <f t="shared" si="1"/>
        <v>52.647655000000007</v>
      </c>
      <c r="M22" s="16">
        <f t="shared" si="1"/>
        <v>55.662869999999998</v>
      </c>
      <c r="N22" s="16">
        <f t="shared" si="1"/>
        <v>60.044801</v>
      </c>
      <c r="O22" s="16">
        <f t="shared" si="1"/>
        <v>60.662655000000001</v>
      </c>
      <c r="P22" s="65">
        <f>'Spot Prices'!P22/'Spot Prices'!O22*WindFarmAvPrice!O22</f>
        <v>64.161115582799866</v>
      </c>
      <c r="Q22" s="65">
        <f>'Spot Prices'!Q22/'Spot Prices'!P22*WindFarmAvPrice!P22</f>
        <v>59.671496115159968</v>
      </c>
      <c r="R22" s="65">
        <f>'Spot Prices'!R22/'Spot Prices'!Q22*WindFarmAvPrice!Q22</f>
        <v>55.822847546401469</v>
      </c>
      <c r="S22" s="65">
        <f>'Spot Prices'!S22/'Spot Prices'!R22*WindFarmAvPrice!R22</f>
        <v>59.034416302224983</v>
      </c>
      <c r="T22" s="65">
        <f>'Spot Prices'!T22/'Spot Prices'!S22*WindFarmAvPrice!S22</f>
        <v>56.125750094298816</v>
      </c>
      <c r="V22" s="17">
        <f t="shared" si="2"/>
        <v>36.836015000000003</v>
      </c>
      <c r="W22" s="17">
        <f t="shared" si="2"/>
        <v>37.938302</v>
      </c>
    </row>
    <row r="23" spans="2:23" x14ac:dyDescent="0.3">
      <c r="B23" s="3">
        <v>0</v>
      </c>
      <c r="C23" s="17">
        <f t="shared" si="0"/>
        <v>0</v>
      </c>
      <c r="D23" s="17"/>
      <c r="E23" s="16">
        <f>AVERAGEIFS($E$39:$E$1048576,$B$39:$B$1048576,E$16,$C$39:$C$1048576,$B23,$D$39:$D$1048576,$B$15)*WindFarmLGCs!E23/WindFarmLGCs!V23</f>
        <v>56.728973949922917</v>
      </c>
      <c r="F23" s="16">
        <f>AVERAGEIFS($E$39:$E$1048576,$B$39:$B$1048576,F$16,$C$39:$C$1048576,$B23,$D$39:$D$1048576,$B$15)*WindFarmLGCs!F23/WindFarmLGCs!W23</f>
        <v>44.76223164363244</v>
      </c>
      <c r="G23" s="16">
        <f t="shared" si="1"/>
        <v>37.430554000000001</v>
      </c>
      <c r="H23" s="16">
        <f t="shared" si="1"/>
        <v>38.955826000000002</v>
      </c>
      <c r="I23" s="16">
        <f t="shared" si="1"/>
        <v>40.532243999999999</v>
      </c>
      <c r="J23" s="16">
        <f t="shared" si="1"/>
        <v>41.872503999999999</v>
      </c>
      <c r="K23" s="16">
        <f t="shared" si="1"/>
        <v>44.229669000000001</v>
      </c>
      <c r="L23" s="16">
        <f t="shared" si="1"/>
        <v>45.885010000000001</v>
      </c>
      <c r="M23" s="16">
        <f t="shared" si="1"/>
        <v>48.558684</v>
      </c>
      <c r="N23" s="16">
        <f t="shared" si="1"/>
        <v>50.255170999999997</v>
      </c>
      <c r="O23" s="16">
        <f t="shared" si="1"/>
        <v>51.280093000000001</v>
      </c>
      <c r="P23" s="65">
        <f>'Spot Prices'!P23/'Spot Prices'!O23*WindFarmAvPrice!O23</f>
        <v>53.256229757956298</v>
      </c>
      <c r="Q23" s="65">
        <f>'Spot Prices'!Q23/'Spot Prices'!P23*WindFarmAvPrice!P23</f>
        <v>49.358796517527033</v>
      </c>
      <c r="R23" s="65">
        <f>'Spot Prices'!R23/'Spot Prices'!Q23*WindFarmAvPrice!Q23</f>
        <v>47.249133624900018</v>
      </c>
      <c r="S23" s="65">
        <f>'Spot Prices'!S23/'Spot Prices'!R23*WindFarmAvPrice!R23</f>
        <v>48.790816081950879</v>
      </c>
      <c r="T23" s="65">
        <f>'Spot Prices'!T23/'Spot Prices'!S23*WindFarmAvPrice!S23</f>
        <v>45.170468665716413</v>
      </c>
      <c r="V23" s="17">
        <f t="shared" si="2"/>
        <v>31.561684</v>
      </c>
      <c r="W23" s="17">
        <f t="shared" si="2"/>
        <v>33.053131</v>
      </c>
    </row>
    <row r="24" spans="2:23" x14ac:dyDescent="0.3">
      <c r="B24" s="9" t="s">
        <v>29</v>
      </c>
      <c r="C24" s="48">
        <f t="shared" si="0"/>
        <v>0</v>
      </c>
      <c r="D24" s="48"/>
      <c r="E24" s="16">
        <f>AVERAGEIFS($E$39:$E$1048576,$B$39:$B$1048576,E$16,$C$39:$C$1048576,$B24,$D$39:$D$1048576,$B$15)*WindFarmLGCs!E24/WindFarmLGCs!V24</f>
        <v>76.137886574238976</v>
      </c>
      <c r="F24" s="16">
        <f>AVERAGEIFS($E$39:$E$1048576,$B$39:$B$1048576,F$16,$C$39:$C$1048576,$B24,$D$39:$D$1048576,$B$15)*WindFarmLGCs!F24/WindFarmLGCs!W24</f>
        <v>63.077993229275911</v>
      </c>
      <c r="G24" s="66">
        <f t="shared" si="1"/>
        <v>53.789659999999998</v>
      </c>
      <c r="H24" s="66">
        <f t="shared" si="1"/>
        <v>53.347287000000001</v>
      </c>
      <c r="I24" s="66">
        <f t="shared" si="1"/>
        <v>57.036273999999999</v>
      </c>
      <c r="J24" s="66">
        <f t="shared" si="1"/>
        <v>60.256523999999999</v>
      </c>
      <c r="K24" s="66">
        <f t="shared" si="1"/>
        <v>60.800739</v>
      </c>
      <c r="L24" s="66">
        <f t="shared" si="1"/>
        <v>64.425872999999996</v>
      </c>
      <c r="M24" s="66">
        <f t="shared" si="1"/>
        <v>68.097599000000002</v>
      </c>
      <c r="N24" s="66">
        <f t="shared" si="1"/>
        <v>74.389549000000002</v>
      </c>
      <c r="O24" s="66">
        <f t="shared" si="1"/>
        <v>75.205246000000002</v>
      </c>
      <c r="P24" s="67">
        <f>'Spot Prices'!P24/'Spot Prices'!O24*WindFarmAvPrice!O24</f>
        <v>80.885661164288507</v>
      </c>
      <c r="Q24" s="67">
        <f>'Spot Prices'!Q24/'Spot Prices'!P24*WindFarmAvPrice!P24</f>
        <v>77.911181781153047</v>
      </c>
      <c r="R24" s="67">
        <f>'Spot Prices'!R24/'Spot Prices'!Q24*WindFarmAvPrice!Q24</f>
        <v>77.667157555892416</v>
      </c>
      <c r="S24" s="67">
        <f>'Spot Prices'!S24/'Spot Prices'!R24*WindFarmAvPrice!R24</f>
        <v>83.92014446314171</v>
      </c>
      <c r="T24" s="67">
        <f>'Spot Prices'!T24/'Spot Prices'!S24*WindFarmAvPrice!S24</f>
        <v>82.915529874742376</v>
      </c>
      <c r="V24" s="48">
        <f t="shared" si="2"/>
        <v>43.065548999999997</v>
      </c>
      <c r="W24" s="48">
        <f t="shared" si="2"/>
        <v>44.361732000000003</v>
      </c>
    </row>
    <row r="26" spans="2:23" x14ac:dyDescent="0.3">
      <c r="B26" s="1" t="str">
        <f>"Adjusted "&amp;B15</f>
        <v>Adjusted Golden Plains Average Price</v>
      </c>
      <c r="E26" s="3">
        <v>1</v>
      </c>
      <c r="F26" s="3"/>
    </row>
    <row r="27" spans="2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3" x14ac:dyDescent="0.3">
      <c r="B28" s="3">
        <v>1</v>
      </c>
      <c r="C28" s="20">
        <f t="shared" ref="C28:C35" si="3">(C17*(1+C6))*($E$26)</f>
        <v>0</v>
      </c>
      <c r="D28" s="20"/>
      <c r="E28" s="4">
        <f t="shared" ref="E28:O28" si="4">(E17*(1+E6))*($E$26)</f>
        <v>107.72045268289656</v>
      </c>
      <c r="F28" s="4">
        <f t="shared" si="4"/>
        <v>88.806429813978539</v>
      </c>
      <c r="G28" s="4">
        <f t="shared" si="4"/>
        <v>73.803351575053924</v>
      </c>
      <c r="H28" s="4">
        <f t="shared" si="4"/>
        <v>76.962453245352577</v>
      </c>
      <c r="I28" s="4">
        <f t="shared" si="4"/>
        <v>82.318793863506514</v>
      </c>
      <c r="J28" s="4">
        <f t="shared" si="4"/>
        <v>91.913746643054409</v>
      </c>
      <c r="K28" s="4">
        <f t="shared" si="4"/>
        <v>86.560351019255762</v>
      </c>
      <c r="L28" s="4">
        <f t="shared" si="4"/>
        <v>109.98183550356063</v>
      </c>
      <c r="M28" s="4">
        <f t="shared" si="4"/>
        <v>107.50679465586664</v>
      </c>
      <c r="N28" s="4">
        <f t="shared" si="4"/>
        <v>124.45297020641968</v>
      </c>
      <c r="O28" s="4">
        <f t="shared" si="4"/>
        <v>113.98598228913492</v>
      </c>
      <c r="P28" s="18">
        <f>(O28*'Spot Prices'!P5/'Spot Prices'!O5)*($E$26)</f>
        <v>114.22351645081635</v>
      </c>
      <c r="Q28" s="18">
        <f>(P28*'Spot Prices'!Q5/'Spot Prices'!P5)*($E$26)</f>
        <v>113.53054782713195</v>
      </c>
      <c r="R28" s="18">
        <f>(Q28*'Spot Prices'!R5/'Spot Prices'!Q5)*($E$26)</f>
        <v>107.63420333210479</v>
      </c>
      <c r="S28" s="18">
        <f>(R28*'Spot Prices'!S5/'Spot Prices'!R5)*($E$26)</f>
        <v>116.10013702367509</v>
      </c>
      <c r="T28" s="18">
        <f>(S28*'Spot Prices'!T5/'Spot Prices'!S5)*($E$26)</f>
        <v>112.11646213437821</v>
      </c>
    </row>
    <row r="29" spans="2:23" x14ac:dyDescent="0.3">
      <c r="B29" s="3">
        <v>0.95</v>
      </c>
      <c r="C29" s="20">
        <f t="shared" si="3"/>
        <v>0</v>
      </c>
      <c r="D29" s="20"/>
      <c r="E29" s="4">
        <f t="shared" ref="E29:O29" si="5">(E18*(1+E7))*($E$26)</f>
        <v>87.985094036078976</v>
      </c>
      <c r="F29" s="4">
        <f t="shared" si="5"/>
        <v>75.1606690071483</v>
      </c>
      <c r="G29" s="4">
        <f t="shared" si="5"/>
        <v>63.601733213562241</v>
      </c>
      <c r="H29" s="4">
        <f t="shared" si="5"/>
        <v>62.885308752851898</v>
      </c>
      <c r="I29" s="4">
        <f t="shared" si="5"/>
        <v>68.484283520037039</v>
      </c>
      <c r="J29" s="4">
        <f t="shared" si="5"/>
        <v>75.176986726576743</v>
      </c>
      <c r="K29" s="4">
        <f t="shared" si="5"/>
        <v>74.614156744084497</v>
      </c>
      <c r="L29" s="4">
        <f t="shared" si="5"/>
        <v>86.97091709095865</v>
      </c>
      <c r="M29" s="4">
        <f t="shared" si="5"/>
        <v>88.784888482725478</v>
      </c>
      <c r="N29" s="4">
        <f t="shared" si="5"/>
        <v>97.42616327420221</v>
      </c>
      <c r="O29" s="4">
        <f t="shared" si="5"/>
        <v>92.414897984679286</v>
      </c>
      <c r="P29" s="18">
        <f>(O29*'Spot Prices'!P6/'Spot Prices'!O6)*($E$26)</f>
        <v>97.285215658840372</v>
      </c>
      <c r="Q29" s="18">
        <f>(P29*'Spot Prices'!Q6/'Spot Prices'!P6)*($E$26)</f>
        <v>93.485455337842879</v>
      </c>
      <c r="R29" s="18">
        <f>(Q29*'Spot Prices'!R6/'Spot Prices'!Q6)*($E$26)</f>
        <v>91.563403390005874</v>
      </c>
      <c r="S29" s="18">
        <f>(R29*'Spot Prices'!S6/'Spot Prices'!R6)*($E$26)</f>
        <v>98.103410586601385</v>
      </c>
      <c r="T29" s="18">
        <f>(S29*'Spot Prices'!T6/'Spot Prices'!S6)*($E$26)</f>
        <v>97.567052171047621</v>
      </c>
    </row>
    <row r="30" spans="2:23" x14ac:dyDescent="0.3">
      <c r="B30" s="5">
        <v>0.75</v>
      </c>
      <c r="C30" s="51">
        <f t="shared" si="3"/>
        <v>0</v>
      </c>
      <c r="D30" s="51"/>
      <c r="E30" s="6">
        <f t="shared" ref="E30:O30" si="6">(E19*(1+E8))*($E$26)</f>
        <v>80.923505863899322</v>
      </c>
      <c r="F30" s="6">
        <f t="shared" si="6"/>
        <v>67.756450830508129</v>
      </c>
      <c r="G30" s="6">
        <f t="shared" si="6"/>
        <v>57.739698854207063</v>
      </c>
      <c r="H30" s="6">
        <f t="shared" si="6"/>
        <v>57.359155777477412</v>
      </c>
      <c r="I30" s="6">
        <f t="shared" si="6"/>
        <v>61.821873055742977</v>
      </c>
      <c r="J30" s="6">
        <f t="shared" si="6"/>
        <v>67.399826695444574</v>
      </c>
      <c r="K30" s="6">
        <f t="shared" si="6"/>
        <v>67.73476591782746</v>
      </c>
      <c r="L30" s="6">
        <f t="shared" si="6"/>
        <v>77.383190128932952</v>
      </c>
      <c r="M30" s="6">
        <f t="shared" si="6"/>
        <v>79.33218640216036</v>
      </c>
      <c r="N30" s="6">
        <f t="shared" si="6"/>
        <v>86.100347191021797</v>
      </c>
      <c r="O30" s="6">
        <f t="shared" si="6"/>
        <v>82.372287246593871</v>
      </c>
      <c r="P30" s="70">
        <f>(O30*'Spot Prices'!P7/'Spot Prices'!O7)*($E$26)</f>
        <v>88.862374973996936</v>
      </c>
      <c r="Q30" s="70">
        <f>(P30*'Spot Prices'!Q7/'Spot Prices'!P7)*($E$26)</f>
        <v>86.201468132198187</v>
      </c>
      <c r="R30" s="70">
        <f>(Q30*'Spot Prices'!R7/'Spot Prices'!Q7)*($E$26)</f>
        <v>86.43234052620744</v>
      </c>
      <c r="S30" s="70">
        <f>(R30*'Spot Prices'!S7/'Spot Prices'!R7)*($E$26)</f>
        <v>93.746835822491505</v>
      </c>
      <c r="T30" s="70">
        <f>(S30*'Spot Prices'!T7/'Spot Prices'!S7)*($E$26)</f>
        <v>93.453902407608567</v>
      </c>
    </row>
    <row r="31" spans="2:23" x14ac:dyDescent="0.3">
      <c r="B31" s="7">
        <v>0.5</v>
      </c>
      <c r="C31" s="43">
        <f t="shared" si="3"/>
        <v>0</v>
      </c>
      <c r="D31" s="43"/>
      <c r="E31" s="71">
        <f t="shared" ref="E31:O31" si="7">(E20*(1+E9))*($E$26)</f>
        <v>75.771003848488704</v>
      </c>
      <c r="F31" s="71">
        <f t="shared" si="7"/>
        <v>62.503336711220619</v>
      </c>
      <c r="G31" s="71">
        <f t="shared" si="7"/>
        <v>53.438714817497512</v>
      </c>
      <c r="H31" s="71">
        <f t="shared" si="7"/>
        <v>53.164749451434915</v>
      </c>
      <c r="I31" s="71">
        <f t="shared" si="7"/>
        <v>56.585975911080375</v>
      </c>
      <c r="J31" s="71">
        <f t="shared" si="7"/>
        <v>61.57351298082105</v>
      </c>
      <c r="K31" s="71">
        <f t="shared" si="7"/>
        <v>62.508240286790475</v>
      </c>
      <c r="L31" s="71">
        <f t="shared" si="7"/>
        <v>70.704217545044074</v>
      </c>
      <c r="M31" s="71">
        <f t="shared" si="7"/>
        <v>72.288215974939391</v>
      </c>
      <c r="N31" s="71">
        <f t="shared" si="7"/>
        <v>77.910189310741828</v>
      </c>
      <c r="O31" s="71">
        <f t="shared" si="7"/>
        <v>74.603548498321629</v>
      </c>
      <c r="P31" s="72">
        <f>(O31*'Spot Prices'!P8/'Spot Prices'!O8)*($E$26)</f>
        <v>81.580700689899842</v>
      </c>
      <c r="Q31" s="72">
        <f>(P31*'Spot Prices'!Q8/'Spot Prices'!P8)*($E$26)</f>
        <v>79.282824359139497</v>
      </c>
      <c r="R31" s="72">
        <f>(Q31*'Spot Prices'!R8/'Spot Prices'!Q8)*($E$26)</f>
        <v>81.068547934988146</v>
      </c>
      <c r="S31" s="72">
        <f>(R31*'Spot Prices'!S8/'Spot Prices'!R8)*($E$26)</f>
        <v>88.480933619871848</v>
      </c>
      <c r="T31" s="72">
        <f>(S31*'Spot Prices'!T8/'Spot Prices'!S8)*($E$26)</f>
        <v>88.055520442809851</v>
      </c>
    </row>
    <row r="32" spans="2:23" x14ac:dyDescent="0.3">
      <c r="B32" s="5">
        <v>0.25</v>
      </c>
      <c r="C32" s="51">
        <f t="shared" si="3"/>
        <v>0</v>
      </c>
      <c r="D32" s="51"/>
      <c r="E32" s="6">
        <f t="shared" ref="E32:O32" si="8">(E21*(1+E10))*($E$26)</f>
        <v>70.949321966250537</v>
      </c>
      <c r="F32" s="6">
        <f t="shared" si="8"/>
        <v>57.908048335525834</v>
      </c>
      <c r="G32" s="6">
        <f t="shared" si="8"/>
        <v>49.57396466703625</v>
      </c>
      <c r="H32" s="6">
        <f t="shared" si="8"/>
        <v>49.140803980544661</v>
      </c>
      <c r="I32" s="6">
        <f t="shared" si="8"/>
        <v>51.918451991120619</v>
      </c>
      <c r="J32" s="6">
        <f t="shared" si="8"/>
        <v>56.430955421051621</v>
      </c>
      <c r="K32" s="6">
        <f t="shared" si="8"/>
        <v>57.372341747506539</v>
      </c>
      <c r="L32" s="6">
        <f t="shared" si="8"/>
        <v>64.491952199354003</v>
      </c>
      <c r="M32" s="6">
        <f t="shared" si="8"/>
        <v>65.937075210230461</v>
      </c>
      <c r="N32" s="6">
        <f t="shared" si="8"/>
        <v>70.742549235990353</v>
      </c>
      <c r="O32" s="6">
        <f t="shared" si="8"/>
        <v>67.732670261987138</v>
      </c>
      <c r="P32" s="70">
        <f>(O32*'Spot Prices'!P9/'Spot Prices'!O9)*($E$26)</f>
        <v>72.961206137944998</v>
      </c>
      <c r="Q32" s="70">
        <f>(P32*'Spot Prices'!Q9/'Spot Prices'!P9)*($E$26)</f>
        <v>70.114358555618224</v>
      </c>
      <c r="R32" s="70">
        <f>(Q32*'Spot Prices'!R9/'Spot Prices'!Q9)*($E$26)</f>
        <v>70.094023062262593</v>
      </c>
      <c r="S32" s="70">
        <f>(R32*'Spot Prices'!S9/'Spot Prices'!R9)*($E$26)</f>
        <v>75.585700624687377</v>
      </c>
      <c r="T32" s="70">
        <f>(S32*'Spot Prices'!T9/'Spot Prices'!S9)*($E$26)</f>
        <v>74.306268020008531</v>
      </c>
    </row>
    <row r="33" spans="2:20" x14ac:dyDescent="0.3">
      <c r="B33" s="3">
        <v>0.05</v>
      </c>
      <c r="C33" s="20">
        <f t="shared" si="3"/>
        <v>0</v>
      </c>
      <c r="D33" s="20"/>
      <c r="E33" s="4">
        <f t="shared" ref="E33:O33" si="9">(E22*(1+E11))*($E$26)</f>
        <v>65.001158926988467</v>
      </c>
      <c r="F33" s="4">
        <f t="shared" si="9"/>
        <v>52.75180805981325</v>
      </c>
      <c r="G33" s="4">
        <f t="shared" si="9"/>
        <v>45.148676719233386</v>
      </c>
      <c r="H33" s="4">
        <f t="shared" si="9"/>
        <v>44.301566067009091</v>
      </c>
      <c r="I33" s="4">
        <f t="shared" si="9"/>
        <v>46.648878980264158</v>
      </c>
      <c r="J33" s="4">
        <f t="shared" si="9"/>
        <v>50.645700824515679</v>
      </c>
      <c r="K33" s="4">
        <f t="shared" si="9"/>
        <v>51.335963020253324</v>
      </c>
      <c r="L33" s="4">
        <f t="shared" si="9"/>
        <v>56.42956013449804</v>
      </c>
      <c r="M33" s="4">
        <f t="shared" si="9"/>
        <v>58.177145388662836</v>
      </c>
      <c r="N33" s="4">
        <f t="shared" si="9"/>
        <v>62.713981338383789</v>
      </c>
      <c r="O33" s="4">
        <f t="shared" si="9"/>
        <v>59.52843934731392</v>
      </c>
      <c r="P33" s="18">
        <f>(O33*'Spot Prices'!P10/'Spot Prices'!O10)*($E$26)</f>
        <v>62.961488867025345</v>
      </c>
      <c r="Q33" s="18">
        <f>(P33*'Spot Prices'!Q10/'Spot Prices'!P10)*($E$26)</f>
        <v>58.555812258048675</v>
      </c>
      <c r="R33" s="18">
        <f>(Q33*'Spot Prices'!R10/'Spot Prices'!Q10)*($E$26)</f>
        <v>54.779122251743047</v>
      </c>
      <c r="S33" s="18">
        <f>(R33*'Spot Prices'!S10/'Spot Prices'!R10)*($E$26)</f>
        <v>57.930643989305786</v>
      </c>
      <c r="T33" s="18">
        <f>(S33*'Spot Prices'!T10/'Spot Prices'!S10)*($E$26)</f>
        <v>55.076361400782183</v>
      </c>
    </row>
    <row r="34" spans="2:20" x14ac:dyDescent="0.3">
      <c r="B34" s="3">
        <v>0</v>
      </c>
      <c r="C34" s="20">
        <f t="shared" si="3"/>
        <v>0</v>
      </c>
      <c r="D34" s="20"/>
      <c r="E34" s="4">
        <f t="shared" ref="E34:O34" si="10">(E23*(1+E12))*($E$26)</f>
        <v>57.316015470109541</v>
      </c>
      <c r="F34" s="4">
        <f t="shared" si="10"/>
        <v>45.067441765992804</v>
      </c>
      <c r="G34" s="4">
        <f t="shared" si="10"/>
        <v>37.333494625414509</v>
      </c>
      <c r="H34" s="4">
        <f t="shared" si="10"/>
        <v>38.426810795449008</v>
      </c>
      <c r="I34" s="4">
        <f t="shared" si="10"/>
        <v>40.403523384763986</v>
      </c>
      <c r="J34" s="4">
        <f t="shared" si="10"/>
        <v>41.926427304408882</v>
      </c>
      <c r="K34" s="4">
        <f t="shared" si="10"/>
        <v>44.427605322450155</v>
      </c>
      <c r="L34" s="4">
        <f t="shared" si="10"/>
        <v>44.541527956880671</v>
      </c>
      <c r="M34" s="4">
        <f t="shared" si="10"/>
        <v>49.62657915544834</v>
      </c>
      <c r="N34" s="4">
        <f t="shared" si="10"/>
        <v>50.874316241789856</v>
      </c>
      <c r="O34" s="4">
        <f t="shared" si="10"/>
        <v>48.762239263902174</v>
      </c>
      <c r="P34" s="18">
        <f>(O34*'Spot Prices'!P11/'Spot Prices'!O11)*($E$26)</f>
        <v>50.641347661963337</v>
      </c>
      <c r="Q34" s="18">
        <f>(P34*'Spot Prices'!Q11/'Spot Prices'!P11)*($E$26)</f>
        <v>46.935278482547119</v>
      </c>
      <c r="R34" s="18">
        <f>(Q34*'Spot Prices'!R11/'Spot Prices'!Q11)*($E$26)</f>
        <v>44.929200086073571</v>
      </c>
      <c r="S34" s="18">
        <f>(R34*'Spot Prices'!S11/'Spot Prices'!R11)*($E$26)</f>
        <v>46.395185899314491</v>
      </c>
      <c r="T34" s="18">
        <f>(S34*'Spot Prices'!T11/'Spot Prices'!S11)*($E$26)</f>
        <v>42.952597623804245</v>
      </c>
    </row>
    <row r="35" spans="2:20" x14ac:dyDescent="0.3">
      <c r="B35" s="9" t="s">
        <v>29</v>
      </c>
      <c r="C35" s="51">
        <f t="shared" si="3"/>
        <v>0</v>
      </c>
      <c r="D35" s="51"/>
      <c r="E35" s="6">
        <f t="shared" ref="E35:O35" si="11">(E24*(1+E13))*($E$26)</f>
        <v>76.115705856630697</v>
      </c>
      <c r="F35" s="6">
        <f t="shared" si="11"/>
        <v>63.076036136073022</v>
      </c>
      <c r="G35" s="6">
        <f t="shared" si="11"/>
        <v>53.779357874198084</v>
      </c>
      <c r="H35" s="6">
        <f t="shared" si="11"/>
        <v>53.34758347501726</v>
      </c>
      <c r="I35" s="6">
        <f t="shared" si="11"/>
        <v>57.027142175827329</v>
      </c>
      <c r="J35" s="6">
        <f t="shared" si="11"/>
        <v>62.135596332929104</v>
      </c>
      <c r="K35" s="6">
        <f t="shared" si="11"/>
        <v>62.67896995941836</v>
      </c>
      <c r="L35" s="6">
        <f t="shared" si="11"/>
        <v>71.1052390977393</v>
      </c>
      <c r="M35" s="6">
        <f t="shared" si="11"/>
        <v>72.762853592758518</v>
      </c>
      <c r="N35" s="6">
        <f t="shared" si="11"/>
        <v>78.680214815701731</v>
      </c>
      <c r="O35" s="6">
        <f t="shared" si="11"/>
        <v>75.221969103914716</v>
      </c>
      <c r="P35" s="70">
        <f>(O35*'Spot Prices'!P12/'Spot Prices'!O12)*($E$26)</f>
        <v>80.903647400472906</v>
      </c>
      <c r="Q35" s="70">
        <f>(P35*'Spot Prices'!Q12/'Spot Prices'!P12)*($E$26)</f>
        <v>77.928506593693996</v>
      </c>
      <c r="R35" s="70">
        <f>(Q35*'Spot Prices'!R12/'Spot Prices'!Q12)*($E$26)</f>
        <v>77.684428105696483</v>
      </c>
      <c r="S35" s="70">
        <f>(R35*'Spot Prices'!S12/'Spot Prices'!R12)*($E$26)</f>
        <v>83.938805465811626</v>
      </c>
      <c r="T35" s="70">
        <f>(S35*'Spot Prices'!T12/'Spot Prices'!S12)*($E$26)</f>
        <v>82.933967485095266</v>
      </c>
    </row>
    <row r="38" spans="2:20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</row>
    <row r="39" spans="2:20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12">IF(RIGHT(D39,5)="(MWh)",E39,0)</f>
        <v>0</v>
      </c>
    </row>
    <row r="40" spans="2:20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12"/>
        <v>0</v>
      </c>
    </row>
    <row r="41" spans="2:20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12"/>
        <v>0</v>
      </c>
    </row>
    <row r="42" spans="2:20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12"/>
        <v>0</v>
      </c>
    </row>
    <row r="43" spans="2:20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12"/>
        <v>0</v>
      </c>
    </row>
    <row r="44" spans="2:20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12"/>
        <v>0</v>
      </c>
    </row>
    <row r="45" spans="2:20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12"/>
        <v>0</v>
      </c>
    </row>
    <row r="46" spans="2:20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12"/>
        <v>0</v>
      </c>
    </row>
    <row r="47" spans="2:20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12"/>
        <v>0</v>
      </c>
    </row>
    <row r="48" spans="2:20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12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12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12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12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12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12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12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12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12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12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12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12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12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12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12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12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12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12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12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12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12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12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12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12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12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12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12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12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12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12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12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12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12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12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12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12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12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12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12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12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12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12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12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12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12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12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12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12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12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12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12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12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12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12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12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13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13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13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13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13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13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13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13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13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13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13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13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13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13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13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13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13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13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13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13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13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13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13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13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13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13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13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13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13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13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13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13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13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13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13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13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13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13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13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13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13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13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13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13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13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13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13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13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13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13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13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13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13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13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13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13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13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13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13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13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13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13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13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13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14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14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14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14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14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14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14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14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14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14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14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14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14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14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14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14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14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14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14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14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14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14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14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14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14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14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14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14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14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14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14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14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14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14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14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14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14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14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14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14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14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14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14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14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14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14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14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14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14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14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14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14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14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14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14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14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14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14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14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14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14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14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14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14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15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15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15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15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15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15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15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15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15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15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15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15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15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15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15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15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15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15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15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15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15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15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15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15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15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15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15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15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15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15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15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15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15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15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15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15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15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15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15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15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15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15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15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15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15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15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15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15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15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15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15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15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15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15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15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15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15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15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15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15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15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15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15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15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16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16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16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16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16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16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16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16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16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16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16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16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16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16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16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16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16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16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16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16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16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16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16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16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16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16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16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16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16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16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16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16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16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16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16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16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16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16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16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16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16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16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16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16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16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16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16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16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16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16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16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16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16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16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16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16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16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16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16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16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16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16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16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16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17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17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17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17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17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17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17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17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17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17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17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17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17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17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17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17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17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17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17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17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17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17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17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17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17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17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17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17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17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17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17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17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17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17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17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17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17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17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17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17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17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17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17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17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17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17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17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17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17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17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17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17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17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17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17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17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17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17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17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17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17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17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17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17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18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18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18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18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18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18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18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18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18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18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18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18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18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18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18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18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18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18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18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18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18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18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18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18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18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18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18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18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18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18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18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18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18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18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18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18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18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18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18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18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18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18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18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18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18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18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18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18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18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18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18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18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18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18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18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18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18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18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18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18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18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18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18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18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19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19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19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19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19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19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19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19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19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19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19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19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19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19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19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19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19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19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19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19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19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19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19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19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19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19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19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19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19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19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19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19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19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19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19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19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19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19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19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19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19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19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19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19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19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19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19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19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19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19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19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19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19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19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19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19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19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19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19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19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19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19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19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19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20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20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20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20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20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20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20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20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20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20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20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20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20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20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20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20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20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20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20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20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20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20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20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20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20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20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20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20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20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20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20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20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20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20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20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20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20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20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20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20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20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20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20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20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20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20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20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20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20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20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20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20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20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20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20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20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20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20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20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20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20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20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20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20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21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21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21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21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21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21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21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21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21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21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21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21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21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21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21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21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21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21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21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21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21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21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21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21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21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21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21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21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21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21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21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21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21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21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21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21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21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21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21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21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21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21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21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21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21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21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21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21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21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21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21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21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21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21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21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21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21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21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21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21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21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21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21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21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22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22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22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22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22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22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22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22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22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22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22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22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22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22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22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22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22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22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22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22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22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22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22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22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22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22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22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22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22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22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22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22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22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22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22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22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22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22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22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22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22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22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22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22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22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22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22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22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22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22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22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22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22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22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22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22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22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22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22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22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22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22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22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22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23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23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23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23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23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23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23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23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23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23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23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23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23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23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23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23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23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23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23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23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23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23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23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23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23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23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23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23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23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23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23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23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23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23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23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23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23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23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23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23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23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23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23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23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23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23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23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23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23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23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23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23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23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23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23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23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23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23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23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23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23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23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23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23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24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24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24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24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24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24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24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24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24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24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24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24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24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24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24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24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24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24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24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24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24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24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24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24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24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24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24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24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24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24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24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24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24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24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24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24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24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24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24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24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24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24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24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24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24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24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24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24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24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24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24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24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24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24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24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24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24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24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24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24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24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24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24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24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25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25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25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25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25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25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25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25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25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25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25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25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25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25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25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25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25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25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25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25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25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25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25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25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25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25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25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25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25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25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25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25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25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25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25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25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25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25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25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25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25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25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25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25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25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25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25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25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25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25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25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25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25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25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25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25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25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25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25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25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25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25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25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25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26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26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26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26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26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26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26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26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26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26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26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26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26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26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26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26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26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26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26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26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26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26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26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26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26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26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26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26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26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26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26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26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26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26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26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26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26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26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26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26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26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26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26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26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26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26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26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26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26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26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26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26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26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26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26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26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26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26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26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26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26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26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26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26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27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27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27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27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27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27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27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27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27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27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27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27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27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27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27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27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27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27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27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27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27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27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27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27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27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27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27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27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27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27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27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27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27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27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27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27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27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27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27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27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27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27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27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27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27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27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27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27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27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27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27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27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27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27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27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27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27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27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27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27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27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27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27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27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28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28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28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28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28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28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28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28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28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28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28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28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28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28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28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28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28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28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28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28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28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28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28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28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28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28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28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28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28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28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28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28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28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28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28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28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28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28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28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28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28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28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28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28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28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28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28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28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28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28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28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28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28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28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28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28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28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28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28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28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28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28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28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28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29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29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29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29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29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29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29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29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29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29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29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29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29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29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29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29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29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29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29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29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29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29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29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29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29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29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29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29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29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29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29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29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29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29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29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29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29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29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29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29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29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29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29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29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29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29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29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29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29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29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29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29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29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29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29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29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29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29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29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29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29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29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29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29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30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30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30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30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30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30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30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30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30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30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30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30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30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30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30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30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30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30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30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30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30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30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30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30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30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30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30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30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30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30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30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30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30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30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30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30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30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30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30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30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30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30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30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30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30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30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30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30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30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30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30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30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30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30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30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30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30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30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30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30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30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30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30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30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31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31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31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31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31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31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31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31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31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31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31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31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31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31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31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31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31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31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31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31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31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31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31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31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31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31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31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31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31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31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31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31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31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31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31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31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31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31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31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31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31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31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31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31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31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31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31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31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31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31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31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31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31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31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31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31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31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31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31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31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31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31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31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31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32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32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32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32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32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32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32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32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32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32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32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32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32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32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32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32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32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32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32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32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32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32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32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32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32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32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32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32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32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32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32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32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32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32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32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32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32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32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32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32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32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32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32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32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32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32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32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32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32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32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32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32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32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32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32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32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32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32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32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32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32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32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32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32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33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33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33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33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33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33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33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33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33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33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33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33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33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33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33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33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33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33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33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33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33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33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33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33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33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33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33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33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33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33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33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33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33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33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33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33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33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33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33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33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33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33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33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33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33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33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33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33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33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33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33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33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33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33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33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33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33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33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33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33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33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33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33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33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34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34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34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34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34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34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34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34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34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34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34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34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34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34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34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34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34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34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34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34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34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34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48171-C121-457C-8B80-04DF1A43D640}">
  <dimension ref="A4:W1468"/>
  <sheetViews>
    <sheetView workbookViewId="0">
      <selection activeCell="E7" sqref="E7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1:23" x14ac:dyDescent="0.3">
      <c r="B4" s="1" t="s">
        <v>71</v>
      </c>
    </row>
    <row r="5" spans="1:23" x14ac:dyDescent="0.3">
      <c r="B5" s="2" t="s">
        <v>70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1:23" x14ac:dyDescent="0.3">
      <c r="A6" s="3">
        <v>0</v>
      </c>
      <c r="B6" s="3">
        <v>1</v>
      </c>
      <c r="C6" s="14"/>
      <c r="D6" s="14"/>
      <c r="E6" s="16">
        <f>[3]SpotandLGC!E28</f>
        <v>32.574706311493351</v>
      </c>
      <c r="F6" s="16">
        <f>[3]SpotandLGC!F28</f>
        <v>23.628578651490063</v>
      </c>
      <c r="G6" s="16">
        <f>[3]SpotandLGC!G28</f>
        <v>22.680760944889897</v>
      </c>
      <c r="H6" s="16">
        <f>[3]SpotandLGC!H28</f>
        <v>18.990249552868313</v>
      </c>
      <c r="I6" s="16">
        <f>[3]SpotandLGC!I28</f>
        <v>16.493162754542606</v>
      </c>
      <c r="J6" s="16">
        <f>[3]SpotandLGC!J28</f>
        <v>14.106856968966149</v>
      </c>
      <c r="K6" s="16">
        <f>[3]SpotandLGC!K28</f>
        <v>13.108210423767943</v>
      </c>
      <c r="L6" s="16">
        <f>[3]SpotandLGC!L28</f>
        <v>12.640354911084613</v>
      </c>
      <c r="M6" s="16">
        <f>[3]SpotandLGC!M28</f>
        <v>13.334198176863715</v>
      </c>
      <c r="N6" s="14"/>
      <c r="O6" s="14"/>
      <c r="P6" s="14"/>
      <c r="Q6" s="14"/>
      <c r="R6" s="14"/>
      <c r="S6" s="14"/>
      <c r="T6" s="14"/>
    </row>
    <row r="7" spans="1:23" x14ac:dyDescent="0.3">
      <c r="A7" s="3">
        <v>0.05</v>
      </c>
      <c r="B7" s="3">
        <v>0.95</v>
      </c>
      <c r="C7" s="14"/>
      <c r="D7" s="14"/>
      <c r="E7" s="16">
        <f>[3]SpotandLGC!E29</f>
        <v>30.517595912883156</v>
      </c>
      <c r="F7" s="16">
        <f>[3]SpotandLGC!F29</f>
        <v>23.799596774954971</v>
      </c>
      <c r="G7" s="16">
        <f>[3]SpotandLGC!G29</f>
        <v>21.783852573811377</v>
      </c>
      <c r="H7" s="16">
        <f>[3]SpotandLGC!H29</f>
        <v>18.02117012842854</v>
      </c>
      <c r="I7" s="16">
        <f>[3]SpotandLGC!I29</f>
        <v>14.581347908781586</v>
      </c>
      <c r="J7" s="16">
        <f>[3]SpotandLGC!J29</f>
        <v>12.901185407068279</v>
      </c>
      <c r="K7" s="16">
        <f>[3]SpotandLGC!K29</f>
        <v>11.989023470712848</v>
      </c>
      <c r="L7" s="16">
        <f>[3]SpotandLGC!L29</f>
        <v>11.847766326130332</v>
      </c>
      <c r="M7" s="16">
        <f>[3]SpotandLGC!M29</f>
        <v>12.413529562022489</v>
      </c>
      <c r="N7" s="14"/>
      <c r="O7" s="14"/>
      <c r="P7" s="14"/>
      <c r="Q7" s="14"/>
      <c r="R7" s="14"/>
      <c r="S7" s="14"/>
      <c r="T7" s="14"/>
    </row>
    <row r="8" spans="1:23" x14ac:dyDescent="0.3">
      <c r="A8" s="3">
        <v>0.25</v>
      </c>
      <c r="B8" s="5">
        <v>0.75</v>
      </c>
      <c r="C8" s="46"/>
      <c r="D8" s="46"/>
      <c r="E8" s="66">
        <f>[3]SpotandLGC!E30</f>
        <v>25.407644331333305</v>
      </c>
      <c r="F8" s="66">
        <f>[3]SpotandLGC!F30</f>
        <v>18.717864880899707</v>
      </c>
      <c r="G8" s="66">
        <f>[3]SpotandLGC!G30</f>
        <v>16.497680589900259</v>
      </c>
      <c r="H8" s="66">
        <f>[3]SpotandLGC!H30</f>
        <v>12.631662520898526</v>
      </c>
      <c r="I8" s="66">
        <f>[3]SpotandLGC!I30</f>
        <v>11.27846067276147</v>
      </c>
      <c r="J8" s="66">
        <f>[3]SpotandLGC!J30</f>
        <v>10.265328851291295</v>
      </c>
      <c r="K8" s="66">
        <f>[3]SpotandLGC!K30</f>
        <v>9.4871148428200822</v>
      </c>
      <c r="L8" s="66">
        <f>[3]SpotandLGC!L30</f>
        <v>8.7695673208905944</v>
      </c>
      <c r="M8" s="66">
        <f>[3]SpotandLGC!M30</f>
        <v>9.0851691722796488</v>
      </c>
      <c r="N8" s="46"/>
      <c r="O8" s="46"/>
      <c r="P8" s="46"/>
      <c r="Q8" s="46"/>
      <c r="R8" s="46"/>
      <c r="S8" s="46"/>
      <c r="T8" s="46"/>
    </row>
    <row r="9" spans="1:23" x14ac:dyDescent="0.3">
      <c r="A9" s="3">
        <v>0.5</v>
      </c>
      <c r="B9" s="7">
        <v>0.5</v>
      </c>
      <c r="C9" s="41"/>
      <c r="D9" s="41"/>
      <c r="E9" s="68">
        <f>[3]SpotandLGC!E31</f>
        <v>19.325099056631018</v>
      </c>
      <c r="F9" s="68">
        <f>[3]SpotandLGC!F31</f>
        <v>12.978748561363242</v>
      </c>
      <c r="G9" s="68">
        <f>[3]SpotandLGC!G31</f>
        <v>12.757497910056509</v>
      </c>
      <c r="H9" s="68">
        <f>[3]SpotandLGC!H31</f>
        <v>10.262342717115098</v>
      </c>
      <c r="I9" s="68">
        <f>[3]SpotandLGC!I31</f>
        <v>9.2093317293928809</v>
      </c>
      <c r="J9" s="68">
        <f>[3]SpotandLGC!J31</f>
        <v>8.7715012016317253</v>
      </c>
      <c r="K9" s="68">
        <f>[3]SpotandLGC!K31</f>
        <v>8.0532202134526774</v>
      </c>
      <c r="L9" s="68">
        <f>[3]SpotandLGC!L31</f>
        <v>7.8880414066080453</v>
      </c>
      <c r="M9" s="68">
        <f>[3]SpotandLGC!M31</f>
        <v>7.9293170950169261</v>
      </c>
      <c r="N9" s="41"/>
      <c r="O9" s="41"/>
      <c r="P9" s="41"/>
      <c r="Q9" s="41"/>
      <c r="R9" s="41"/>
      <c r="S9" s="41"/>
      <c r="T9" s="41"/>
    </row>
    <row r="10" spans="1:23" x14ac:dyDescent="0.3">
      <c r="A10" s="3">
        <v>0.75</v>
      </c>
      <c r="B10" s="5">
        <v>0.25</v>
      </c>
      <c r="C10" s="46"/>
      <c r="D10" s="46"/>
      <c r="E10" s="66">
        <f>[3]SpotandLGC!E32</f>
        <v>16.200132732692506</v>
      </c>
      <c r="F10" s="66">
        <f>[3]SpotandLGC!F32</f>
        <v>12.918206486003292</v>
      </c>
      <c r="G10" s="66">
        <f>[3]SpotandLGC!G32</f>
        <v>11.247421574690049</v>
      </c>
      <c r="H10" s="66">
        <f>[3]SpotandLGC!H32</f>
        <v>9.2845426804878066</v>
      </c>
      <c r="I10" s="66">
        <f>[3]SpotandLGC!I32</f>
        <v>7.7042453865867522</v>
      </c>
      <c r="J10" s="66">
        <f>[3]SpotandLGC!J32</f>
        <v>8.210274409525967</v>
      </c>
      <c r="K10" s="66">
        <f>[3]SpotandLGC!K32</f>
        <v>7.1235806556589329</v>
      </c>
      <c r="L10" s="66">
        <f>[3]SpotandLGC!L32</f>
        <v>7.121599365542127</v>
      </c>
      <c r="M10" s="66">
        <f>[3]SpotandLGC!M32</f>
        <v>7.3273166980430968</v>
      </c>
      <c r="N10" s="46"/>
      <c r="O10" s="46"/>
      <c r="P10" s="46"/>
      <c r="Q10" s="46"/>
      <c r="R10" s="46"/>
      <c r="S10" s="46"/>
      <c r="T10" s="46"/>
    </row>
    <row r="11" spans="1:23" x14ac:dyDescent="0.3">
      <c r="A11" s="3">
        <v>0.95</v>
      </c>
      <c r="B11" s="3">
        <v>0.05</v>
      </c>
      <c r="C11" s="14"/>
      <c r="D11" s="14"/>
      <c r="E11" s="16">
        <f>[3]SpotandLGC!E33</f>
        <v>14.787757452438228</v>
      </c>
      <c r="F11" s="16">
        <f>[3]SpotandLGC!F33</f>
        <v>9.7567290081239193</v>
      </c>
      <c r="G11" s="16">
        <f>[3]SpotandLGC!G33</f>
        <v>8.6103319923306767</v>
      </c>
      <c r="H11" s="16">
        <f>[3]SpotandLGC!H33</f>
        <v>6.1127797717724492</v>
      </c>
      <c r="I11" s="16">
        <f>[3]SpotandLGC!I33</f>
        <v>8.7301354050010254</v>
      </c>
      <c r="J11" s="16">
        <f>[3]SpotandLGC!J33</f>
        <v>7.6716580563032792</v>
      </c>
      <c r="K11" s="16">
        <f>[3]SpotandLGC!K33</f>
        <v>5.7611007598336368</v>
      </c>
      <c r="L11" s="16">
        <f>[3]SpotandLGC!L33</f>
        <v>6.5951108013441582</v>
      </c>
      <c r="M11" s="16">
        <f>[3]SpotandLGC!M33</f>
        <v>5.8464956217462758</v>
      </c>
      <c r="N11" s="14"/>
      <c r="O11" s="14"/>
      <c r="P11" s="14"/>
      <c r="Q11" s="14"/>
      <c r="R11" s="14"/>
      <c r="S11" s="14"/>
      <c r="T11" s="14"/>
    </row>
    <row r="12" spans="1:23" x14ac:dyDescent="0.3">
      <c r="A12" s="3">
        <v>1</v>
      </c>
      <c r="B12" s="3">
        <v>0</v>
      </c>
      <c r="C12" s="14"/>
      <c r="D12" s="14"/>
      <c r="E12" s="16">
        <f>[3]SpotandLGC!E34</f>
        <v>7.7766999609490215</v>
      </c>
      <c r="F12" s="16">
        <f>[3]SpotandLGC!F34</f>
        <v>5.5986347858423473</v>
      </c>
      <c r="G12" s="16">
        <f>[3]SpotandLGC!G34</f>
        <v>4.7924486036714056</v>
      </c>
      <c r="H12" s="16">
        <f>[3]SpotandLGC!H34</f>
        <v>4.7334450455842294</v>
      </c>
      <c r="I12" s="16">
        <f>[3]SpotandLGC!I34</f>
        <v>4.8239518628507128</v>
      </c>
      <c r="J12" s="16">
        <f>[3]SpotandLGC!J34</f>
        <v>4.7216177362050908</v>
      </c>
      <c r="K12" s="16">
        <f>[3]SpotandLGC!K34</f>
        <v>4.4064185545494121</v>
      </c>
      <c r="L12" s="16">
        <f>[3]SpotandLGC!L34</f>
        <v>4.4315069164601333</v>
      </c>
      <c r="M12" s="16">
        <f>[3]SpotandLGC!M34</f>
        <v>3.8043092163017005</v>
      </c>
      <c r="N12" s="14"/>
      <c r="O12" s="14"/>
      <c r="P12" s="14"/>
      <c r="Q12" s="14"/>
      <c r="R12" s="14"/>
      <c r="S12" s="14"/>
      <c r="T12" s="14"/>
    </row>
    <row r="13" spans="1:23" x14ac:dyDescent="0.3">
      <c r="B13" s="9" t="s">
        <v>29</v>
      </c>
      <c r="C13" s="46"/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</row>
    <row r="15" spans="1:23" x14ac:dyDescent="0.3">
      <c r="B15" s="1" t="str">
        <f>D105</f>
        <v>Golden Plains Average Price</v>
      </c>
    </row>
    <row r="16" spans="1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2</v>
      </c>
      <c r="W16" s="2" t="s">
        <v>3</v>
      </c>
    </row>
    <row r="17" spans="1:23" x14ac:dyDescent="0.3">
      <c r="B17" s="3">
        <v>1</v>
      </c>
      <c r="C17" s="17">
        <f t="shared" ref="C17:C24" si="0">AVERAGEIFS($E$39:$E$1048576,$B$39:$B$1048576,C$16,$C$39:$C$1048576,$B17,$D$39:$D$1048576,$B$15)</f>
        <v>0</v>
      </c>
      <c r="D17" s="17"/>
      <c r="E17" s="16">
        <f>WindFarmAvPrice!E28</f>
        <v>107.72045268289656</v>
      </c>
      <c r="F17" s="16">
        <f>WindFarmAvPrice!F28</f>
        <v>88.806429813978539</v>
      </c>
      <c r="G17" s="16">
        <f>WindFarmAvPrice!G28</f>
        <v>73.803351575053924</v>
      </c>
      <c r="H17" s="16">
        <f>WindFarmAvPrice!H28</f>
        <v>76.962453245352577</v>
      </c>
      <c r="I17" s="16">
        <f>WindFarmAvPrice!I28</f>
        <v>82.318793863506514</v>
      </c>
      <c r="J17" s="16">
        <f>WindFarmAvPrice!J28</f>
        <v>91.913746643054409</v>
      </c>
      <c r="K17" s="16">
        <f>WindFarmAvPrice!K28</f>
        <v>86.560351019255762</v>
      </c>
      <c r="L17" s="16">
        <f>WindFarmAvPrice!L28</f>
        <v>109.98183550356063</v>
      </c>
      <c r="M17" s="16">
        <f>WindFarmAvPrice!M28</f>
        <v>107.50679465586664</v>
      </c>
      <c r="N17" s="16">
        <f>WindFarmAvPrice!N28</f>
        <v>124.45297020641968</v>
      </c>
      <c r="O17" s="16">
        <f>WindFarmAvPrice!O28</f>
        <v>113.98598228913492</v>
      </c>
      <c r="P17" s="16">
        <f>WindFarmAvPrice!P28</f>
        <v>114.22351645081635</v>
      </c>
      <c r="Q17" s="16">
        <f>WindFarmAvPrice!Q28</f>
        <v>113.53054782713195</v>
      </c>
      <c r="R17" s="16">
        <f>WindFarmAvPrice!R28</f>
        <v>107.63420333210479</v>
      </c>
      <c r="S17" s="16">
        <f>WindFarmAvPrice!S28</f>
        <v>116.10013702367509</v>
      </c>
      <c r="T17" s="16">
        <f>WindFarmAvPrice!T28</f>
        <v>112.11646213437821</v>
      </c>
      <c r="V17" s="17">
        <f t="shared" ref="V17:W24" si="1">AVERAGEIFS($E$39:$E$1048576,$B$39:$B$1048576,V$16,$C$39:$C$1048576,$B17,$D$39:$D$1048576,$B$15)</f>
        <v>62.835909000000001</v>
      </c>
      <c r="W17" s="17">
        <f t="shared" si="1"/>
        <v>61.696666</v>
      </c>
    </row>
    <row r="18" spans="1:23" x14ac:dyDescent="0.3">
      <c r="B18" s="3">
        <v>0.95</v>
      </c>
      <c r="C18" s="17">
        <f t="shared" si="0"/>
        <v>0</v>
      </c>
      <c r="D18" s="17"/>
      <c r="E18" s="16">
        <f>WindFarmAvPrice!E29</f>
        <v>87.985094036078976</v>
      </c>
      <c r="F18" s="16">
        <f>WindFarmAvPrice!F29</f>
        <v>75.1606690071483</v>
      </c>
      <c r="G18" s="16">
        <f>WindFarmAvPrice!G29</f>
        <v>63.601733213562241</v>
      </c>
      <c r="H18" s="16">
        <f>WindFarmAvPrice!H29</f>
        <v>62.885308752851898</v>
      </c>
      <c r="I18" s="16">
        <f>WindFarmAvPrice!I29</f>
        <v>68.484283520037039</v>
      </c>
      <c r="J18" s="16">
        <f>WindFarmAvPrice!J29</f>
        <v>75.176986726576743</v>
      </c>
      <c r="K18" s="16">
        <f>WindFarmAvPrice!K29</f>
        <v>74.614156744084497</v>
      </c>
      <c r="L18" s="16">
        <f>WindFarmAvPrice!L29</f>
        <v>86.97091709095865</v>
      </c>
      <c r="M18" s="16">
        <f>WindFarmAvPrice!M29</f>
        <v>88.784888482725478</v>
      </c>
      <c r="N18" s="16">
        <f>WindFarmAvPrice!N29</f>
        <v>97.42616327420221</v>
      </c>
      <c r="O18" s="16">
        <f>WindFarmAvPrice!O29</f>
        <v>92.414897984679286</v>
      </c>
      <c r="P18" s="16">
        <f>WindFarmAvPrice!P29</f>
        <v>97.285215658840372</v>
      </c>
      <c r="Q18" s="16">
        <f>WindFarmAvPrice!Q29</f>
        <v>93.485455337842879</v>
      </c>
      <c r="R18" s="16">
        <f>WindFarmAvPrice!R29</f>
        <v>91.563403390005874</v>
      </c>
      <c r="S18" s="16">
        <f>WindFarmAvPrice!S29</f>
        <v>98.103410586601385</v>
      </c>
      <c r="T18" s="16">
        <f>WindFarmAvPrice!T29</f>
        <v>97.567052171047621</v>
      </c>
      <c r="V18" s="17">
        <f t="shared" si="1"/>
        <v>50.200076000000003</v>
      </c>
      <c r="W18" s="17">
        <f t="shared" si="1"/>
        <v>51.260713000000003</v>
      </c>
    </row>
    <row r="19" spans="1:23" x14ac:dyDescent="0.3">
      <c r="B19" s="5">
        <v>0.75</v>
      </c>
      <c r="C19" s="48">
        <f t="shared" si="0"/>
        <v>0</v>
      </c>
      <c r="D19" s="48"/>
      <c r="E19" s="66">
        <f>WindFarmAvPrice!E30</f>
        <v>80.923505863899322</v>
      </c>
      <c r="F19" s="66">
        <f>WindFarmAvPrice!F30</f>
        <v>67.756450830508129</v>
      </c>
      <c r="G19" s="66">
        <f>WindFarmAvPrice!G30</f>
        <v>57.739698854207063</v>
      </c>
      <c r="H19" s="66">
        <f>WindFarmAvPrice!H30</f>
        <v>57.359155777477412</v>
      </c>
      <c r="I19" s="66">
        <f>WindFarmAvPrice!I30</f>
        <v>61.821873055742977</v>
      </c>
      <c r="J19" s="66">
        <f>WindFarmAvPrice!J30</f>
        <v>67.399826695444574</v>
      </c>
      <c r="K19" s="66">
        <f>WindFarmAvPrice!K30</f>
        <v>67.73476591782746</v>
      </c>
      <c r="L19" s="66">
        <f>WindFarmAvPrice!L30</f>
        <v>77.383190128932952</v>
      </c>
      <c r="M19" s="66">
        <f>WindFarmAvPrice!M30</f>
        <v>79.33218640216036</v>
      </c>
      <c r="N19" s="66">
        <f>WindFarmAvPrice!N30</f>
        <v>86.100347191021797</v>
      </c>
      <c r="O19" s="66">
        <f>WindFarmAvPrice!O30</f>
        <v>82.372287246593871</v>
      </c>
      <c r="P19" s="66">
        <f>WindFarmAvPrice!P30</f>
        <v>88.862374973996936</v>
      </c>
      <c r="Q19" s="66">
        <f>WindFarmAvPrice!Q30</f>
        <v>86.201468132198187</v>
      </c>
      <c r="R19" s="66">
        <f>WindFarmAvPrice!R30</f>
        <v>86.43234052620744</v>
      </c>
      <c r="S19" s="66">
        <f>WindFarmAvPrice!S30</f>
        <v>93.746835822491505</v>
      </c>
      <c r="T19" s="66">
        <f>WindFarmAvPrice!T30</f>
        <v>93.453902407608567</v>
      </c>
      <c r="V19" s="48">
        <f t="shared" si="1"/>
        <v>45.717576000000001</v>
      </c>
      <c r="W19" s="48">
        <f t="shared" si="1"/>
        <v>47.156767000000002</v>
      </c>
    </row>
    <row r="20" spans="1:23" x14ac:dyDescent="0.3">
      <c r="B20" s="7">
        <v>0.5</v>
      </c>
      <c r="C20" s="39">
        <f t="shared" si="0"/>
        <v>0</v>
      </c>
      <c r="D20" s="39"/>
      <c r="E20" s="68">
        <f>WindFarmAvPrice!E31</f>
        <v>75.771003848488704</v>
      </c>
      <c r="F20" s="68">
        <f>WindFarmAvPrice!F31</f>
        <v>62.503336711220619</v>
      </c>
      <c r="G20" s="68">
        <f>WindFarmAvPrice!G31</f>
        <v>53.438714817497512</v>
      </c>
      <c r="H20" s="68">
        <f>WindFarmAvPrice!H31</f>
        <v>53.164749451434915</v>
      </c>
      <c r="I20" s="68">
        <f>WindFarmAvPrice!I31</f>
        <v>56.585975911080375</v>
      </c>
      <c r="J20" s="68">
        <f>WindFarmAvPrice!J31</f>
        <v>61.57351298082105</v>
      </c>
      <c r="K20" s="68">
        <f>WindFarmAvPrice!K31</f>
        <v>62.508240286790475</v>
      </c>
      <c r="L20" s="68">
        <f>WindFarmAvPrice!L31</f>
        <v>70.704217545044074</v>
      </c>
      <c r="M20" s="68">
        <f>WindFarmAvPrice!M31</f>
        <v>72.288215974939391</v>
      </c>
      <c r="N20" s="68">
        <f>WindFarmAvPrice!N31</f>
        <v>77.910189310741828</v>
      </c>
      <c r="O20" s="68">
        <f>WindFarmAvPrice!O31</f>
        <v>74.603548498321629</v>
      </c>
      <c r="P20" s="68">
        <f>WindFarmAvPrice!P31</f>
        <v>81.580700689899842</v>
      </c>
      <c r="Q20" s="68">
        <f>WindFarmAvPrice!Q31</f>
        <v>79.282824359139497</v>
      </c>
      <c r="R20" s="68">
        <f>WindFarmAvPrice!R31</f>
        <v>81.068547934988146</v>
      </c>
      <c r="S20" s="68">
        <f>WindFarmAvPrice!S31</f>
        <v>88.480933619871848</v>
      </c>
      <c r="T20" s="68">
        <f>WindFarmAvPrice!T31</f>
        <v>88.055520442809851</v>
      </c>
      <c r="V20" s="39">
        <f t="shared" si="1"/>
        <v>42.786665999999997</v>
      </c>
      <c r="W20" s="39">
        <f t="shared" si="1"/>
        <v>44.189630999999999</v>
      </c>
    </row>
    <row r="21" spans="1:23" x14ac:dyDescent="0.3">
      <c r="B21" s="5">
        <v>0.25</v>
      </c>
      <c r="C21" s="48">
        <f t="shared" si="0"/>
        <v>0</v>
      </c>
      <c r="D21" s="48"/>
      <c r="E21" s="66">
        <f>WindFarmAvPrice!E32</f>
        <v>70.949321966250537</v>
      </c>
      <c r="F21" s="66">
        <f>WindFarmAvPrice!F32</f>
        <v>57.908048335525834</v>
      </c>
      <c r="G21" s="66">
        <f>WindFarmAvPrice!G32</f>
        <v>49.57396466703625</v>
      </c>
      <c r="H21" s="66">
        <f>WindFarmAvPrice!H32</f>
        <v>49.140803980544661</v>
      </c>
      <c r="I21" s="66">
        <f>WindFarmAvPrice!I32</f>
        <v>51.918451991120619</v>
      </c>
      <c r="J21" s="66">
        <f>WindFarmAvPrice!J32</f>
        <v>56.430955421051621</v>
      </c>
      <c r="K21" s="66">
        <f>WindFarmAvPrice!K32</f>
        <v>57.372341747506539</v>
      </c>
      <c r="L21" s="66">
        <f>WindFarmAvPrice!L32</f>
        <v>64.491952199354003</v>
      </c>
      <c r="M21" s="66">
        <f>WindFarmAvPrice!M32</f>
        <v>65.937075210230461</v>
      </c>
      <c r="N21" s="66">
        <f>WindFarmAvPrice!N32</f>
        <v>70.742549235990353</v>
      </c>
      <c r="O21" s="66">
        <f>WindFarmAvPrice!O32</f>
        <v>67.732670261987138</v>
      </c>
      <c r="P21" s="66">
        <f>WindFarmAvPrice!P32</f>
        <v>72.961206137944998</v>
      </c>
      <c r="Q21" s="66">
        <f>WindFarmAvPrice!Q32</f>
        <v>70.114358555618224</v>
      </c>
      <c r="R21" s="66">
        <f>WindFarmAvPrice!R32</f>
        <v>70.094023062262593</v>
      </c>
      <c r="S21" s="66">
        <f>WindFarmAvPrice!S32</f>
        <v>75.585700624687377</v>
      </c>
      <c r="T21" s="66">
        <f>WindFarmAvPrice!T32</f>
        <v>74.306268020008531</v>
      </c>
      <c r="V21" s="48">
        <f t="shared" si="1"/>
        <v>40.105105999999999</v>
      </c>
      <c r="W21" s="48">
        <f t="shared" si="1"/>
        <v>41.375354000000002</v>
      </c>
    </row>
    <row r="22" spans="1:23" x14ac:dyDescent="0.3">
      <c r="B22" s="3">
        <v>0.05</v>
      </c>
      <c r="C22" s="17">
        <f t="shared" si="0"/>
        <v>0</v>
      </c>
      <c r="D22" s="17"/>
      <c r="E22" s="16">
        <f>WindFarmAvPrice!E33</f>
        <v>65.001158926988467</v>
      </c>
      <c r="F22" s="16">
        <f>WindFarmAvPrice!F33</f>
        <v>52.75180805981325</v>
      </c>
      <c r="G22" s="16">
        <f>WindFarmAvPrice!G33</f>
        <v>45.148676719233386</v>
      </c>
      <c r="H22" s="16">
        <f>WindFarmAvPrice!H33</f>
        <v>44.301566067009091</v>
      </c>
      <c r="I22" s="16">
        <f>WindFarmAvPrice!I33</f>
        <v>46.648878980264158</v>
      </c>
      <c r="J22" s="16">
        <f>WindFarmAvPrice!J33</f>
        <v>50.645700824515679</v>
      </c>
      <c r="K22" s="16">
        <f>WindFarmAvPrice!K33</f>
        <v>51.335963020253324</v>
      </c>
      <c r="L22" s="16">
        <f>WindFarmAvPrice!L33</f>
        <v>56.42956013449804</v>
      </c>
      <c r="M22" s="16">
        <f>WindFarmAvPrice!M33</f>
        <v>58.177145388662836</v>
      </c>
      <c r="N22" s="16">
        <f>WindFarmAvPrice!N33</f>
        <v>62.713981338383789</v>
      </c>
      <c r="O22" s="16">
        <f>WindFarmAvPrice!O33</f>
        <v>59.52843934731392</v>
      </c>
      <c r="P22" s="16">
        <f>WindFarmAvPrice!P33</f>
        <v>62.961488867025345</v>
      </c>
      <c r="Q22" s="16">
        <f>WindFarmAvPrice!Q33</f>
        <v>58.555812258048675</v>
      </c>
      <c r="R22" s="16">
        <f>WindFarmAvPrice!R33</f>
        <v>54.779122251743047</v>
      </c>
      <c r="S22" s="16">
        <f>WindFarmAvPrice!S33</f>
        <v>57.930643989305786</v>
      </c>
      <c r="T22" s="16">
        <f>WindFarmAvPrice!T33</f>
        <v>55.076361400782183</v>
      </c>
      <c r="V22" s="17">
        <f t="shared" si="1"/>
        <v>36.836015000000003</v>
      </c>
      <c r="W22" s="17">
        <f t="shared" si="1"/>
        <v>37.938302</v>
      </c>
    </row>
    <row r="23" spans="1:23" x14ac:dyDescent="0.3">
      <c r="B23" s="3">
        <v>0</v>
      </c>
      <c r="C23" s="17">
        <f t="shared" si="0"/>
        <v>0</v>
      </c>
      <c r="D23" s="17"/>
      <c r="E23" s="16">
        <f>WindFarmAvPrice!E34</f>
        <v>57.316015470109541</v>
      </c>
      <c r="F23" s="16">
        <f>WindFarmAvPrice!F34</f>
        <v>45.067441765992804</v>
      </c>
      <c r="G23" s="16">
        <f>WindFarmAvPrice!G34</f>
        <v>37.333494625414509</v>
      </c>
      <c r="H23" s="16">
        <f>WindFarmAvPrice!H34</f>
        <v>38.426810795449008</v>
      </c>
      <c r="I23" s="16">
        <f>WindFarmAvPrice!I34</f>
        <v>40.403523384763986</v>
      </c>
      <c r="J23" s="16">
        <f>WindFarmAvPrice!J34</f>
        <v>41.926427304408882</v>
      </c>
      <c r="K23" s="16">
        <f>WindFarmAvPrice!K34</f>
        <v>44.427605322450155</v>
      </c>
      <c r="L23" s="16">
        <f>WindFarmAvPrice!L34</f>
        <v>44.541527956880671</v>
      </c>
      <c r="M23" s="16">
        <f>WindFarmAvPrice!M34</f>
        <v>49.62657915544834</v>
      </c>
      <c r="N23" s="16">
        <f>WindFarmAvPrice!N34</f>
        <v>50.874316241789856</v>
      </c>
      <c r="O23" s="16">
        <f>WindFarmAvPrice!O34</f>
        <v>48.762239263902174</v>
      </c>
      <c r="P23" s="16">
        <f>WindFarmAvPrice!P34</f>
        <v>50.641347661963337</v>
      </c>
      <c r="Q23" s="16">
        <f>WindFarmAvPrice!Q34</f>
        <v>46.935278482547119</v>
      </c>
      <c r="R23" s="16">
        <f>WindFarmAvPrice!R34</f>
        <v>44.929200086073571</v>
      </c>
      <c r="S23" s="16">
        <f>WindFarmAvPrice!S34</f>
        <v>46.395185899314491</v>
      </c>
      <c r="T23" s="16">
        <f>WindFarmAvPrice!T34</f>
        <v>42.952597623804245</v>
      </c>
      <c r="V23" s="17">
        <f t="shared" si="1"/>
        <v>31.561684</v>
      </c>
      <c r="W23" s="17">
        <f t="shared" si="1"/>
        <v>33.053131</v>
      </c>
    </row>
    <row r="24" spans="1:23" x14ac:dyDescent="0.3">
      <c r="B24" s="9" t="s">
        <v>29</v>
      </c>
      <c r="C24" s="48">
        <f t="shared" si="0"/>
        <v>0</v>
      </c>
      <c r="D24" s="48"/>
      <c r="E24" s="66"/>
      <c r="F24" s="66"/>
      <c r="G24" s="66"/>
      <c r="H24" s="66"/>
      <c r="I24" s="66"/>
      <c r="J24" s="66"/>
      <c r="K24" s="66"/>
      <c r="L24" s="66"/>
      <c r="M24" s="66"/>
      <c r="N24" s="66"/>
      <c r="O24" s="66"/>
      <c r="P24" s="67"/>
      <c r="Q24" s="67"/>
      <c r="R24" s="67"/>
      <c r="S24" s="67"/>
      <c r="T24" s="67"/>
      <c r="V24" s="48">
        <f t="shared" si="1"/>
        <v>43.065548999999997</v>
      </c>
      <c r="W24" s="48">
        <f t="shared" si="1"/>
        <v>44.361732000000003</v>
      </c>
    </row>
    <row r="26" spans="1:23" x14ac:dyDescent="0.3">
      <c r="B26" s="1" t="s">
        <v>72</v>
      </c>
      <c r="E26" s="3"/>
      <c r="F26" s="3"/>
    </row>
    <row r="27" spans="1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1:23" x14ac:dyDescent="0.3">
      <c r="A28" s="10">
        <v>0.67620570691141335</v>
      </c>
      <c r="B28" s="3">
        <v>1</v>
      </c>
      <c r="C28" s="20">
        <f t="shared" ref="C28:C35" si="2">(C17*(1+C6))*($E$26)</f>
        <v>0</v>
      </c>
      <c r="D28" s="20"/>
      <c r="E28" s="4">
        <f>E17+E6</f>
        <v>140.29515899438991</v>
      </c>
      <c r="F28" s="4">
        <f t="shared" ref="F28:M28" si="3">F17+F6</f>
        <v>112.4350084654686</v>
      </c>
      <c r="G28" s="4">
        <f t="shared" si="3"/>
        <v>96.484112519943821</v>
      </c>
      <c r="H28" s="4">
        <f t="shared" si="3"/>
        <v>95.952702798220884</v>
      </c>
      <c r="I28" s="4">
        <f t="shared" si="3"/>
        <v>98.811956618049123</v>
      </c>
      <c r="J28" s="4">
        <f t="shared" si="3"/>
        <v>106.02060361202055</v>
      </c>
      <c r="K28" s="4">
        <f t="shared" si="3"/>
        <v>99.668561443023705</v>
      </c>
      <c r="L28" s="4">
        <f t="shared" si="3"/>
        <v>122.62219041464525</v>
      </c>
      <c r="M28" s="4">
        <f t="shared" si="3"/>
        <v>120.84099283273036</v>
      </c>
      <c r="N28" s="4">
        <f t="shared" ref="N28:T28" si="4">N17+N6</f>
        <v>124.45297020641968</v>
      </c>
      <c r="O28" s="4">
        <f t="shared" si="4"/>
        <v>113.98598228913492</v>
      </c>
      <c r="P28" s="4">
        <f t="shared" si="4"/>
        <v>114.22351645081635</v>
      </c>
      <c r="Q28" s="4">
        <f t="shared" si="4"/>
        <v>113.53054782713195</v>
      </c>
      <c r="R28" s="4">
        <f t="shared" si="4"/>
        <v>107.63420333210479</v>
      </c>
      <c r="S28" s="4">
        <f t="shared" si="4"/>
        <v>116.10013702367509</v>
      </c>
      <c r="T28" s="4">
        <f t="shared" si="4"/>
        <v>112.11646213437821</v>
      </c>
    </row>
    <row r="29" spans="1:23" x14ac:dyDescent="0.3">
      <c r="A29" s="10">
        <v>8.3186780588327007</v>
      </c>
      <c r="B29" s="3">
        <v>0.95</v>
      </c>
      <c r="C29" s="20">
        <f t="shared" si="2"/>
        <v>0</v>
      </c>
      <c r="D29" s="20"/>
      <c r="E29" s="4">
        <f t="shared" ref="E29:M34" si="5">E18+E7</f>
        <v>118.50268994896213</v>
      </c>
      <c r="F29" s="4">
        <f t="shared" si="5"/>
        <v>98.960265782103278</v>
      </c>
      <c r="G29" s="4">
        <f t="shared" si="5"/>
        <v>85.385585787373614</v>
      </c>
      <c r="H29" s="4">
        <f t="shared" si="5"/>
        <v>80.906478881280435</v>
      </c>
      <c r="I29" s="4">
        <f t="shared" si="5"/>
        <v>83.065631428818619</v>
      </c>
      <c r="J29" s="4">
        <f t="shared" si="5"/>
        <v>88.078172133645026</v>
      </c>
      <c r="K29" s="4">
        <f t="shared" si="5"/>
        <v>86.603180214797348</v>
      </c>
      <c r="L29" s="4">
        <f t="shared" si="5"/>
        <v>98.818683417088977</v>
      </c>
      <c r="M29" s="4">
        <f t="shared" si="5"/>
        <v>101.19841804474797</v>
      </c>
      <c r="N29" s="4">
        <f t="shared" ref="N29:T29" si="6">N18+N7</f>
        <v>97.42616327420221</v>
      </c>
      <c r="O29" s="4">
        <f t="shared" si="6"/>
        <v>92.414897984679286</v>
      </c>
      <c r="P29" s="4">
        <f t="shared" si="6"/>
        <v>97.285215658840372</v>
      </c>
      <c r="Q29" s="4">
        <f t="shared" si="6"/>
        <v>93.485455337842879</v>
      </c>
      <c r="R29" s="4">
        <f t="shared" si="6"/>
        <v>91.563403390005874</v>
      </c>
      <c r="S29" s="4">
        <f t="shared" si="6"/>
        <v>98.103410586601385</v>
      </c>
      <c r="T29" s="4">
        <f t="shared" si="6"/>
        <v>97.567052171047621</v>
      </c>
    </row>
    <row r="30" spans="1:23" x14ac:dyDescent="0.3">
      <c r="A30" s="10">
        <v>35.289785361998533</v>
      </c>
      <c r="B30" s="5">
        <v>0.75</v>
      </c>
      <c r="C30" s="51">
        <f t="shared" si="2"/>
        <v>0</v>
      </c>
      <c r="D30" s="51"/>
      <c r="E30" s="6">
        <f t="shared" si="5"/>
        <v>106.33115019523262</v>
      </c>
      <c r="F30" s="6">
        <f t="shared" si="5"/>
        <v>86.47431571140784</v>
      </c>
      <c r="G30" s="6">
        <f t="shared" si="5"/>
        <v>74.237379444107319</v>
      </c>
      <c r="H30" s="6">
        <f t="shared" si="5"/>
        <v>69.990818298375942</v>
      </c>
      <c r="I30" s="6">
        <f t="shared" si="5"/>
        <v>73.100333728504452</v>
      </c>
      <c r="J30" s="6">
        <f t="shared" si="5"/>
        <v>77.665155546735875</v>
      </c>
      <c r="K30" s="6">
        <f t="shared" si="5"/>
        <v>77.221880760647537</v>
      </c>
      <c r="L30" s="6">
        <f t="shared" si="5"/>
        <v>86.152757449823554</v>
      </c>
      <c r="M30" s="6">
        <f t="shared" si="5"/>
        <v>88.417355574440009</v>
      </c>
      <c r="N30" s="6">
        <f t="shared" ref="N30:T30" si="7">N19+N8</f>
        <v>86.100347191021797</v>
      </c>
      <c r="O30" s="6">
        <f t="shared" si="7"/>
        <v>82.372287246593871</v>
      </c>
      <c r="P30" s="6">
        <f t="shared" si="7"/>
        <v>88.862374973996936</v>
      </c>
      <c r="Q30" s="6">
        <f t="shared" si="7"/>
        <v>86.201468132198187</v>
      </c>
      <c r="R30" s="6">
        <f t="shared" si="7"/>
        <v>86.43234052620744</v>
      </c>
      <c r="S30" s="6">
        <f t="shared" si="7"/>
        <v>93.746835822491505</v>
      </c>
      <c r="T30" s="6">
        <f t="shared" si="7"/>
        <v>93.453902407608567</v>
      </c>
    </row>
    <row r="31" spans="1:23" x14ac:dyDescent="0.3">
      <c r="A31" s="10">
        <v>10.770379718603101</v>
      </c>
      <c r="B31" s="7">
        <v>0.5</v>
      </c>
      <c r="C31" s="43">
        <f t="shared" si="2"/>
        <v>0</v>
      </c>
      <c r="D31" s="43"/>
      <c r="E31" s="71">
        <f t="shared" si="5"/>
        <v>95.096102905119722</v>
      </c>
      <c r="F31" s="71">
        <f t="shared" si="5"/>
        <v>75.482085272583859</v>
      </c>
      <c r="G31" s="71">
        <f t="shared" si="5"/>
        <v>66.196212727554027</v>
      </c>
      <c r="H31" s="71">
        <f t="shared" si="5"/>
        <v>63.427092168550011</v>
      </c>
      <c r="I31" s="71">
        <f t="shared" si="5"/>
        <v>65.795307640473254</v>
      </c>
      <c r="J31" s="71">
        <f t="shared" si="5"/>
        <v>70.345014182452772</v>
      </c>
      <c r="K31" s="71">
        <f t="shared" si="5"/>
        <v>70.561460500243157</v>
      </c>
      <c r="L31" s="71">
        <f t="shared" si="5"/>
        <v>78.592258951652113</v>
      </c>
      <c r="M31" s="71">
        <f t="shared" si="5"/>
        <v>80.217533069956318</v>
      </c>
      <c r="N31" s="71">
        <f t="shared" ref="N31:T31" si="8">N20+N9</f>
        <v>77.910189310741828</v>
      </c>
      <c r="O31" s="71">
        <f t="shared" si="8"/>
        <v>74.603548498321629</v>
      </c>
      <c r="P31" s="71">
        <f t="shared" si="8"/>
        <v>81.580700689899842</v>
      </c>
      <c r="Q31" s="71">
        <f t="shared" si="8"/>
        <v>79.282824359139497</v>
      </c>
      <c r="R31" s="71">
        <f t="shared" si="8"/>
        <v>81.068547934988146</v>
      </c>
      <c r="S31" s="71">
        <f t="shared" si="8"/>
        <v>88.480933619871848</v>
      </c>
      <c r="T31" s="71">
        <f t="shared" si="8"/>
        <v>88.055520442809851</v>
      </c>
    </row>
    <row r="32" spans="1:23" x14ac:dyDescent="0.3">
      <c r="A32" s="10">
        <v>35.654277299472511</v>
      </c>
      <c r="B32" s="5">
        <v>0.25</v>
      </c>
      <c r="C32" s="51">
        <f t="shared" si="2"/>
        <v>0</v>
      </c>
      <c r="D32" s="51"/>
      <c r="E32" s="6">
        <f t="shared" si="5"/>
        <v>87.149454698943046</v>
      </c>
      <c r="F32" s="6">
        <f t="shared" si="5"/>
        <v>70.826254821529119</v>
      </c>
      <c r="G32" s="6">
        <f t="shared" si="5"/>
        <v>60.821386241726302</v>
      </c>
      <c r="H32" s="6">
        <f t="shared" si="5"/>
        <v>58.425346661032464</v>
      </c>
      <c r="I32" s="6">
        <f t="shared" si="5"/>
        <v>59.622697377707368</v>
      </c>
      <c r="J32" s="6">
        <f t="shared" si="5"/>
        <v>64.641229830577586</v>
      </c>
      <c r="K32" s="6">
        <f t="shared" si="5"/>
        <v>64.495922403165466</v>
      </c>
      <c r="L32" s="6">
        <f t="shared" si="5"/>
        <v>71.613551564896127</v>
      </c>
      <c r="M32" s="6">
        <f t="shared" si="5"/>
        <v>73.264391908273552</v>
      </c>
      <c r="N32" s="6">
        <f t="shared" ref="N32:T32" si="9">N21+N10</f>
        <v>70.742549235990353</v>
      </c>
      <c r="O32" s="6">
        <f t="shared" si="9"/>
        <v>67.732670261987138</v>
      </c>
      <c r="P32" s="6">
        <f t="shared" si="9"/>
        <v>72.961206137944998</v>
      </c>
      <c r="Q32" s="6">
        <f t="shared" si="9"/>
        <v>70.114358555618224</v>
      </c>
      <c r="R32" s="6">
        <f t="shared" si="9"/>
        <v>70.094023062262593</v>
      </c>
      <c r="S32" s="6">
        <f t="shared" si="9"/>
        <v>75.585700624687377</v>
      </c>
      <c r="T32" s="6">
        <f t="shared" si="9"/>
        <v>74.306268020008531</v>
      </c>
    </row>
    <row r="33" spans="1:20" x14ac:dyDescent="0.3">
      <c r="A33" s="10">
        <v>9.2906736271479939</v>
      </c>
      <c r="B33" s="3">
        <v>0.05</v>
      </c>
      <c r="C33" s="20">
        <f t="shared" si="2"/>
        <v>0</v>
      </c>
      <c r="D33" s="20"/>
      <c r="E33" s="4">
        <f t="shared" si="5"/>
        <v>79.788916379426695</v>
      </c>
      <c r="F33" s="4">
        <f t="shared" si="5"/>
        <v>62.508537067937169</v>
      </c>
      <c r="G33" s="4">
        <f t="shared" si="5"/>
        <v>53.759008711564064</v>
      </c>
      <c r="H33" s="4">
        <f t="shared" si="5"/>
        <v>50.414345838781543</v>
      </c>
      <c r="I33" s="4">
        <f t="shared" si="5"/>
        <v>55.379014385265179</v>
      </c>
      <c r="J33" s="4">
        <f t="shared" si="5"/>
        <v>58.317358880818958</v>
      </c>
      <c r="K33" s="4">
        <f t="shared" si="5"/>
        <v>57.097063780086962</v>
      </c>
      <c r="L33" s="4">
        <f t="shared" si="5"/>
        <v>63.024670935842195</v>
      </c>
      <c r="M33" s="4">
        <f t="shared" si="5"/>
        <v>64.023641010409108</v>
      </c>
      <c r="N33" s="4">
        <f t="shared" ref="N33:T33" si="10">N22+N11</f>
        <v>62.713981338383789</v>
      </c>
      <c r="O33" s="4">
        <f t="shared" si="10"/>
        <v>59.52843934731392</v>
      </c>
      <c r="P33" s="4">
        <f t="shared" si="10"/>
        <v>62.961488867025345</v>
      </c>
      <c r="Q33" s="4">
        <f t="shared" si="10"/>
        <v>58.555812258048675</v>
      </c>
      <c r="R33" s="4">
        <f t="shared" si="10"/>
        <v>54.779122251743047</v>
      </c>
      <c r="S33" s="4">
        <f t="shared" si="10"/>
        <v>57.930643989305786</v>
      </c>
      <c r="T33" s="4">
        <f t="shared" si="10"/>
        <v>55.076361400782183</v>
      </c>
    </row>
    <row r="34" spans="1:20" x14ac:dyDescent="0.3">
      <c r="A34">
        <v>0</v>
      </c>
      <c r="B34" s="3">
        <v>0</v>
      </c>
      <c r="C34" s="20">
        <f t="shared" si="2"/>
        <v>0</v>
      </c>
      <c r="D34" s="20"/>
      <c r="E34" s="4">
        <f t="shared" si="5"/>
        <v>65.092715431058565</v>
      </c>
      <c r="F34" s="4">
        <f t="shared" si="5"/>
        <v>50.666076551835154</v>
      </c>
      <c r="G34" s="4">
        <f t="shared" si="5"/>
        <v>42.125943229085912</v>
      </c>
      <c r="H34" s="4">
        <f t="shared" si="5"/>
        <v>43.160255841033234</v>
      </c>
      <c r="I34" s="4">
        <f t="shared" si="5"/>
        <v>45.227475247614699</v>
      </c>
      <c r="J34" s="4">
        <f t="shared" si="5"/>
        <v>46.648045040613972</v>
      </c>
      <c r="K34" s="4">
        <f t="shared" si="5"/>
        <v>48.834023876999566</v>
      </c>
      <c r="L34" s="4">
        <f t="shared" si="5"/>
        <v>48.973034873340808</v>
      </c>
      <c r="M34" s="4">
        <f t="shared" si="5"/>
        <v>53.430888371750044</v>
      </c>
      <c r="N34" s="4">
        <f t="shared" ref="N34:T34" si="11">N23+N12</f>
        <v>50.874316241789856</v>
      </c>
      <c r="O34" s="4">
        <f t="shared" si="11"/>
        <v>48.762239263902174</v>
      </c>
      <c r="P34" s="4">
        <f t="shared" si="11"/>
        <v>50.641347661963337</v>
      </c>
      <c r="Q34" s="4">
        <f t="shared" si="11"/>
        <v>46.935278482547119</v>
      </c>
      <c r="R34" s="4">
        <f t="shared" si="11"/>
        <v>44.929200086073571</v>
      </c>
      <c r="S34" s="4">
        <f t="shared" si="11"/>
        <v>46.395185899314491</v>
      </c>
      <c r="T34" s="4">
        <f t="shared" si="11"/>
        <v>42.952597623804245</v>
      </c>
    </row>
    <row r="35" spans="1:20" x14ac:dyDescent="0.3">
      <c r="B35" s="9" t="s">
        <v>29</v>
      </c>
      <c r="C35" s="51">
        <f t="shared" si="2"/>
        <v>0</v>
      </c>
      <c r="D35" s="51"/>
      <c r="E35" s="6">
        <f>SUMPRODUCT($A$28:$A$34,E28:E34)/SUM($A$28:$A$34)</f>
        <v>97.058223472012983</v>
      </c>
      <c r="F35" s="6">
        <f t="shared" ref="F35:M35" si="12">SUMPRODUCT($A$28:$A$34,F28:F34)/SUM($A$28:$A$34)</f>
        <v>78.698839113236829</v>
      </c>
      <c r="G35" s="6">
        <f t="shared" si="12"/>
        <v>67.763178306147523</v>
      </c>
      <c r="H35" s="6">
        <f t="shared" si="12"/>
        <v>64.425102971865158</v>
      </c>
      <c r="I35" s="6">
        <f t="shared" si="12"/>
        <v>66.864615380202608</v>
      </c>
      <c r="J35" s="6">
        <f t="shared" si="12"/>
        <v>71.493587763577139</v>
      </c>
      <c r="K35" s="6">
        <f t="shared" si="12"/>
        <v>71.02963448328407</v>
      </c>
      <c r="L35" s="6">
        <f t="shared" si="12"/>
        <v>79.30610521120856</v>
      </c>
      <c r="M35" s="6">
        <f t="shared" si="12"/>
        <v>81.14764937257749</v>
      </c>
      <c r="N35" s="6">
        <f t="shared" ref="N35:T35" si="13">SUMPRODUCT($A$28:$A$34,N28:N34)/SUM($A$28:$A$34)</f>
        <v>78.771274079599678</v>
      </c>
      <c r="O35" s="6">
        <f t="shared" si="13"/>
        <v>75.242753646441997</v>
      </c>
      <c r="P35" s="6">
        <f t="shared" si="13"/>
        <v>80.874459846175853</v>
      </c>
      <c r="Q35" s="6">
        <f t="shared" si="13"/>
        <v>77.942825832484502</v>
      </c>
      <c r="R35" s="6">
        <f t="shared" si="13"/>
        <v>77.658738266764203</v>
      </c>
      <c r="S35" s="6">
        <f t="shared" si="13"/>
        <v>83.8904548716542</v>
      </c>
      <c r="T35" s="6">
        <f t="shared" si="13"/>
        <v>82.948350386401117</v>
      </c>
    </row>
    <row r="38" spans="1:20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</row>
    <row r="39" spans="1:20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14">IF(RIGHT(D39,5)="(MWh)",E39,0)</f>
        <v>0</v>
      </c>
    </row>
    <row r="40" spans="1:20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14"/>
        <v>0</v>
      </c>
    </row>
    <row r="41" spans="1:20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14"/>
        <v>0</v>
      </c>
    </row>
    <row r="42" spans="1:20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14"/>
        <v>0</v>
      </c>
    </row>
    <row r="43" spans="1:20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14"/>
        <v>0</v>
      </c>
    </row>
    <row r="44" spans="1:20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14"/>
        <v>0</v>
      </c>
    </row>
    <row r="45" spans="1:20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14"/>
        <v>0</v>
      </c>
    </row>
    <row r="46" spans="1:20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14"/>
        <v>0</v>
      </c>
    </row>
    <row r="47" spans="1:20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14"/>
        <v>0</v>
      </c>
    </row>
    <row r="48" spans="1:20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14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14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14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14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14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14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14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14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14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14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14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14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14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14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14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14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14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14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14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14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14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14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14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14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14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14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14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14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14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14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14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14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14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14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14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14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14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14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14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14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14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14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14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14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14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14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14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14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14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14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14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14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14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14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14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15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15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15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15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15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15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15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15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15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15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15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15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15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15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15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15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15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15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15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15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15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15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15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15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15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15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15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15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15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15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15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15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15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15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15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15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15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15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15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15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15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15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15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15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15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15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15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15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15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15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15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15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15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15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15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15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15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15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15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15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15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15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15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15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16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16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16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16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16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16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16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16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16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16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16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16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16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16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16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16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16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16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16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16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16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16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16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16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16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16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16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16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16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16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16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16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16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16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16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16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16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16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16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16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16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16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16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16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16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16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16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16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16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16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16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16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16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16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16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16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16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16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16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16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16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16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16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16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17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17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17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17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17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17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17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17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17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17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17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17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17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17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17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17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17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17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17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17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17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17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17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17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17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17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17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17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17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17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17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17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17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17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17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17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17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17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17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17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17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17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17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17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17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17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17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17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17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17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17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17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17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17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17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17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17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17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17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17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17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17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17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17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18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18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18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18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18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18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18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18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18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18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18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18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18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18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18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18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18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18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18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18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18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18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18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18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18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18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18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18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18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18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18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18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18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18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18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18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18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18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18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18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18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18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18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18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18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18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18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18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18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18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18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18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18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18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18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18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18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18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18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18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18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18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18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18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19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19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19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19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19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19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19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19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19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19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19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19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19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19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19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19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19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19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19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19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19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19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19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19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19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19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19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19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19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19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19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19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19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19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19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19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19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19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19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19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19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19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19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19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19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19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19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19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19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19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19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19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19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19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19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19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19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19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19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19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19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19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19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19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20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20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20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20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20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20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20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20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20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20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20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20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20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20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20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20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20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20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20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20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20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20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20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20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20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20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20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20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20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20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20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20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20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20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20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20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20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20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20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20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20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20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20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20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20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20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20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20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20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20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20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20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20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20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20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20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20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20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20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20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20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20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20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20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21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21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21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21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21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21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21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21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21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21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21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21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21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21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21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21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21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21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21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21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21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21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21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21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21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21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21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21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21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21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21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21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21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21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21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21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21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21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21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21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21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21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21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21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21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21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21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21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21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21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21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21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21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21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21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21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21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21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21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21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21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21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21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21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22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22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22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22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22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22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22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22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22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22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22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22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22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22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22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22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22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22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22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22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22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22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22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22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22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22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22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22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22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22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22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22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22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22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22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22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22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22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22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22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22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22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22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22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22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22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22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22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22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22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22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22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22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22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22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22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22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22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22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22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22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22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22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22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23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23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23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23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23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23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23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23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23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23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23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23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23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23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23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23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23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23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23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23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23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23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23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23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23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23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23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23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23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23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23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23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23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23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23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23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23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23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23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23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23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23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23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23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23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23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23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23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23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23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23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23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23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23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23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23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23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23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23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23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23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23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23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23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24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24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24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24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24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24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24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24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24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24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24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24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24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24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24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24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24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24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24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24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24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24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24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24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24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24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24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24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24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24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24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24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24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24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24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24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24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24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24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24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24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24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24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24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24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24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24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24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24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24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24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24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24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24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24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24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24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24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24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24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24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24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24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24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25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25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25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25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25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25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25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25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25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25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25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25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25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25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25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25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25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25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25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25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25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25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25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25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25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25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25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25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25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25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25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25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25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25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25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25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25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25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25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25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25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25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25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25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25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25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25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25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25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25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25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25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25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25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25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25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25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25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25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25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25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25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25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25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26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26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26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26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26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26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26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26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26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26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26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26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26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26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26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26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26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26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26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26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26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26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26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26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26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26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26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26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26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26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26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26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26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26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26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26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26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26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26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26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26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26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26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26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26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26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26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26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26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26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26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26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26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26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26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26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26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26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26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26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26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26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26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26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27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27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27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27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27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27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27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27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27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27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27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27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27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27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27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27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27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27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27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27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27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27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27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27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27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27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27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27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27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27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27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27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27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27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27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27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27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27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27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27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27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27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27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27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27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27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27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27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27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27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27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27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27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27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27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27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27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27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27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27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27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27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27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27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28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28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28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28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28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28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28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28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28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28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28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28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28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28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28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28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28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28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28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28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28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28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28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28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28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28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28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28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28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28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28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28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28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28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28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28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28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28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28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28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28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28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28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28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28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28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28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28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28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28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28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28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28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28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28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28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28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28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28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28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28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28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28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28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29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29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29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29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29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29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29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29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29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29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29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29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29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29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29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29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29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29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29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29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29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29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29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29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29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29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29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29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29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29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29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29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29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29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29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29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29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29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29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29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29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29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29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29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29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29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29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29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29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29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29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29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29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29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29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29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29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29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29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29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29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29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29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29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30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30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30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30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30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30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30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30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30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30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30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30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30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30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30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30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30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30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30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30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30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30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30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30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30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30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30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30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30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30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30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30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30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30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30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30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30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30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30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30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30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30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30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30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30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30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30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30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30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30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30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30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30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30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30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30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30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30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30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30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30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30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30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30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31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31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31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31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31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31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31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31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31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31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31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31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31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31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31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31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31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31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31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31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31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31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31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31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31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31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31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31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31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31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31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31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31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31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31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31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31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31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31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31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31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31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31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31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31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31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31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31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31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31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31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31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31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31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31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31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31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31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31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31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31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31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31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31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32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32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32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32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32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32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32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32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32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32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32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32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32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32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32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32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32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32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32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32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32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32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32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32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32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32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32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32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32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32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32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32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32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32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32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32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32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32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32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32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32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32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32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32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32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32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32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32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32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32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32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32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32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32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32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32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32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32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32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32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32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32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32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32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33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33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33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33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33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33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33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33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33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33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33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33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33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33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33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33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33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33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33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33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33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33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33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33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33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33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33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33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33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33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33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33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33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33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33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33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33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33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33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33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33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33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33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33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33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33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33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33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33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33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33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33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33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33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33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33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33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33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33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33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33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33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33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33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34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34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34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34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34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34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34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34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34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34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34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34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34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34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34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34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34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34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34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34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34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34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34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34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34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34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34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34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34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34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34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34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34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34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34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34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34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34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34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34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34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34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34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34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34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34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34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34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34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34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34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34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34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34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34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34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34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34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34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34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34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34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34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34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35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35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35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35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35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35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35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35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35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35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35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35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35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35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35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35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35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35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35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35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35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35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35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35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35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35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35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35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35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35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35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35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35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35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35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35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35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35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35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35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35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35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35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35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35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35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35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35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35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35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35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35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35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35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35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35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35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35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35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35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35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35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35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35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36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36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36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36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36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36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36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36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36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36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36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36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36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36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36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36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36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36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36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36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36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36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7629E-4F65-4324-911A-DB0CA745D285}">
  <dimension ref="A4:W1468"/>
  <sheetViews>
    <sheetView topLeftCell="A10" workbookViewId="0">
      <selection activeCell="F20" sqref="F20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1:23" x14ac:dyDescent="0.3">
      <c r="B4" s="1" t="s">
        <v>75</v>
      </c>
    </row>
    <row r="5" spans="1:23" x14ac:dyDescent="0.3">
      <c r="B5" s="2" t="s">
        <v>70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1:23" x14ac:dyDescent="0.3">
      <c r="A6" s="3">
        <v>0</v>
      </c>
      <c r="B6" s="3">
        <v>1</v>
      </c>
      <c r="C6" s="14"/>
      <c r="D6" s="14"/>
      <c r="E6" s="16">
        <f>PPAPrice!E28</f>
        <v>140.29515899438991</v>
      </c>
      <c r="F6" s="16">
        <f>PPAPrice!F28</f>
        <v>112.4350084654686</v>
      </c>
      <c r="G6" s="16">
        <f>PPAPrice!G28</f>
        <v>96.484112519943821</v>
      </c>
      <c r="H6" s="16">
        <f>PPAPrice!H28</f>
        <v>95.952702798220884</v>
      </c>
      <c r="I6" s="16">
        <f>PPAPrice!I28</f>
        <v>98.811956618049123</v>
      </c>
      <c r="J6" s="16">
        <f>PPAPrice!J28</f>
        <v>106.02060361202055</v>
      </c>
      <c r="K6" s="16">
        <f>PPAPrice!K28</f>
        <v>99.668561443023705</v>
      </c>
      <c r="L6" s="16">
        <f>PPAPrice!L28</f>
        <v>122.62219041464525</v>
      </c>
      <c r="M6" s="16">
        <f>PPAPrice!M28</f>
        <v>120.84099283273036</v>
      </c>
      <c r="N6" s="16">
        <f>PPAPrice!N28</f>
        <v>124.45297020641968</v>
      </c>
      <c r="O6" s="16">
        <f>PPAPrice!O28</f>
        <v>113.98598228913492</v>
      </c>
      <c r="P6" s="16">
        <f>PPAPrice!P28</f>
        <v>114.22351645081635</v>
      </c>
      <c r="Q6" s="16">
        <f>PPAPrice!Q28</f>
        <v>113.53054782713195</v>
      </c>
      <c r="R6" s="16">
        <f>PPAPrice!R28</f>
        <v>107.63420333210479</v>
      </c>
      <c r="S6" s="16">
        <f>PPAPrice!S28</f>
        <v>116.10013702367509</v>
      </c>
      <c r="T6" s="16">
        <f>PPAPrice!T28</f>
        <v>112.11646213437821</v>
      </c>
    </row>
    <row r="7" spans="1:23" x14ac:dyDescent="0.3">
      <c r="A7" s="3">
        <v>0.05</v>
      </c>
      <c r="B7" s="3">
        <v>0.95</v>
      </c>
      <c r="C7" s="14"/>
      <c r="D7" s="14"/>
      <c r="E7" s="16">
        <f>PPAPrice!E29</f>
        <v>118.50268994896213</v>
      </c>
      <c r="F7" s="16">
        <f>PPAPrice!F29</f>
        <v>98.960265782103278</v>
      </c>
      <c r="G7" s="16">
        <f>PPAPrice!G29</f>
        <v>85.385585787373614</v>
      </c>
      <c r="H7" s="16">
        <f>PPAPrice!H29</f>
        <v>80.906478881280435</v>
      </c>
      <c r="I7" s="16">
        <f>PPAPrice!I29</f>
        <v>83.065631428818619</v>
      </c>
      <c r="J7" s="16">
        <f>PPAPrice!J29</f>
        <v>88.078172133645026</v>
      </c>
      <c r="K7" s="16">
        <f>PPAPrice!K29</f>
        <v>86.603180214797348</v>
      </c>
      <c r="L7" s="16">
        <f>PPAPrice!L29</f>
        <v>98.818683417088977</v>
      </c>
      <c r="M7" s="16">
        <f>PPAPrice!M29</f>
        <v>101.19841804474797</v>
      </c>
      <c r="N7" s="16">
        <f>PPAPrice!N29</f>
        <v>97.42616327420221</v>
      </c>
      <c r="O7" s="16">
        <f>PPAPrice!O29</f>
        <v>92.414897984679286</v>
      </c>
      <c r="P7" s="16">
        <f>PPAPrice!P29</f>
        <v>97.285215658840372</v>
      </c>
      <c r="Q7" s="16">
        <f>PPAPrice!Q29</f>
        <v>93.485455337842879</v>
      </c>
      <c r="R7" s="16">
        <f>PPAPrice!R29</f>
        <v>91.563403390005874</v>
      </c>
      <c r="S7" s="16">
        <f>PPAPrice!S29</f>
        <v>98.103410586601385</v>
      </c>
      <c r="T7" s="16">
        <f>PPAPrice!T29</f>
        <v>97.567052171047621</v>
      </c>
    </row>
    <row r="8" spans="1:23" x14ac:dyDescent="0.3">
      <c r="A8" s="3">
        <v>0.25</v>
      </c>
      <c r="B8" s="5">
        <v>0.75</v>
      </c>
      <c r="C8" s="46"/>
      <c r="D8" s="46"/>
      <c r="E8" s="66">
        <f>PPAPrice!E30</f>
        <v>106.33115019523262</v>
      </c>
      <c r="F8" s="66">
        <f>PPAPrice!F30</f>
        <v>86.47431571140784</v>
      </c>
      <c r="G8" s="66">
        <f>PPAPrice!G30</f>
        <v>74.237379444107319</v>
      </c>
      <c r="H8" s="66">
        <f>PPAPrice!H30</f>
        <v>69.990818298375942</v>
      </c>
      <c r="I8" s="66">
        <f>PPAPrice!I30</f>
        <v>73.100333728504452</v>
      </c>
      <c r="J8" s="66">
        <f>PPAPrice!J30</f>
        <v>77.665155546735875</v>
      </c>
      <c r="K8" s="66">
        <f>PPAPrice!K30</f>
        <v>77.221880760647537</v>
      </c>
      <c r="L8" s="66">
        <f>PPAPrice!L30</f>
        <v>86.152757449823554</v>
      </c>
      <c r="M8" s="66">
        <f>PPAPrice!M30</f>
        <v>88.417355574440009</v>
      </c>
      <c r="N8" s="66">
        <f>PPAPrice!N30</f>
        <v>86.100347191021797</v>
      </c>
      <c r="O8" s="66">
        <f>PPAPrice!O30</f>
        <v>82.372287246593871</v>
      </c>
      <c r="P8" s="66">
        <f>PPAPrice!P30</f>
        <v>88.862374973996936</v>
      </c>
      <c r="Q8" s="66">
        <f>PPAPrice!Q30</f>
        <v>86.201468132198187</v>
      </c>
      <c r="R8" s="66">
        <f>PPAPrice!R30</f>
        <v>86.43234052620744</v>
      </c>
      <c r="S8" s="66">
        <f>PPAPrice!S30</f>
        <v>93.746835822491505</v>
      </c>
      <c r="T8" s="66">
        <f>PPAPrice!T30</f>
        <v>93.453902407608567</v>
      </c>
    </row>
    <row r="9" spans="1:23" x14ac:dyDescent="0.3">
      <c r="A9" s="3">
        <v>0.5</v>
      </c>
      <c r="B9" s="7">
        <v>0.5</v>
      </c>
      <c r="C9" s="41"/>
      <c r="D9" s="41"/>
      <c r="E9" s="68">
        <f>PPAPrice!E31</f>
        <v>95.096102905119722</v>
      </c>
      <c r="F9" s="68">
        <f>PPAPrice!F31</f>
        <v>75.482085272583859</v>
      </c>
      <c r="G9" s="68">
        <f>PPAPrice!G31</f>
        <v>66.196212727554027</v>
      </c>
      <c r="H9" s="68">
        <f>PPAPrice!H31</f>
        <v>63.427092168550011</v>
      </c>
      <c r="I9" s="68">
        <f>PPAPrice!I31</f>
        <v>65.795307640473254</v>
      </c>
      <c r="J9" s="68">
        <f>PPAPrice!J31</f>
        <v>70.345014182452772</v>
      </c>
      <c r="K9" s="68">
        <f>PPAPrice!K31</f>
        <v>70.561460500243157</v>
      </c>
      <c r="L9" s="68">
        <f>PPAPrice!L31</f>
        <v>78.592258951652113</v>
      </c>
      <c r="M9" s="68">
        <f>PPAPrice!M31</f>
        <v>80.217533069956318</v>
      </c>
      <c r="N9" s="68">
        <f>PPAPrice!N31</f>
        <v>77.910189310741828</v>
      </c>
      <c r="O9" s="68">
        <f>PPAPrice!O31</f>
        <v>74.603548498321629</v>
      </c>
      <c r="P9" s="68">
        <f>PPAPrice!P31</f>
        <v>81.580700689899842</v>
      </c>
      <c r="Q9" s="68">
        <f>PPAPrice!Q31</f>
        <v>79.282824359139497</v>
      </c>
      <c r="R9" s="68">
        <f>PPAPrice!R31</f>
        <v>81.068547934988146</v>
      </c>
      <c r="S9" s="68">
        <f>PPAPrice!S31</f>
        <v>88.480933619871848</v>
      </c>
      <c r="T9" s="68">
        <f>PPAPrice!T31</f>
        <v>88.055520442809851</v>
      </c>
    </row>
    <row r="10" spans="1:23" x14ac:dyDescent="0.3">
      <c r="A10" s="3">
        <v>0.75</v>
      </c>
      <c r="B10" s="5">
        <v>0.25</v>
      </c>
      <c r="C10" s="46"/>
      <c r="D10" s="46"/>
      <c r="E10" s="66">
        <f>PPAPrice!E32</f>
        <v>87.149454698943046</v>
      </c>
      <c r="F10" s="66">
        <f>PPAPrice!F32</f>
        <v>70.826254821529119</v>
      </c>
      <c r="G10" s="66">
        <f>PPAPrice!G32</f>
        <v>60.821386241726302</v>
      </c>
      <c r="H10" s="66">
        <f>PPAPrice!H32</f>
        <v>58.425346661032464</v>
      </c>
      <c r="I10" s="66">
        <f>PPAPrice!I32</f>
        <v>59.622697377707368</v>
      </c>
      <c r="J10" s="66">
        <f>PPAPrice!J32</f>
        <v>64.641229830577586</v>
      </c>
      <c r="K10" s="66">
        <f>PPAPrice!K32</f>
        <v>64.495922403165466</v>
      </c>
      <c r="L10" s="66">
        <f>PPAPrice!L32</f>
        <v>71.613551564896127</v>
      </c>
      <c r="M10" s="66">
        <f>PPAPrice!M32</f>
        <v>73.264391908273552</v>
      </c>
      <c r="N10" s="66">
        <f>PPAPrice!N32</f>
        <v>70.742549235990353</v>
      </c>
      <c r="O10" s="66">
        <f>PPAPrice!O32</f>
        <v>67.732670261987138</v>
      </c>
      <c r="P10" s="66">
        <f>PPAPrice!P32</f>
        <v>72.961206137944998</v>
      </c>
      <c r="Q10" s="66">
        <f>PPAPrice!Q32</f>
        <v>70.114358555618224</v>
      </c>
      <c r="R10" s="66">
        <f>PPAPrice!R32</f>
        <v>70.094023062262593</v>
      </c>
      <c r="S10" s="66">
        <f>PPAPrice!S32</f>
        <v>75.585700624687377</v>
      </c>
      <c r="T10" s="66">
        <f>PPAPrice!T32</f>
        <v>74.306268020008531</v>
      </c>
    </row>
    <row r="11" spans="1:23" x14ac:dyDescent="0.3">
      <c r="A11" s="3">
        <v>0.95</v>
      </c>
      <c r="B11" s="3">
        <v>0.05</v>
      </c>
      <c r="C11" s="14"/>
      <c r="D11" s="14"/>
      <c r="E11" s="16">
        <f>PPAPrice!E33</f>
        <v>79.788916379426695</v>
      </c>
      <c r="F11" s="16">
        <f>PPAPrice!F33</f>
        <v>62.508537067937169</v>
      </c>
      <c r="G11" s="16">
        <f>PPAPrice!G33</f>
        <v>53.759008711564064</v>
      </c>
      <c r="H11" s="16">
        <f>PPAPrice!H33</f>
        <v>50.414345838781543</v>
      </c>
      <c r="I11" s="16">
        <f>PPAPrice!I33</f>
        <v>55.379014385265179</v>
      </c>
      <c r="J11" s="16">
        <f>PPAPrice!J33</f>
        <v>58.317358880818958</v>
      </c>
      <c r="K11" s="16">
        <f>PPAPrice!K33</f>
        <v>57.097063780086962</v>
      </c>
      <c r="L11" s="16">
        <f>PPAPrice!L33</f>
        <v>63.024670935842195</v>
      </c>
      <c r="M11" s="16">
        <f>PPAPrice!M33</f>
        <v>64.023641010409108</v>
      </c>
      <c r="N11" s="16">
        <f>PPAPrice!N33</f>
        <v>62.713981338383789</v>
      </c>
      <c r="O11" s="16">
        <f>PPAPrice!O33</f>
        <v>59.52843934731392</v>
      </c>
      <c r="P11" s="16">
        <f>PPAPrice!P33</f>
        <v>62.961488867025345</v>
      </c>
      <c r="Q11" s="16">
        <f>PPAPrice!Q33</f>
        <v>58.555812258048675</v>
      </c>
      <c r="R11" s="16">
        <f>PPAPrice!R33</f>
        <v>54.779122251743047</v>
      </c>
      <c r="S11" s="16">
        <f>PPAPrice!S33</f>
        <v>57.930643989305786</v>
      </c>
      <c r="T11" s="16">
        <f>PPAPrice!T33</f>
        <v>55.076361400782183</v>
      </c>
    </row>
    <row r="12" spans="1:23" x14ac:dyDescent="0.3">
      <c r="A12" s="3">
        <v>1</v>
      </c>
      <c r="B12" s="3">
        <v>0</v>
      </c>
      <c r="C12" s="14"/>
      <c r="D12" s="14"/>
      <c r="E12" s="16">
        <f>PPAPrice!E34</f>
        <v>65.092715431058565</v>
      </c>
      <c r="F12" s="16">
        <f>PPAPrice!F34</f>
        <v>50.666076551835154</v>
      </c>
      <c r="G12" s="16">
        <f>PPAPrice!G34</f>
        <v>42.125943229085912</v>
      </c>
      <c r="H12" s="16">
        <f>PPAPrice!H34</f>
        <v>43.160255841033234</v>
      </c>
      <c r="I12" s="16">
        <f>PPAPrice!I34</f>
        <v>45.227475247614699</v>
      </c>
      <c r="J12" s="16">
        <f>PPAPrice!J34</f>
        <v>46.648045040613972</v>
      </c>
      <c r="K12" s="16">
        <f>PPAPrice!K34</f>
        <v>48.834023876999566</v>
      </c>
      <c r="L12" s="16">
        <f>PPAPrice!L34</f>
        <v>48.973034873340808</v>
      </c>
      <c r="M12" s="16">
        <f>PPAPrice!M34</f>
        <v>53.430888371750044</v>
      </c>
      <c r="N12" s="16">
        <f>PPAPrice!N34</f>
        <v>50.874316241789856</v>
      </c>
      <c r="O12" s="16">
        <f>PPAPrice!O34</f>
        <v>48.762239263902174</v>
      </c>
      <c r="P12" s="16">
        <f>PPAPrice!P34</f>
        <v>50.641347661963337</v>
      </c>
      <c r="Q12" s="16">
        <f>PPAPrice!Q34</f>
        <v>46.935278482547119</v>
      </c>
      <c r="R12" s="16">
        <f>PPAPrice!R34</f>
        <v>44.929200086073571</v>
      </c>
      <c r="S12" s="16">
        <f>PPAPrice!S34</f>
        <v>46.395185899314491</v>
      </c>
      <c r="T12" s="16">
        <f>PPAPrice!T34</f>
        <v>42.952597623804245</v>
      </c>
    </row>
    <row r="13" spans="1:23" x14ac:dyDescent="0.3">
      <c r="B13" s="9" t="s">
        <v>74</v>
      </c>
      <c r="C13" s="66"/>
      <c r="D13" s="66"/>
      <c r="E13" s="76">
        <v>56</v>
      </c>
      <c r="F13" s="66">
        <f t="shared" ref="F13:T13" si="0">E13*1.025</f>
        <v>57.399999999999991</v>
      </c>
      <c r="G13" s="66">
        <f t="shared" si="0"/>
        <v>58.834999999999987</v>
      </c>
      <c r="H13" s="66">
        <f t="shared" si="0"/>
        <v>60.305874999999979</v>
      </c>
      <c r="I13" s="66">
        <f t="shared" si="0"/>
        <v>61.813521874999971</v>
      </c>
      <c r="J13" s="66">
        <f t="shared" si="0"/>
        <v>63.358859921874966</v>
      </c>
      <c r="K13" s="66">
        <f t="shared" si="0"/>
        <v>64.942831419921831</v>
      </c>
      <c r="L13" s="66">
        <f t="shared" si="0"/>
        <v>66.566402205419877</v>
      </c>
      <c r="M13" s="66">
        <f t="shared" si="0"/>
        <v>68.230562260555374</v>
      </c>
      <c r="N13" s="66">
        <f t="shared" si="0"/>
        <v>69.936326317069245</v>
      </c>
      <c r="O13" s="66">
        <f t="shared" si="0"/>
        <v>71.684734474995963</v>
      </c>
      <c r="P13" s="66">
        <f t="shared" si="0"/>
        <v>73.476852836870862</v>
      </c>
      <c r="Q13" s="66">
        <f t="shared" si="0"/>
        <v>75.313774157792622</v>
      </c>
      <c r="R13" s="66">
        <f t="shared" si="0"/>
        <v>77.196618511737427</v>
      </c>
      <c r="S13" s="66">
        <f t="shared" si="0"/>
        <v>79.126533974530858</v>
      </c>
      <c r="T13" s="66">
        <f t="shared" si="0"/>
        <v>81.104697323894129</v>
      </c>
    </row>
    <row r="15" spans="1:23" x14ac:dyDescent="0.3">
      <c r="B15" s="1" t="s">
        <v>76</v>
      </c>
    </row>
    <row r="16" spans="1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2</v>
      </c>
      <c r="W16" s="2" t="s">
        <v>3</v>
      </c>
    </row>
    <row r="17" spans="1:23" x14ac:dyDescent="0.3">
      <c r="B17" s="3">
        <v>1</v>
      </c>
      <c r="C17" s="17"/>
      <c r="D17" s="17"/>
      <c r="E17" s="15">
        <f>WindFarmLGCs!E17*WindFarmLGCs!$E$26</f>
        <v>509181.6643086191</v>
      </c>
      <c r="F17" s="15">
        <f>WindFarmLGCs!F17*WindFarmLGCs!$E$26</f>
        <v>519052.15500679845</v>
      </c>
      <c r="G17" s="15">
        <f>WindFarmLGCs!G17*WindFarmLGCs!$E$26</f>
        <v>509414.39864999999</v>
      </c>
      <c r="H17" s="15">
        <f>WindFarmLGCs!H17*WindFarmLGCs!$E$26</f>
        <v>501264.04424999998</v>
      </c>
      <c r="I17" s="15">
        <f>WindFarmLGCs!I17*WindFarmLGCs!$E$26</f>
        <v>502555.99439999997</v>
      </c>
      <c r="J17" s="15">
        <f>WindFarmLGCs!J17*WindFarmLGCs!$E$26</f>
        <v>505399.51859999995</v>
      </c>
      <c r="K17" s="15">
        <f>WindFarmLGCs!K17*WindFarmLGCs!$E$26</f>
        <v>505769.61254999996</v>
      </c>
      <c r="L17" s="15">
        <f>WindFarmLGCs!L17*WindFarmLGCs!$E$26</f>
        <v>500252.74589999998</v>
      </c>
      <c r="M17" s="15">
        <f>WindFarmLGCs!M17*WindFarmLGCs!$E$26</f>
        <v>498600.94065</v>
      </c>
      <c r="N17" s="15">
        <f>WindFarmLGCs!N17*WindFarmLGCs!$E$26</f>
        <v>502830.21434999997</v>
      </c>
      <c r="O17" s="15">
        <f>WindFarmLGCs!O17*WindFarmLGCs!$E$26</f>
        <v>499897.50374999997</v>
      </c>
      <c r="P17" s="15">
        <f>WindFarmLGCs!P17*WindFarmLGCs!$E$26</f>
        <v>500133</v>
      </c>
      <c r="Q17" s="15">
        <f>WindFarmLGCs!Q17*WindFarmLGCs!$E$26</f>
        <v>511479.44999999995</v>
      </c>
      <c r="R17" s="15">
        <f>WindFarmLGCs!R17*WindFarmLGCs!$E$26</f>
        <v>516364.94999999995</v>
      </c>
      <c r="S17" s="15">
        <f>WindFarmLGCs!S17*WindFarmLGCs!$E$26</f>
        <v>505147.8</v>
      </c>
      <c r="T17" s="15">
        <f>WindFarmLGCs!T17*WindFarmLGCs!$E$26</f>
        <v>500340.6</v>
      </c>
      <c r="V17" s="17" t="e">
        <f t="shared" ref="V17:W24" si="1">AVERAGEIFS($E$39:$E$1048576,$B$39:$B$1048576,V$16,$C$39:$C$1048576,$B17,$D$39:$D$1048576,$B$15)</f>
        <v>#DIV/0!</v>
      </c>
      <c r="W17" s="17" t="e">
        <f t="shared" si="1"/>
        <v>#DIV/0!</v>
      </c>
    </row>
    <row r="18" spans="1:23" x14ac:dyDescent="0.3">
      <c r="B18" s="3">
        <v>0.95</v>
      </c>
      <c r="C18" s="17"/>
      <c r="D18" s="17"/>
      <c r="E18" s="15">
        <f>WindFarmLGCs!E18*WindFarmLGCs!$E$26</f>
        <v>483456.01061922876</v>
      </c>
      <c r="F18" s="15">
        <f>WindFarmLGCs!F18*WindFarmLGCs!$E$26</f>
        <v>482513.70606711885</v>
      </c>
      <c r="G18" s="15">
        <f>WindFarmLGCs!G18*WindFarmLGCs!$E$26</f>
        <v>482656.42109999998</v>
      </c>
      <c r="H18" s="15">
        <f>WindFarmLGCs!H18*WindFarmLGCs!$E$26</f>
        <v>483532.33799999999</v>
      </c>
      <c r="I18" s="15">
        <f>WindFarmLGCs!I18*WindFarmLGCs!$E$26</f>
        <v>482875.85084999999</v>
      </c>
      <c r="J18" s="15">
        <f>WindFarmLGCs!J18*WindFarmLGCs!$E$26</f>
        <v>484124.27924999996</v>
      </c>
      <c r="K18" s="15">
        <f>WindFarmLGCs!K18*WindFarmLGCs!$E$26</f>
        <v>483200.72310000006</v>
      </c>
      <c r="L18" s="15">
        <f>WindFarmLGCs!L18*WindFarmLGCs!$E$26</f>
        <v>481340.45594999997</v>
      </c>
      <c r="M18" s="15">
        <f>WindFarmLGCs!M18*WindFarmLGCs!$E$26</f>
        <v>481483.61369999999</v>
      </c>
      <c r="N18" s="15">
        <f>WindFarmLGCs!N18*WindFarmLGCs!$E$26</f>
        <v>482358.78899999993</v>
      </c>
      <c r="O18" s="15">
        <f>WindFarmLGCs!O18*WindFarmLGCs!$E$26</f>
        <v>484272.26655</v>
      </c>
      <c r="P18" s="15">
        <f>WindFarmLGCs!P18*WindFarmLGCs!$E$26</f>
        <v>481376.85</v>
      </c>
      <c r="Q18" s="15">
        <f>WindFarmLGCs!Q18*WindFarmLGCs!$E$26</f>
        <v>483120</v>
      </c>
      <c r="R18" s="15">
        <f>WindFarmLGCs!R18*WindFarmLGCs!$E$26</f>
        <v>482647.8</v>
      </c>
      <c r="S18" s="15">
        <f>WindFarmLGCs!S18*WindFarmLGCs!$E$26</f>
        <v>482015.69999999995</v>
      </c>
      <c r="T18" s="15">
        <f>WindFarmLGCs!T18*WindFarmLGCs!$E$26</f>
        <v>482872.19999999995</v>
      </c>
      <c r="V18" s="17" t="e">
        <f t="shared" si="1"/>
        <v>#DIV/0!</v>
      </c>
      <c r="W18" s="17" t="e">
        <f t="shared" si="1"/>
        <v>#DIV/0!</v>
      </c>
    </row>
    <row r="19" spans="1:23" x14ac:dyDescent="0.3">
      <c r="B19" s="5">
        <v>0.75</v>
      </c>
      <c r="C19" s="48"/>
      <c r="D19" s="48"/>
      <c r="E19" s="47">
        <f>WindFarmLGCs!E19*WindFarmLGCs!$E$26</f>
        <v>469277.38259619736</v>
      </c>
      <c r="F19" s="47">
        <f>WindFarmLGCs!F19*WindFarmLGCs!$E$26</f>
        <v>468276.87923258927</v>
      </c>
      <c r="G19" s="47">
        <f>WindFarmLGCs!G19*WindFarmLGCs!$E$26</f>
        <v>468647.38695000001</v>
      </c>
      <c r="H19" s="47">
        <f>WindFarmLGCs!H19*WindFarmLGCs!$E$26</f>
        <v>468757.62420000002</v>
      </c>
      <c r="I19" s="47">
        <f>WindFarmLGCs!I19*WindFarmLGCs!$E$26</f>
        <v>467940.69209999999</v>
      </c>
      <c r="J19" s="47">
        <f>WindFarmLGCs!J19*WindFarmLGCs!$E$26</f>
        <v>469606.24394999997</v>
      </c>
      <c r="K19" s="47">
        <f>WindFarmLGCs!K19*WindFarmLGCs!$E$26</f>
        <v>470457.8493</v>
      </c>
      <c r="L19" s="47">
        <f>WindFarmLGCs!L19*WindFarmLGCs!$E$26</f>
        <v>468096.91559999995</v>
      </c>
      <c r="M19" s="47">
        <f>WindFarmLGCs!M19*WindFarmLGCs!$E$26</f>
        <v>469326.73274999997</v>
      </c>
      <c r="N19" s="47">
        <f>WindFarmLGCs!N19*WindFarmLGCs!$E$26</f>
        <v>467490.84839999996</v>
      </c>
      <c r="O19" s="47">
        <f>WindFarmLGCs!O19*WindFarmLGCs!$E$26</f>
        <v>469765.2549</v>
      </c>
      <c r="P19" s="47">
        <f>WindFarmLGCs!P19*WindFarmLGCs!$E$26</f>
        <v>470017.95</v>
      </c>
      <c r="Q19" s="47">
        <f>WindFarmLGCs!Q19*WindFarmLGCs!$E$26</f>
        <v>468184.35</v>
      </c>
      <c r="R19" s="47">
        <f>WindFarmLGCs!R19*WindFarmLGCs!$E$26</f>
        <v>470129.39999999997</v>
      </c>
      <c r="S19" s="47">
        <f>WindFarmLGCs!S19*WindFarmLGCs!$E$26</f>
        <v>467724.3</v>
      </c>
      <c r="T19" s="47">
        <f>WindFarmLGCs!T19*WindFarmLGCs!$E$26</f>
        <v>468231.3</v>
      </c>
      <c r="V19" s="48" t="e">
        <f t="shared" si="1"/>
        <v>#DIV/0!</v>
      </c>
      <c r="W19" s="48" t="e">
        <f t="shared" si="1"/>
        <v>#DIV/0!</v>
      </c>
    </row>
    <row r="20" spans="1:23" x14ac:dyDescent="0.3">
      <c r="B20" s="7">
        <v>0.5</v>
      </c>
      <c r="C20" s="39"/>
      <c r="D20" s="39"/>
      <c r="E20" s="42">
        <f>WindFarmLGCs!E20*WindFarmLGCs!$E$26</f>
        <v>458693.51980000001</v>
      </c>
      <c r="F20" s="42">
        <f>WindFarmLGCs!F20*WindFarmLGCs!$E$26</f>
        <v>458634.59004999994</v>
      </c>
      <c r="G20" s="42">
        <f>WindFarmLGCs!G20*WindFarmLGCs!$E$26</f>
        <v>458931.087</v>
      </c>
      <c r="H20" s="42">
        <f>WindFarmLGCs!H20*WindFarmLGCs!$E$26</f>
        <v>458211.67979999998</v>
      </c>
      <c r="I20" s="42">
        <f>WindFarmLGCs!I20*WindFarmLGCs!$E$26</f>
        <v>458128.66200000001</v>
      </c>
      <c r="J20" s="42">
        <f>WindFarmLGCs!J20*WindFarmLGCs!$E$26</f>
        <v>459740.21759999997</v>
      </c>
      <c r="K20" s="42">
        <f>WindFarmLGCs!K20*WindFarmLGCs!$E$26</f>
        <v>460203.71204999997</v>
      </c>
      <c r="L20" s="42">
        <f>WindFarmLGCs!L20*WindFarmLGCs!$E$26</f>
        <v>458978.64480000001</v>
      </c>
      <c r="M20" s="42">
        <f>WindFarmLGCs!M20*WindFarmLGCs!$E$26</f>
        <v>459066.28454999998</v>
      </c>
      <c r="N20" s="42">
        <f>WindFarmLGCs!N20*WindFarmLGCs!$E$26</f>
        <v>457858.84079999995</v>
      </c>
      <c r="O20" s="42">
        <f>WindFarmLGCs!O20*WindFarmLGCs!$E$26</f>
        <v>460639.59885000001</v>
      </c>
      <c r="P20" s="42">
        <f>WindFarmLGCs!P20*WindFarmLGCs!$E$26</f>
        <v>458862.6</v>
      </c>
      <c r="Q20" s="42">
        <f>WindFarmLGCs!Q20*WindFarmLGCs!$E$26</f>
        <v>458112.3</v>
      </c>
      <c r="R20" s="42">
        <f>WindFarmLGCs!R20*WindFarmLGCs!$E$26</f>
        <v>458160.14999999997</v>
      </c>
      <c r="S20" s="42">
        <f>WindFarmLGCs!S20*WindFarmLGCs!$E$26</f>
        <v>460420.64999999997</v>
      </c>
      <c r="T20" s="42">
        <f>WindFarmLGCs!T20*WindFarmLGCs!$E$26</f>
        <v>459128.1</v>
      </c>
      <c r="V20" s="39" t="e">
        <f t="shared" si="1"/>
        <v>#DIV/0!</v>
      </c>
      <c r="W20" s="39" t="e">
        <f t="shared" si="1"/>
        <v>#DIV/0!</v>
      </c>
    </row>
    <row r="21" spans="1:23" x14ac:dyDescent="0.3">
      <c r="B21" s="5">
        <v>0.25</v>
      </c>
      <c r="C21" s="48"/>
      <c r="D21" s="48"/>
      <c r="E21" s="47">
        <f>WindFarmLGCs!E21*WindFarmLGCs!$E$26</f>
        <v>448705.29007606389</v>
      </c>
      <c r="F21" s="47">
        <f>WindFarmLGCs!F21*WindFarmLGCs!$E$26</f>
        <v>449391.02493972651</v>
      </c>
      <c r="G21" s="47">
        <f>WindFarmLGCs!G21*WindFarmLGCs!$E$26</f>
        <v>449584.10489999998</v>
      </c>
      <c r="H21" s="47">
        <f>WindFarmLGCs!H21*WindFarmLGCs!$E$26</f>
        <v>448309.86884999997</v>
      </c>
      <c r="I21" s="47">
        <f>WindFarmLGCs!I21*WindFarmLGCs!$E$26</f>
        <v>449505.39779999998</v>
      </c>
      <c r="J21" s="47">
        <f>WindFarmLGCs!J21*WindFarmLGCs!$E$26</f>
        <v>449473.47285000002</v>
      </c>
      <c r="K21" s="47">
        <f>WindFarmLGCs!K21*WindFarmLGCs!$E$26</f>
        <v>450612.30989999999</v>
      </c>
      <c r="L21" s="47">
        <f>WindFarmLGCs!L21*WindFarmLGCs!$E$26</f>
        <v>447615.27554999996</v>
      </c>
      <c r="M21" s="47">
        <f>WindFarmLGCs!M21*WindFarmLGCs!$E$26</f>
        <v>448552.01069999998</v>
      </c>
      <c r="N21" s="47">
        <f>WindFarmLGCs!N21*WindFarmLGCs!$E$26</f>
        <v>448659.0528</v>
      </c>
      <c r="O21" s="47">
        <f>WindFarmLGCs!O21*WindFarmLGCs!$E$26</f>
        <v>450680.18369999999</v>
      </c>
      <c r="P21" s="47">
        <f>WindFarmLGCs!P21*WindFarmLGCs!$E$26</f>
        <v>448197</v>
      </c>
      <c r="Q21" s="47">
        <f>WindFarmLGCs!Q21*WindFarmLGCs!$E$26</f>
        <v>448611.75</v>
      </c>
      <c r="R21" s="47">
        <f>WindFarmLGCs!R21*WindFarmLGCs!$E$26</f>
        <v>448949.39999999997</v>
      </c>
      <c r="S21" s="47">
        <f>WindFarmLGCs!S21*WindFarmLGCs!$E$26</f>
        <v>447757.2</v>
      </c>
      <c r="T21" s="47">
        <f>WindFarmLGCs!T21*WindFarmLGCs!$E$26</f>
        <v>448808.1</v>
      </c>
      <c r="V21" s="48" t="e">
        <f t="shared" si="1"/>
        <v>#DIV/0!</v>
      </c>
      <c r="W21" s="48" t="e">
        <f t="shared" si="1"/>
        <v>#DIV/0!</v>
      </c>
    </row>
    <row r="22" spans="1:23" x14ac:dyDescent="0.3">
      <c r="B22" s="3">
        <v>0.05</v>
      </c>
      <c r="C22" s="17"/>
      <c r="D22" s="17"/>
      <c r="E22" s="15">
        <f>WindFarmLGCs!E22*WindFarmLGCs!$E$26</f>
        <v>434222.64869956806</v>
      </c>
      <c r="F22" s="15">
        <f>WindFarmLGCs!F22*WindFarmLGCs!$E$26</f>
        <v>435223.73739485635</v>
      </c>
      <c r="G22" s="15">
        <f>WindFarmLGCs!G22*WindFarmLGCs!$E$26</f>
        <v>435203.23995000002</v>
      </c>
      <c r="H22" s="15">
        <f>WindFarmLGCs!H22*WindFarmLGCs!$E$26</f>
        <v>435115.72125</v>
      </c>
      <c r="I22" s="15">
        <f>WindFarmLGCs!I22*WindFarmLGCs!$E$26</f>
        <v>434969.07854999992</v>
      </c>
      <c r="J22" s="15">
        <f>WindFarmLGCs!J22*WindFarmLGCs!$E$26</f>
        <v>435174.23310000001</v>
      </c>
      <c r="K22" s="15">
        <f>WindFarmLGCs!K22*WindFarmLGCs!$E$26</f>
        <v>434254.50464999996</v>
      </c>
      <c r="L22" s="15">
        <f>WindFarmLGCs!L22*WindFarmLGCs!$E$26</f>
        <v>432514.8273</v>
      </c>
      <c r="M22" s="15">
        <f>WindFarmLGCs!M22*WindFarmLGCs!$E$26</f>
        <v>435093.94650000002</v>
      </c>
      <c r="N22" s="15">
        <f>WindFarmLGCs!N22*WindFarmLGCs!$E$26</f>
        <v>435289.09155000001</v>
      </c>
      <c r="O22" s="15">
        <f>WindFarmLGCs!O22*WindFarmLGCs!$E$26</f>
        <v>436104.62579999998</v>
      </c>
      <c r="P22" s="15">
        <f>WindFarmLGCs!P22*WindFarmLGCs!$E$26</f>
        <v>433819.95</v>
      </c>
      <c r="Q22" s="15">
        <f>WindFarmLGCs!Q22*WindFarmLGCs!$E$26</f>
        <v>433247.1</v>
      </c>
      <c r="R22" s="15">
        <f>WindFarmLGCs!R22*WindFarmLGCs!$E$26</f>
        <v>433039.64999999997</v>
      </c>
      <c r="S22" s="15">
        <f>WindFarmLGCs!S22*WindFarmLGCs!$E$26</f>
        <v>434187.45</v>
      </c>
      <c r="T22" s="15">
        <f>WindFarmLGCs!T22*WindFarmLGCs!$E$26</f>
        <v>432900.75</v>
      </c>
      <c r="V22" s="17" t="e">
        <f t="shared" si="1"/>
        <v>#DIV/0!</v>
      </c>
      <c r="W22" s="17" t="e">
        <f t="shared" si="1"/>
        <v>#DIV/0!</v>
      </c>
    </row>
    <row r="23" spans="1:23" x14ac:dyDescent="0.3">
      <c r="B23" s="3">
        <v>0</v>
      </c>
      <c r="C23" s="17"/>
      <c r="D23" s="17"/>
      <c r="E23" s="15">
        <f>WindFarmLGCs!E23*WindFarmLGCs!$E$26</f>
        <v>410572.93666907842</v>
      </c>
      <c r="F23" s="15">
        <f>WindFarmLGCs!F23*WindFarmLGCs!$E$26</f>
        <v>409990.30922303395</v>
      </c>
      <c r="G23" s="15">
        <f>WindFarmLGCs!G23*WindFarmLGCs!$E$26</f>
        <v>418531.32540000003</v>
      </c>
      <c r="H23" s="15">
        <f>WindFarmLGCs!H23*WindFarmLGCs!$E$26</f>
        <v>416520.52425000002</v>
      </c>
      <c r="I23" s="15">
        <f>WindFarmLGCs!I23*WindFarmLGCs!$E$26</f>
        <v>412131.60494999995</v>
      </c>
      <c r="J23" s="15">
        <f>WindFarmLGCs!J23*WindFarmLGCs!$E$26</f>
        <v>415093.32944999996</v>
      </c>
      <c r="K23" s="15">
        <f>WindFarmLGCs!K23*WindFarmLGCs!$E$26</f>
        <v>411203.95694999996</v>
      </c>
      <c r="L23" s="15">
        <f>WindFarmLGCs!L23*WindFarmLGCs!$E$26</f>
        <v>407943.46919999999</v>
      </c>
      <c r="M23" s="15">
        <f>WindFarmLGCs!M23*WindFarmLGCs!$E$26</f>
        <v>412573.06754999998</v>
      </c>
      <c r="N23" s="15">
        <f>WindFarmLGCs!N23*WindFarmLGCs!$E$26</f>
        <v>417979.25534999999</v>
      </c>
      <c r="O23" s="15">
        <f>WindFarmLGCs!O23*WindFarmLGCs!$E$26</f>
        <v>415603.03470000002</v>
      </c>
      <c r="P23" s="15">
        <f>WindFarmLGCs!P23*WindFarmLGCs!$E$26</f>
        <v>417902.1</v>
      </c>
      <c r="Q23" s="15">
        <f>WindFarmLGCs!Q23*WindFarmLGCs!$E$26</f>
        <v>414790.2</v>
      </c>
      <c r="R23" s="15">
        <f>WindFarmLGCs!R23*WindFarmLGCs!$E$26</f>
        <v>408255.89999999997</v>
      </c>
      <c r="S23" s="15">
        <f>WindFarmLGCs!S23*WindFarmLGCs!$E$26</f>
        <v>408304.8</v>
      </c>
      <c r="T23" s="15">
        <f>WindFarmLGCs!T23*WindFarmLGCs!$E$26</f>
        <v>414070.64999999997</v>
      </c>
      <c r="V23" s="17" t="e">
        <f t="shared" si="1"/>
        <v>#DIV/0!</v>
      </c>
      <c r="W23" s="17" t="e">
        <f t="shared" si="1"/>
        <v>#DIV/0!</v>
      </c>
    </row>
    <row r="24" spans="1:23" x14ac:dyDescent="0.3">
      <c r="B24" s="9" t="s">
        <v>29</v>
      </c>
      <c r="C24" s="48"/>
      <c r="D24" s="48"/>
      <c r="E24" s="47">
        <f>SUMPRODUCT($A$28:$A$34,E17:E23)/SUM($A$28:$A$34)</f>
        <v>458995.11797881004</v>
      </c>
      <c r="F24" s="47">
        <f t="shared" ref="F24:T24" si="2">SUMPRODUCT($A$28:$A$34,F17:F23)/SUM($A$28:$A$34)</f>
        <v>458961.55476393923</v>
      </c>
      <c r="G24" s="47">
        <f t="shared" si="2"/>
        <v>459137.87784929859</v>
      </c>
      <c r="H24" s="47">
        <f t="shared" si="2"/>
        <v>458654.59826384345</v>
      </c>
      <c r="I24" s="47">
        <f t="shared" si="2"/>
        <v>458724.12164757604</v>
      </c>
      <c r="J24" s="47">
        <f t="shared" si="2"/>
        <v>459616.22042183543</v>
      </c>
      <c r="K24" s="47">
        <f t="shared" si="2"/>
        <v>460212.94032042666</v>
      </c>
      <c r="L24" s="47">
        <f t="shared" si="2"/>
        <v>457825.573800068</v>
      </c>
      <c r="M24" s="47">
        <f t="shared" si="2"/>
        <v>458843.35569505923</v>
      </c>
      <c r="N24" s="47">
        <f t="shared" si="2"/>
        <v>458223.12675291189</v>
      </c>
      <c r="O24" s="47">
        <f t="shared" si="2"/>
        <v>460260.99125251314</v>
      </c>
      <c r="P24" s="47">
        <f t="shared" si="2"/>
        <v>458821.88636747154</v>
      </c>
      <c r="Q24" s="47">
        <f t="shared" si="2"/>
        <v>458410.38957335189</v>
      </c>
      <c r="R24" s="47">
        <f t="shared" si="2"/>
        <v>459196.81556889578</v>
      </c>
      <c r="S24" s="47">
        <f t="shared" si="2"/>
        <v>458144.66005776997</v>
      </c>
      <c r="T24" s="47">
        <f t="shared" si="2"/>
        <v>458478.2573466709</v>
      </c>
      <c r="V24" s="48" t="e">
        <f t="shared" si="1"/>
        <v>#DIV/0!</v>
      </c>
      <c r="W24" s="48" t="e">
        <f t="shared" si="1"/>
        <v>#DIV/0!</v>
      </c>
    </row>
    <row r="26" spans="1:23" x14ac:dyDescent="0.3">
      <c r="B26" s="1" t="s">
        <v>73</v>
      </c>
      <c r="E26" s="3"/>
      <c r="F26" s="3"/>
    </row>
    <row r="27" spans="1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1:23" x14ac:dyDescent="0.3">
      <c r="A28" s="10">
        <v>0.67620570691141335</v>
      </c>
      <c r="B28" s="3">
        <v>1</v>
      </c>
      <c r="C28" s="20">
        <f t="shared" ref="C28:C35" si="3">(C17*(1+C6))*($E$26)</f>
        <v>0</v>
      </c>
      <c r="D28" s="20"/>
      <c r="E28" s="73">
        <f>(E6-E$13)*E17</f>
        <v>42921549.349923119</v>
      </c>
      <c r="F28" s="73">
        <f t="shared" ref="F28:T28" si="4">(F6-F$13)*F17</f>
        <v>28566039.744818877</v>
      </c>
      <c r="G28" s="73">
        <f t="shared" si="4"/>
        <v>19179000.014053375</v>
      </c>
      <c r="H28" s="73">
        <f t="shared" si="4"/>
        <v>17868473.066819534</v>
      </c>
      <c r="I28" s="73">
        <f t="shared" si="4"/>
        <v>18593785.163536575</v>
      </c>
      <c r="J28" s="73">
        <f t="shared" si="4"/>
        <v>21561224.723636165</v>
      </c>
      <c r="K28" s="73">
        <f t="shared" si="4"/>
        <v>17563219.019300137</v>
      </c>
      <c r="L28" s="73">
        <f t="shared" si="4"/>
        <v>28042061.975253835</v>
      </c>
      <c r="M28" s="73">
        <f t="shared" si="4"/>
        <v>26231610.171287969</v>
      </c>
      <c r="N28" s="73">
        <f t="shared" si="4"/>
        <v>27412615.732524693</v>
      </c>
      <c r="O28" s="73">
        <f t="shared" si="4"/>
        <v>21146288.187798209</v>
      </c>
      <c r="P28" s="73">
        <f t="shared" si="4"/>
        <v>20378751.113233399</v>
      </c>
      <c r="Q28" s="73">
        <f t="shared" si="4"/>
        <v>19547094.37716816</v>
      </c>
      <c r="R28" s="73">
        <f t="shared" si="4"/>
        <v>15716901.963889752</v>
      </c>
      <c r="S28" s="73">
        <f t="shared" si="4"/>
        <v>18677134.238348499</v>
      </c>
      <c r="T28" s="73">
        <f t="shared" si="4"/>
        <v>15516445.012336491</v>
      </c>
    </row>
    <row r="29" spans="1:23" x14ac:dyDescent="0.3">
      <c r="A29" s="10">
        <v>8.3186780588327007</v>
      </c>
      <c r="B29" s="3">
        <v>0.95</v>
      </c>
      <c r="C29" s="20">
        <f t="shared" si="3"/>
        <v>0</v>
      </c>
      <c r="D29" s="20"/>
      <c r="E29" s="73">
        <f t="shared" ref="E29:T34" si="5">(E7-E$13)*E18</f>
        <v>30217301.135695796</v>
      </c>
      <c r="F29" s="73">
        <f t="shared" si="5"/>
        <v>20053397.867657121</v>
      </c>
      <c r="G29" s="73">
        <f t="shared" si="5"/>
        <v>12814810.71424228</v>
      </c>
      <c r="H29" s="73">
        <f t="shared" si="5"/>
        <v>9961058.1589274127</v>
      </c>
      <c r="I29" s="73">
        <f t="shared" si="5"/>
        <v>10262130.483157594</v>
      </c>
      <c r="J29" s="73">
        <f t="shared" si="5"/>
        <v>11967219.208078902</v>
      </c>
      <c r="K29" s="73">
        <f t="shared" si="5"/>
        <v>10466296.200282065</v>
      </c>
      <c r="L29" s="73">
        <f t="shared" si="5"/>
        <v>15524327.743852422</v>
      </c>
      <c r="M29" s="73">
        <f t="shared" si="5"/>
        <v>15873482.338913497</v>
      </c>
      <c r="N29" s="73">
        <f t="shared" si="5"/>
        <v>13259964.4644501</v>
      </c>
      <c r="O29" s="73">
        <f t="shared" si="5"/>
        <v>10039043.268786445</v>
      </c>
      <c r="P29" s="73">
        <f t="shared" si="5"/>
        <v>11460794.698896794</v>
      </c>
      <c r="Q29" s="73">
        <f t="shared" si="5"/>
        <v>8779102.6117058806</v>
      </c>
      <c r="R29" s="73">
        <f t="shared" si="5"/>
        <v>6934097.1145695336</v>
      </c>
      <c r="S29" s="73">
        <f t="shared" si="5"/>
        <v>9147152.4639808033</v>
      </c>
      <c r="T29" s="73">
        <f t="shared" si="5"/>
        <v>7949213.5022256691</v>
      </c>
    </row>
    <row r="30" spans="1:23" x14ac:dyDescent="0.3">
      <c r="A30" s="10">
        <v>35.289785361998533</v>
      </c>
      <c r="B30" s="5">
        <v>0.75</v>
      </c>
      <c r="C30" s="51">
        <f t="shared" si="3"/>
        <v>0</v>
      </c>
      <c r="D30" s="51"/>
      <c r="E30" s="74">
        <f t="shared" si="5"/>
        <v>23619270.426674854</v>
      </c>
      <c r="F30" s="74">
        <f t="shared" si="5"/>
        <v>13614829.827161105</v>
      </c>
      <c r="G30" s="74">
        <f t="shared" si="5"/>
        <v>7218284.8792932946</v>
      </c>
      <c r="H30" s="74">
        <f t="shared" si="5"/>
        <v>4539891.0110584283</v>
      </c>
      <c r="I30" s="74">
        <f t="shared" si="5"/>
        <v>5281558.5503313709</v>
      </c>
      <c r="J30" s="74">
        <f t="shared" si="5"/>
        <v>6718325.7532292493</v>
      </c>
      <c r="K30" s="74">
        <f t="shared" si="5"/>
        <v>5776775.1442863988</v>
      </c>
      <c r="L30" s="74">
        <f t="shared" si="5"/>
        <v>9168312.4777512439</v>
      </c>
      <c r="M30" s="74">
        <f t="shared" si="5"/>
        <v>9474201.7507050205</v>
      </c>
      <c r="N30" s="74">
        <f t="shared" si="5"/>
        <v>7556531.831919387</v>
      </c>
      <c r="O30" s="74">
        <f t="shared" si="5"/>
        <v>5020640.9520068923</v>
      </c>
      <c r="P30" s="74">
        <f t="shared" si="5"/>
        <v>7231471.574571616</v>
      </c>
      <c r="Q30" s="74">
        <f t="shared" si="5"/>
        <v>5097447.9264059858</v>
      </c>
      <c r="R30" s="74">
        <f t="shared" si="5"/>
        <v>4341984.4492295785</v>
      </c>
      <c r="S30" s="74">
        <f t="shared" si="5"/>
        <v>6838270.4476260999</v>
      </c>
      <c r="T30" s="74">
        <f t="shared" si="5"/>
        <v>5782284.3503142195</v>
      </c>
    </row>
    <row r="31" spans="1:23" x14ac:dyDescent="0.3">
      <c r="A31" s="10">
        <v>10.770379718603101</v>
      </c>
      <c r="B31" s="7">
        <v>0.5</v>
      </c>
      <c r="C31" s="43">
        <f t="shared" si="3"/>
        <v>0</v>
      </c>
      <c r="D31" s="43"/>
      <c r="E31" s="75">
        <f t="shared" si="5"/>
        <v>17933129.052012369</v>
      </c>
      <c r="F31" s="75">
        <f t="shared" si="5"/>
        <v>8293069.7662406433</v>
      </c>
      <c r="G31" s="75">
        <f t="shared" si="5"/>
        <v>3378289.3586946107</v>
      </c>
      <c r="H31" s="75">
        <f t="shared" si="5"/>
        <v>1430178.1618219099</v>
      </c>
      <c r="I31" s="75">
        <f t="shared" si="5"/>
        <v>1824170.1851069212</v>
      </c>
      <c r="J31" s="75">
        <f t="shared" si="5"/>
        <v>3211816.0799452071</v>
      </c>
      <c r="K31" s="75">
        <f t="shared" si="5"/>
        <v>2585713.9593959521</v>
      </c>
      <c r="L31" s="75">
        <f t="shared" si="5"/>
        <v>5519611.4319446096</v>
      </c>
      <c r="M31" s="75">
        <f t="shared" si="5"/>
        <v>5502814.1524809971</v>
      </c>
      <c r="N31" s="75">
        <f t="shared" si="5"/>
        <v>3650903.666980946</v>
      </c>
      <c r="O31" s="75">
        <f t="shared" si="5"/>
        <v>1344521.3208224894</v>
      </c>
      <c r="P31" s="75">
        <f t="shared" si="5"/>
        <v>3718552.6958452957</v>
      </c>
      <c r="Q31" s="75">
        <f t="shared" si="5"/>
        <v>1818270.7165544797</v>
      </c>
      <c r="R31" s="75">
        <f t="shared" si="5"/>
        <v>1773963.765345963</v>
      </c>
      <c r="S31" s="75">
        <f t="shared" si="5"/>
        <v>4306958.7650676677</v>
      </c>
      <c r="T31" s="75">
        <f t="shared" si="5"/>
        <v>3191318.2120238491</v>
      </c>
    </row>
    <row r="32" spans="1:23" x14ac:dyDescent="0.3">
      <c r="A32" s="10">
        <v>35.654277299472511</v>
      </c>
      <c r="B32" s="5">
        <v>0.25</v>
      </c>
      <c r="C32" s="51">
        <f t="shared" si="3"/>
        <v>0</v>
      </c>
      <c r="D32" s="51"/>
      <c r="E32" s="74">
        <f t="shared" si="5"/>
        <v>13976925.106400451</v>
      </c>
      <c r="F32" s="74">
        <f t="shared" si="5"/>
        <v>6033638.4153489191</v>
      </c>
      <c r="G32" s="74">
        <f t="shared" si="5"/>
        <v>893047.68047220027</v>
      </c>
      <c r="H32" s="74">
        <f t="shared" si="5"/>
        <v>-843059.41301123507</v>
      </c>
      <c r="I32" s="74">
        <f t="shared" si="5"/>
        <v>-984787.43716549641</v>
      </c>
      <c r="J32" s="74">
        <f t="shared" si="5"/>
        <v>576391.25634290406</v>
      </c>
      <c r="K32" s="74">
        <f t="shared" si="5"/>
        <v>-201382.70435572343</v>
      </c>
      <c r="L32" s="74">
        <f t="shared" si="5"/>
        <v>2259181.1512839678</v>
      </c>
      <c r="M32" s="74">
        <f t="shared" si="5"/>
        <v>2257934.4100052617</v>
      </c>
      <c r="N32" s="74">
        <f t="shared" si="5"/>
        <v>361719.21114879556</v>
      </c>
      <c r="O32" s="74">
        <f t="shared" si="5"/>
        <v>-1781117.0255130131</v>
      </c>
      <c r="P32" s="74">
        <f t="shared" si="5"/>
        <v>-231111.30351847512</v>
      </c>
      <c r="Q32" s="74">
        <f t="shared" si="5"/>
        <v>-2332518.9322687602</v>
      </c>
      <c r="R32" s="74">
        <f t="shared" si="5"/>
        <v>-3188705.9654844566</v>
      </c>
      <c r="S32" s="74">
        <f t="shared" si="5"/>
        <v>-1585433.6263925377</v>
      </c>
      <c r="T32" s="74">
        <f t="shared" si="5"/>
        <v>-3051190.1388612175</v>
      </c>
    </row>
    <row r="33" spans="1:20" x14ac:dyDescent="0.3">
      <c r="A33" s="10">
        <v>9.2906736271479939</v>
      </c>
      <c r="B33" s="3">
        <v>0.05</v>
      </c>
      <c r="C33" s="20">
        <f t="shared" si="3"/>
        <v>0</v>
      </c>
      <c r="D33" s="20"/>
      <c r="E33" s="73">
        <f t="shared" si="5"/>
        <v>10329686.279967198</v>
      </c>
      <c r="F33" s="73">
        <f t="shared" si="5"/>
        <v>2223356.5953277797</v>
      </c>
      <c r="G33" s="73">
        <f t="shared" si="5"/>
        <v>-2209087.8546852884</v>
      </c>
      <c r="H33" s="73">
        <f t="shared" si="5"/>
        <v>-4303959.8452489674</v>
      </c>
      <c r="I33" s="73">
        <f t="shared" si="5"/>
        <v>-2798811.7937330152</v>
      </c>
      <c r="J33" s="73">
        <f t="shared" si="5"/>
        <v>-2193931.3492144002</v>
      </c>
      <c r="K33" s="73">
        <f t="shared" si="5"/>
        <v>-3407059.9400354899</v>
      </c>
      <c r="L33" s="73">
        <f t="shared" si="5"/>
        <v>-1531851.2884044007</v>
      </c>
      <c r="M33" s="73">
        <f t="shared" si="5"/>
        <v>-1830405.9693408527</v>
      </c>
      <c r="N33" s="73">
        <f t="shared" si="5"/>
        <v>-3143807.9846326965</v>
      </c>
      <c r="O33" s="73">
        <f t="shared" si="5"/>
        <v>-5301416.5377721405</v>
      </c>
      <c r="P33" s="73">
        <f t="shared" si="5"/>
        <v>-4561774.6716301832</v>
      </c>
      <c r="Q33" s="73">
        <f t="shared" si="5"/>
        <v>-7260338.3949745549</v>
      </c>
      <c r="R33" s="73">
        <f t="shared" si="5"/>
        <v>-9707664.7343042735</v>
      </c>
      <c r="S33" s="73">
        <f t="shared" si="5"/>
        <v>-9202989.4231654126</v>
      </c>
      <c r="T33" s="73">
        <f t="shared" si="5"/>
        <v>-11267686.142367104</v>
      </c>
    </row>
    <row r="34" spans="1:20" x14ac:dyDescent="0.3">
      <c r="A34">
        <v>0</v>
      </c>
      <c r="B34" s="3">
        <v>0</v>
      </c>
      <c r="C34" s="20">
        <f t="shared" si="3"/>
        <v>0</v>
      </c>
      <c r="D34" s="20"/>
      <c r="E34" s="73">
        <f t="shared" si="5"/>
        <v>3733222.8768259604</v>
      </c>
      <c r="F34" s="73">
        <f t="shared" si="5"/>
        <v>-2760843.3567973408</v>
      </c>
      <c r="G34" s="73">
        <f t="shared" si="5"/>
        <v>-6993263.6765145119</v>
      </c>
      <c r="H34" s="73">
        <f t="shared" si="5"/>
        <v>-7141502.280683673</v>
      </c>
      <c r="I34" s="73">
        <f t="shared" si="5"/>
        <v>-6835634.0163198262</v>
      </c>
      <c r="J34" s="73">
        <f t="shared" si="5"/>
        <v>-6936547.7868852317</v>
      </c>
      <c r="K34" s="73">
        <f t="shared" si="5"/>
        <v>-6624005.4033956416</v>
      </c>
      <c r="L34" s="73">
        <f t="shared" si="5"/>
        <v>-7177099.304358284</v>
      </c>
      <c r="M34" s="73">
        <f t="shared" si="5"/>
        <v>-6105946.855044052</v>
      </c>
      <c r="N34" s="73">
        <f t="shared" si="5"/>
        <v>-7967524.7767394762</v>
      </c>
      <c r="O34" s="73">
        <f t="shared" si="5"/>
        <v>-9526658.5726267956</v>
      </c>
      <c r="P34" s="73">
        <f t="shared" si="5"/>
        <v>-9543005.5671547204</v>
      </c>
      <c r="Q34" s="73">
        <f t="shared" si="5"/>
        <v>-11771121.896834217</v>
      </c>
      <c r="R34" s="73">
        <f t="shared" si="5"/>
        <v>-13173363.950045979</v>
      </c>
      <c r="S34" s="73">
        <f t="shared" si="5"/>
        <v>-13364366.529581603</v>
      </c>
      <c r="T34" s="73">
        <f t="shared" si="5"/>
        <v>-15797664.721681023</v>
      </c>
    </row>
    <row r="35" spans="1:20" x14ac:dyDescent="0.3">
      <c r="B35" s="9" t="s">
        <v>29</v>
      </c>
      <c r="C35" s="51">
        <f t="shared" si="3"/>
        <v>0</v>
      </c>
      <c r="D35" s="51"/>
      <c r="E35" s="74">
        <f>SUMPRODUCT($A$28:$A$34,E28:E34)/SUM($A$28:$A$34)</f>
        <v>19013643.015240952</v>
      </c>
      <c r="F35" s="74">
        <f t="shared" ref="F35:T35" si="6">SUMPRODUCT($A$28:$A$34,F28:F34)/SUM($A$28:$A$34)</f>
        <v>9916997.1262300704</v>
      </c>
      <c r="G35" s="74">
        <f t="shared" si="6"/>
        <v>4220054.735712192</v>
      </c>
      <c r="H35" s="74">
        <f t="shared" si="6"/>
        <v>2005155.8076344277</v>
      </c>
      <c r="I35" s="74">
        <f t="shared" si="6"/>
        <v>2428579.257770156</v>
      </c>
      <c r="J35" s="74">
        <f t="shared" si="6"/>
        <v>3859797.340854079</v>
      </c>
      <c r="K35" s="74">
        <f t="shared" si="6"/>
        <v>2918183.3755100775</v>
      </c>
      <c r="L35" s="74">
        <f t="shared" si="6"/>
        <v>5974177.1964297192</v>
      </c>
      <c r="M35" s="74">
        <f t="shared" si="6"/>
        <v>6068936.144409352</v>
      </c>
      <c r="N35" s="74">
        <f t="shared" si="6"/>
        <v>4185206.9196737963</v>
      </c>
      <c r="O35" s="74">
        <f t="shared" si="6"/>
        <v>1767109.8572204274</v>
      </c>
      <c r="P35" s="74">
        <f t="shared" si="6"/>
        <v>3537441.281226316</v>
      </c>
      <c r="Q35" s="74">
        <f t="shared" si="6"/>
        <v>1351019.833479428</v>
      </c>
      <c r="R35" s="74">
        <f t="shared" si="6"/>
        <v>367625.91581403429</v>
      </c>
      <c r="S35" s="74">
        <f t="shared" si="6"/>
        <v>2344010.1819194052</v>
      </c>
      <c r="T35" s="74">
        <f t="shared" si="6"/>
        <v>1015741.6562964547</v>
      </c>
    </row>
    <row r="38" spans="1:20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</row>
    <row r="39" spans="1:20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7">IF(RIGHT(D39,5)="(MWh)",E39,0)</f>
        <v>0</v>
      </c>
    </row>
    <row r="40" spans="1:20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7"/>
        <v>0</v>
      </c>
    </row>
    <row r="41" spans="1:20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7"/>
        <v>0</v>
      </c>
    </row>
    <row r="42" spans="1:20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7"/>
        <v>0</v>
      </c>
    </row>
    <row r="43" spans="1:20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7"/>
        <v>0</v>
      </c>
    </row>
    <row r="44" spans="1:20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7"/>
        <v>0</v>
      </c>
    </row>
    <row r="45" spans="1:20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7"/>
        <v>0</v>
      </c>
    </row>
    <row r="46" spans="1:20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7"/>
        <v>0</v>
      </c>
    </row>
    <row r="47" spans="1:20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7"/>
        <v>0</v>
      </c>
    </row>
    <row r="48" spans="1:20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7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7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7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7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7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7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7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7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7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7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7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7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7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7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7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7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7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7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7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7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7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7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7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7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7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7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7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7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7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7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7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7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7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7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7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7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7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7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7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7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7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7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7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7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7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7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7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7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7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7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7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7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7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7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7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8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8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8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8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8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8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8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8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8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8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8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8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8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8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8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8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8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8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8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8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8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8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8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8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8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8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8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8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8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8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8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8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8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8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8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8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8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8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8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8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8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8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8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8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8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8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8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8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8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8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8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8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8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8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8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8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8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8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8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8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8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8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8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8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9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9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9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9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9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9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9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9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9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9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9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9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9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9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9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9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9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9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9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9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9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9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9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9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9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9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9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9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9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9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9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9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9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9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9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9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9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9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9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9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9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9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9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9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9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9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9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9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9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9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9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9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9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9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9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9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9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9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9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9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9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9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9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9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10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10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10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10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10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10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10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10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10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10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10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10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10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10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10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10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10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10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10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10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10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10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10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10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10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10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10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10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10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10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10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10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10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10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10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10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10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10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10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10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10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10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10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10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10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10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10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10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10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10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10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10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10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10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10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10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10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10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10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10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10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10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10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10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11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11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11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11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11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11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11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11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11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11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11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11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11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11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11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11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11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11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11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11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11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11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11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11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11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11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11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11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11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11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11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11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11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11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11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11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11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11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11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11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11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11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11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11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11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11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11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11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11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11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11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11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11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11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11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11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11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11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11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11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11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11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11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11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12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12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12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12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12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12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12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12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12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12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12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12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12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12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12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12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12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12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12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12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12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12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12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12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12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12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12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12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12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12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12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12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12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12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12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12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12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12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12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12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12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12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12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12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12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12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12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12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12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12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12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12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12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12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12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12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12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12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12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12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12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12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12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12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13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13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13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13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13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13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13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13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13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13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13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13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13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13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13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13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13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13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13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13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13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13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13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13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13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13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13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13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13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13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13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13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13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13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13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13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13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13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13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13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13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13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13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13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13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13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13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13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13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13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13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13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13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13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13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13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13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13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13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13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13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13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13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13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14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14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14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14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14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14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14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14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14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14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14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14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14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14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14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14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14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14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14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14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14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14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14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14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14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14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14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14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14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14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14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14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14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14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14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14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14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14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14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14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14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14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14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14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14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14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14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14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14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14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14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14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14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14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14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14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14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14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14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14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14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14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14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14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15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15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15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15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15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15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15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15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15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15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15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15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15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15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15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15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15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15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15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15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15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15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15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15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15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15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15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15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15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15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15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15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15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15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15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15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15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15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15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15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15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15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15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15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15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15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15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15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15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15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15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15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15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15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15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15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15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15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15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15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15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15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15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15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16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16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16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16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16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16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16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16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16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16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16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16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16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16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16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16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16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16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16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16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16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16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16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16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16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16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16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16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16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16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16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16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16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16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16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16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16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16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16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16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16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16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16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16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16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16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16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16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16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16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16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16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16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16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16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16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16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16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16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16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16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16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16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16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17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17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17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17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17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17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17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17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17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17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17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17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17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17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17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17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17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17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17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17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17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17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17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17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17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17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17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17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17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17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17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17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17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17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17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17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17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17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17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17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17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17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17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17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17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17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17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17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17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17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17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17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17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17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17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17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17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17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17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17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17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17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17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17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18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18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18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18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18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18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18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18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18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18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18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18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18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18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18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18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18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18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18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18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18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18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18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18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18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18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18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18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18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18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18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18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18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18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18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18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18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18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18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18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18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18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18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18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18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18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18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18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18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18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18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18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18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18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18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18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18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18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18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18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18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18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18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18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19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19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19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19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19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19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19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19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19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19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19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19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19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19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19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19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19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19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19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19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19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19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19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19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19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19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19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19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19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19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19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19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19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19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19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19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19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19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19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19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19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19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19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19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19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19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19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19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19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19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19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19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19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19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19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19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19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19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19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19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19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19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19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19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20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20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20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20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20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20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20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20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20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20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20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20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20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20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20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20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20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20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20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20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20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20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20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20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20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20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20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20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20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20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20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20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20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20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20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20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20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20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20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20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20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20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20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20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20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20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20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20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20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20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20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20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20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20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20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20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20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20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20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20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20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20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20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20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21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21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21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21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21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21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21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21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21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21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21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21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21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21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21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21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21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21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21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21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21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21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21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21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21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21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21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21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21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21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21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21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21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21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21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21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21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21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21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21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21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21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21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21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21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21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21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21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21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21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21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21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21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21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21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21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21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21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21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21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21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21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21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21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22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22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22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22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22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22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22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22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22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22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22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22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22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22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22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22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22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22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22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22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22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22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22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22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22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22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22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22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22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22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22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22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22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22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22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22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22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22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22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22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22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22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22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22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22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22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22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22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22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22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22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22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22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22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22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22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22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22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22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22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22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22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22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22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23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23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23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23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23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23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23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23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23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23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23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23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23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23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23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23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23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23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23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23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23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23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23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23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23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23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23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23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23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23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23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23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23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23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23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23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23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23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23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23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23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23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23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23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23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23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23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23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23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23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23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23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23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23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23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23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23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23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23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23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23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23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23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23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24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24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24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24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24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24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24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24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24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24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24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24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24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24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24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24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24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24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24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24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24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24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24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24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24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24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24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24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24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24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24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24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24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24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24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24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24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24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24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24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24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24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24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24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24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24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24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24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24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24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24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24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24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24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24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24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24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24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24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24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24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24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24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24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25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25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25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25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25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25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25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25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25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25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25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25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25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25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25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25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25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25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25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25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25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25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25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25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25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25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25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25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25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25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25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25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25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25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25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25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25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25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25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25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25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25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25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25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25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25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25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25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25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25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25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25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25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25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25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25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25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25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25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25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25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25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25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25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26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26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26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26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26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26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26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26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26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26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26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26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26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26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26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26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26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26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26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26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26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26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26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26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26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26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26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26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26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26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26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26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26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26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26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26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26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26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26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26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26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26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26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26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26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26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26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26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26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26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26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26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26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26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26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26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26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26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26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26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26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26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26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26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27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27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27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27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27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27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27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27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27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27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27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27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27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27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27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27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27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27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27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27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27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27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27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27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27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27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27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27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27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27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27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27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27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27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27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27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27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27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27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27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27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27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27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27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27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27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27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27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27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27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27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27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27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27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27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27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27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27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27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27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27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27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27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27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28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28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28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28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28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28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28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28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28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28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28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28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28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28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28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28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28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28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28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28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28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28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28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28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28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28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28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28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28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28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28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28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28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28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28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28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28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28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28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28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28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28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28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28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28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28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28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28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28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28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28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28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28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28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28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28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28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28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28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28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28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28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28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28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29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29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29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29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29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29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29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29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29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29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29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29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29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29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29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29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29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29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29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29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29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29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95984-E5A7-490E-B8EC-FCD6DEC26D58}">
  <sheetPr>
    <tabColor theme="4"/>
  </sheetPr>
  <dimension ref="A4:U1468"/>
  <sheetViews>
    <sheetView workbookViewId="0">
      <selection activeCell="F21" sqref="F21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1:21" x14ac:dyDescent="0.3">
      <c r="B4" s="1" t="s">
        <v>77</v>
      </c>
    </row>
    <row r="5" spans="1:21" x14ac:dyDescent="0.3">
      <c r="B5" s="82" t="s">
        <v>70</v>
      </c>
      <c r="C5" s="82" t="s">
        <v>1</v>
      </c>
      <c r="D5" s="82" t="s">
        <v>2</v>
      </c>
      <c r="E5" s="82" t="s">
        <v>3</v>
      </c>
      <c r="F5" s="82" t="s">
        <v>4</v>
      </c>
      <c r="G5" s="82" t="s">
        <v>5</v>
      </c>
      <c r="H5" s="82" t="s">
        <v>6</v>
      </c>
      <c r="I5" s="82" t="s">
        <v>7</v>
      </c>
      <c r="J5" s="82" t="s">
        <v>8</v>
      </c>
      <c r="K5" s="82" t="s">
        <v>9</v>
      </c>
      <c r="L5" s="82" t="s">
        <v>10</v>
      </c>
      <c r="M5" s="82" t="s">
        <v>11</v>
      </c>
      <c r="N5" s="82" t="s">
        <v>12</v>
      </c>
      <c r="O5" s="82" t="s">
        <v>13</v>
      </c>
      <c r="P5" s="82" t="s">
        <v>14</v>
      </c>
      <c r="Q5" s="82" t="s">
        <v>15</v>
      </c>
      <c r="R5" s="82" t="s">
        <v>16</v>
      </c>
      <c r="S5" s="82" t="s">
        <v>17</v>
      </c>
      <c r="T5" s="82" t="s">
        <v>18</v>
      </c>
    </row>
    <row r="6" spans="1:21" x14ac:dyDescent="0.3">
      <c r="A6" s="3">
        <v>0</v>
      </c>
      <c r="B6" s="3">
        <v>1</v>
      </c>
      <c r="C6" s="14"/>
      <c r="D6" s="14"/>
      <c r="E6" s="80">
        <f>[1]MarinusPortlandYalloun!BB4</f>
        <v>22.26149198625906</v>
      </c>
      <c r="F6" s="80">
        <f>[1]MarinusPortlandYalloun!BC4</f>
        <v>31.809566799949842</v>
      </c>
      <c r="G6" s="80">
        <f>[1]MarinusPortlandYalloun!BD4</f>
        <v>32.467445552645472</v>
      </c>
      <c r="H6" s="80">
        <f>[1]MarinusPortlandYalloun!BE4</f>
        <v>30.678265234114576</v>
      </c>
      <c r="I6" s="80">
        <f>[1]MarinusPortlandYalloun!BF4</f>
        <v>35.095693586589974</v>
      </c>
      <c r="J6" s="80">
        <f>[1]MarinusPortlandYalloun!BG4</f>
        <v>46.03118521018888</v>
      </c>
      <c r="K6" s="80">
        <f>[1]MarinusPortlandYalloun!BH4</f>
        <v>45.060780406723502</v>
      </c>
      <c r="L6" s="80">
        <f>[1]MarinusPortlandYalloun!BI4</f>
        <v>52.748506251159043</v>
      </c>
      <c r="M6" s="80">
        <f>[1]MarinusPortlandYalloun!BJ4</f>
        <v>57.850951281074387</v>
      </c>
      <c r="N6" s="80">
        <f>[1]MarinusPortlandYalloun!BK4</f>
        <v>59.840001294027843</v>
      </c>
      <c r="O6" s="80">
        <f>[1]MarinusPortlandYalloun!BL4</f>
        <v>54.944244066110656</v>
      </c>
      <c r="P6" s="80">
        <f>[1]MarinusPortlandYalloun!BM4</f>
        <v>68.342224422425147</v>
      </c>
      <c r="Q6" s="80">
        <f>[1]MarinusPortlandYalloun!BN4</f>
        <v>55.737650553845761</v>
      </c>
      <c r="R6" s="80">
        <f>[1]MarinusPortlandYalloun!BO4</f>
        <v>60.864870519237279</v>
      </c>
      <c r="S6" s="80">
        <f>[1]MarinusPortlandYalloun!BP4</f>
        <v>73.116343851746848</v>
      </c>
      <c r="T6" s="80">
        <f>[1]MarinusPortlandYalloun!BQ4</f>
        <v>72.881547927685745</v>
      </c>
    </row>
    <row r="7" spans="1:21" x14ac:dyDescent="0.3">
      <c r="A7" s="3">
        <v>0.05</v>
      </c>
      <c r="B7" s="3">
        <v>0.95</v>
      </c>
      <c r="C7" s="14"/>
      <c r="D7" s="14"/>
      <c r="E7" s="80">
        <f>[1]MarinusPortlandYalloun!BB5</f>
        <v>10.750564097617</v>
      </c>
      <c r="F7" s="80">
        <f>[1]MarinusPortlandYalloun!BC5</f>
        <v>14.782247666459192</v>
      </c>
      <c r="G7" s="80">
        <f>[1]MarinusPortlandYalloun!BD5</f>
        <v>14.884384351894292</v>
      </c>
      <c r="H7" s="80">
        <f>[1]MarinusPortlandYalloun!BE5</f>
        <v>14.802507501895054</v>
      </c>
      <c r="I7" s="80">
        <f>[1]MarinusPortlandYalloun!BF5</f>
        <v>17.330619896508921</v>
      </c>
      <c r="J7" s="80">
        <f>[1]MarinusPortlandYalloun!BG5</f>
        <v>19.035112565214664</v>
      </c>
      <c r="K7" s="80">
        <f>[1]MarinusPortlandYalloun!BH5</f>
        <v>18.75543998993464</v>
      </c>
      <c r="L7" s="80">
        <f>[1]MarinusPortlandYalloun!BI5</f>
        <v>23.709805179715666</v>
      </c>
      <c r="M7" s="80">
        <f>[1]MarinusPortlandYalloun!BJ5</f>
        <v>24.789507758620719</v>
      </c>
      <c r="N7" s="80">
        <f>[1]MarinusPortlandYalloun!BK5</f>
        <v>26.505911717392539</v>
      </c>
      <c r="O7" s="80">
        <f>[1]MarinusPortlandYalloun!BL5</f>
        <v>26.949814708017314</v>
      </c>
      <c r="P7" s="80">
        <f>[1]MarinusPortlandYalloun!BM5</f>
        <v>30.340487146975246</v>
      </c>
      <c r="Q7" s="80">
        <f>[1]MarinusPortlandYalloun!BN5</f>
        <v>31.199565707593429</v>
      </c>
      <c r="R7" s="80">
        <f>[1]MarinusPortlandYalloun!BO5</f>
        <v>35.135974335952582</v>
      </c>
      <c r="S7" s="80">
        <f>[1]MarinusPortlandYalloun!BP5</f>
        <v>39.392080014035145</v>
      </c>
      <c r="T7" s="80">
        <f>[1]MarinusPortlandYalloun!BQ5</f>
        <v>42.906694255258188</v>
      </c>
    </row>
    <row r="8" spans="1:21" x14ac:dyDescent="0.3">
      <c r="A8" s="3">
        <v>0.25</v>
      </c>
      <c r="B8" s="5">
        <v>0.75</v>
      </c>
      <c r="C8" s="46"/>
      <c r="D8" s="46"/>
      <c r="E8" s="78">
        <f>[1]MarinusPortlandYalloun!BB6</f>
        <v>4.4607869192503831</v>
      </c>
      <c r="F8" s="78">
        <f>[1]MarinusPortlandYalloun!BC6</f>
        <v>6.4121384874552945</v>
      </c>
      <c r="G8" s="78">
        <f>[1]MarinusPortlandYalloun!BD6</f>
        <v>6.3158638666019904</v>
      </c>
      <c r="H8" s="78">
        <f>[1]MarinusPortlandYalloun!BE6</f>
        <v>6.2818849948956572</v>
      </c>
      <c r="I8" s="78">
        <f>[1]MarinusPortlandYalloun!BF6</f>
        <v>7.5187767449228264</v>
      </c>
      <c r="J8" s="78">
        <f>[1]MarinusPortlandYalloun!BG6</f>
        <v>8.4684967902868742</v>
      </c>
      <c r="K8" s="78">
        <f>[1]MarinusPortlandYalloun!BH6</f>
        <v>7.9666567376639819</v>
      </c>
      <c r="L8" s="78">
        <f>[1]MarinusPortlandYalloun!BI6</f>
        <v>10.447083053670749</v>
      </c>
      <c r="M8" s="78">
        <f>[1]MarinusPortlandYalloun!BJ6</f>
        <v>10.964258016607289</v>
      </c>
      <c r="N8" s="78">
        <f>[1]MarinusPortlandYalloun!BK6</f>
        <v>11.962028258625569</v>
      </c>
      <c r="O8" s="78">
        <f>[1]MarinusPortlandYalloun!BL6</f>
        <v>11.928450346379012</v>
      </c>
      <c r="P8" s="78">
        <f>[1]MarinusPortlandYalloun!BM6</f>
        <v>12.976707633047631</v>
      </c>
      <c r="Q8" s="78">
        <f>[1]MarinusPortlandYalloun!BN6</f>
        <v>13.027475956961602</v>
      </c>
      <c r="R8" s="78">
        <f>[1]MarinusPortlandYalloun!BO6</f>
        <v>13.608977461432755</v>
      </c>
      <c r="S8" s="78">
        <f>[1]MarinusPortlandYalloun!BP6</f>
        <v>15.36020927480768</v>
      </c>
      <c r="T8" s="78">
        <f>[1]MarinusPortlandYalloun!BQ6</f>
        <v>16.696926080839258</v>
      </c>
    </row>
    <row r="9" spans="1:21" x14ac:dyDescent="0.3">
      <c r="A9" s="3">
        <v>0.5</v>
      </c>
      <c r="B9" s="7">
        <v>0.5</v>
      </c>
      <c r="C9" s="41"/>
      <c r="D9" s="41"/>
      <c r="E9" s="79">
        <f>[1]MarinusPortlandYalloun!BB7</f>
        <v>1.9514823039905593E-3</v>
      </c>
      <c r="F9" s="79">
        <f>[1]MarinusPortlandYalloun!BC7</f>
        <v>1.1152559092550973E-3</v>
      </c>
      <c r="G9" s="79">
        <f>[1]MarinusPortlandYalloun!BD7</f>
        <v>-3.5527136788005009E-15</v>
      </c>
      <c r="H9" s="79">
        <f>[1]MarinusPortlandYalloun!BE7</f>
        <v>0</v>
      </c>
      <c r="I9" s="79">
        <f>[1]MarinusPortlandYalloun!BF7</f>
        <v>4.4220833862489428E-2</v>
      </c>
      <c r="J9" s="79">
        <f>[1]MarinusPortlandYalloun!BG7</f>
        <v>6.9178961456159982E-3</v>
      </c>
      <c r="K9" s="79">
        <f>[1]MarinusPortlandYalloun!BH7</f>
        <v>-3.7712098959595153E-2</v>
      </c>
      <c r="L9" s="79">
        <f>[1]MarinusPortlandYalloun!BI7</f>
        <v>0.6037602375741784</v>
      </c>
      <c r="M9" s="79">
        <f>[1]MarinusPortlandYalloun!BJ7</f>
        <v>0.38609607350947783</v>
      </c>
      <c r="N9" s="79">
        <f>[1]MarinusPortlandYalloun!BK7</f>
        <v>2.5032788120064708E-2</v>
      </c>
      <c r="O9" s="79">
        <f>[1]MarinusPortlandYalloun!BL7</f>
        <v>0.31849768051220195</v>
      </c>
      <c r="P9" s="79">
        <f>[1]MarinusPortlandYalloun!BM7</f>
        <v>0.27293808489320526</v>
      </c>
      <c r="Q9" s="79">
        <f>[1]MarinusPortlandYalloun!BN7</f>
        <v>-0.35828631898724694</v>
      </c>
      <c r="R9" s="79">
        <f>[1]MarinusPortlandYalloun!BO7</f>
        <v>-0.27792366043608752</v>
      </c>
      <c r="S9" s="79">
        <f>[1]MarinusPortlandYalloun!BP7</f>
        <v>-0.40847895124382916</v>
      </c>
      <c r="T9" s="79">
        <f>[1]MarinusPortlandYalloun!BQ7</f>
        <v>-0.41632010879050085</v>
      </c>
    </row>
    <row r="10" spans="1:21" x14ac:dyDescent="0.3">
      <c r="A10" s="3">
        <v>0.75</v>
      </c>
      <c r="B10" s="5">
        <v>0.25</v>
      </c>
      <c r="C10" s="46"/>
      <c r="D10" s="46"/>
      <c r="E10" s="78">
        <f>[1]MarinusPortlandYalloun!BB8</f>
        <v>-5.0281236594860275</v>
      </c>
      <c r="F10" s="78">
        <f>[1]MarinusPortlandYalloun!BC8</f>
        <v>-7.3134019206510743</v>
      </c>
      <c r="G10" s="78">
        <f>[1]MarinusPortlandYalloun!BD8</f>
        <v>-6.87969669946526</v>
      </c>
      <c r="H10" s="78">
        <f>[1]MarinusPortlandYalloun!BE8</f>
        <v>-6.8673512701460648</v>
      </c>
      <c r="I10" s="78">
        <f>[1]MarinusPortlandYalloun!BF8</f>
        <v>-8.0242425178408077</v>
      </c>
      <c r="J10" s="78">
        <f>[1]MarinusPortlandYalloun!BG8</f>
        <v>-8.6745529089963291</v>
      </c>
      <c r="K10" s="78">
        <f>[1]MarinusPortlandYalloun!BH8</f>
        <v>-8.1822177432090193</v>
      </c>
      <c r="L10" s="78">
        <f>[1]MarinusPortlandYalloun!BI8</f>
        <v>-9.9579300400004058</v>
      </c>
      <c r="M10" s="78">
        <f>[1]MarinusPortlandYalloun!BJ8</f>
        <v>-10.545041773325849</v>
      </c>
      <c r="N10" s="78">
        <f>[1]MarinusPortlandYalloun!BK8</f>
        <v>-12.923643792208154</v>
      </c>
      <c r="O10" s="78">
        <f>[1]MarinusPortlandYalloun!BL8</f>
        <v>-11.352148609179462</v>
      </c>
      <c r="P10" s="78">
        <f>[1]MarinusPortlandYalloun!BM8</f>
        <v>-11.774586861141259</v>
      </c>
      <c r="Q10" s="78">
        <f>[1]MarinusPortlandYalloun!BN8</f>
        <v>-12.13840231743017</v>
      </c>
      <c r="R10" s="78">
        <f>[1]MarinusPortlandYalloun!BO8</f>
        <v>-9.9085085503846173</v>
      </c>
      <c r="S10" s="78">
        <f>[1]MarinusPortlandYalloun!BP8</f>
        <v>-10.312512929650563</v>
      </c>
      <c r="T10" s="78">
        <f>[1]MarinusPortlandYalloun!BQ8</f>
        <v>-10.558490210270076</v>
      </c>
    </row>
    <row r="11" spans="1:21" x14ac:dyDescent="0.3">
      <c r="A11" s="3">
        <v>0.95</v>
      </c>
      <c r="B11" s="3">
        <v>0.05</v>
      </c>
      <c r="C11" s="14"/>
      <c r="D11" s="14"/>
      <c r="E11" s="80">
        <f>[1]MarinusPortlandYalloun!BB9</f>
        <v>-12.763233884047448</v>
      </c>
      <c r="F11" s="80">
        <f>[1]MarinusPortlandYalloun!BC9</f>
        <v>-17.772311024550326</v>
      </c>
      <c r="G11" s="80">
        <f>[1]MarinusPortlandYalloun!BD9</f>
        <v>-16.745811861783764</v>
      </c>
      <c r="H11" s="80">
        <f>[1]MarinusPortlandYalloun!BE9</f>
        <v>-16.662504584259352</v>
      </c>
      <c r="I11" s="80">
        <f>[1]MarinusPortlandYalloun!BF9</f>
        <v>-20.0380118844406</v>
      </c>
      <c r="J11" s="80">
        <f>[1]MarinusPortlandYalloun!BG9</f>
        <v>-22.344501811141324</v>
      </c>
      <c r="K11" s="80">
        <f>[1]MarinusPortlandYalloun!BH9</f>
        <v>-19.558584081381561</v>
      </c>
      <c r="L11" s="80">
        <f>[1]MarinusPortlandYalloun!BI9</f>
        <v>-26.061066672592446</v>
      </c>
      <c r="M11" s="80">
        <f>[1]MarinusPortlandYalloun!BJ9</f>
        <v>-26.899168746160608</v>
      </c>
      <c r="N11" s="80">
        <f>[1]MarinusPortlandYalloun!BK9</f>
        <v>-31.81378384316357</v>
      </c>
      <c r="O11" s="80">
        <f>[1]MarinusPortlandYalloun!BL9</f>
        <v>-28.97903772174271</v>
      </c>
      <c r="P11" s="80">
        <f>[1]MarinusPortlandYalloun!BM9</f>
        <v>-27.850556720116803</v>
      </c>
      <c r="Q11" s="80">
        <f>[1]MarinusPortlandYalloun!BN9</f>
        <v>-26.925161094192866</v>
      </c>
      <c r="R11" s="80">
        <f>[1]MarinusPortlandYalloun!BO9</f>
        <v>-21.80783898241932</v>
      </c>
      <c r="S11" s="80">
        <f>[1]MarinusPortlandYalloun!BP9</f>
        <v>-21.643839875456909</v>
      </c>
      <c r="T11" s="80">
        <f>[1]MarinusPortlandYalloun!BQ9</f>
        <v>-21.724829204155181</v>
      </c>
    </row>
    <row r="12" spans="1:21" x14ac:dyDescent="0.3">
      <c r="A12" s="3">
        <v>1</v>
      </c>
      <c r="B12" s="3">
        <v>0</v>
      </c>
      <c r="C12" s="14"/>
      <c r="D12" s="14"/>
      <c r="E12" s="80">
        <f>[1]MarinusPortlandYalloun!BB10</f>
        <v>-31.192201551652595</v>
      </c>
      <c r="F12" s="80">
        <f>[1]MarinusPortlandYalloun!BC10</f>
        <v>-47.910815243166837</v>
      </c>
      <c r="G12" s="80">
        <f>[1]MarinusPortlandYalloun!BD10</f>
        <v>-35.136633673237384</v>
      </c>
      <c r="H12" s="80">
        <f>[1]MarinusPortlandYalloun!BE10</f>
        <v>-36.047440901320726</v>
      </c>
      <c r="I12" s="80">
        <f>[1]MarinusPortlandYalloun!BF10</f>
        <v>-40.332308635900034</v>
      </c>
      <c r="J12" s="80">
        <f>[1]MarinusPortlandYalloun!BG10</f>
        <v>-45.6572985027898</v>
      </c>
      <c r="K12" s="80">
        <f>[1]MarinusPortlandYalloun!BH10</f>
        <v>-45.464210253161681</v>
      </c>
      <c r="L12" s="80">
        <f>[1]MarinusPortlandYalloun!BI10</f>
        <v>-58.09292743111024</v>
      </c>
      <c r="M12" s="80">
        <f>[1]MarinusPortlandYalloun!BJ10</f>
        <v>-60.096686308702118</v>
      </c>
      <c r="N12" s="80">
        <f>[1]MarinusPortlandYalloun!BK10</f>
        <v>-73.242437713806154</v>
      </c>
      <c r="O12" s="80">
        <f>[1]MarinusPortlandYalloun!BL10</f>
        <v>-71.915846769310349</v>
      </c>
      <c r="P12" s="80">
        <f>[1]MarinusPortlandYalloun!BM10</f>
        <v>-60.587031525360516</v>
      </c>
      <c r="Q12" s="80">
        <f>[1]MarinusPortlandYalloun!BN10</f>
        <v>-61.084800743516567</v>
      </c>
      <c r="R12" s="80">
        <f>[1]MarinusPortlandYalloun!BO10</f>
        <v>-53.275577283578272</v>
      </c>
      <c r="S12" s="80">
        <f>[1]MarinusPortlandYalloun!BP10</f>
        <v>-45.58782653701455</v>
      </c>
      <c r="T12" s="80">
        <f>[1]MarinusPortlandYalloun!BQ10</f>
        <v>-49.644149022874501</v>
      </c>
    </row>
    <row r="13" spans="1:21" x14ac:dyDescent="0.3">
      <c r="B13" s="9" t="s">
        <v>19</v>
      </c>
      <c r="C13" s="66"/>
      <c r="D13" s="66"/>
      <c r="E13" s="81">
        <f>[1]MarinusPortlandYalloun!BB11</f>
        <v>-0.445753584683519</v>
      </c>
      <c r="F13" s="81">
        <f>[1]MarinusPortlandYalloun!BC11</f>
        <v>-0.60811898904230466</v>
      </c>
      <c r="G13" s="81">
        <f>[1]MarinusPortlandYalloun!BD11</f>
        <v>-0.42965929104935024</v>
      </c>
      <c r="H13" s="81">
        <f>[1]MarinusPortlandYalloun!BE11</f>
        <v>-0.38459707777976199</v>
      </c>
      <c r="I13" s="81">
        <f>[1]MarinusPortlandYalloun!BF11</f>
        <v>-0.54638087269489899</v>
      </c>
      <c r="J13" s="81">
        <f>[1]MarinusPortlandYalloun!BG11</f>
        <v>-0.45932158750538482</v>
      </c>
      <c r="K13" s="81">
        <f>[1]MarinusPortlandYalloun!BH11</f>
        <v>-0.19270883830275798</v>
      </c>
      <c r="L13" s="81">
        <f>[1]MarinusPortlandYalloun!BI11</f>
        <v>-0.12104798528787458</v>
      </c>
      <c r="M13" s="81">
        <f>[1]MarinusPortlandYalloun!BJ11</f>
        <v>-6.8275895450786259E-2</v>
      </c>
      <c r="N13" s="81">
        <f>[1]MarinusPortlandYalloun!BK11</f>
        <v>-0.95283465079912544</v>
      </c>
      <c r="O13" s="81">
        <f>[1]MarinusPortlandYalloun!BL11</f>
        <v>-0.10496837480148621</v>
      </c>
      <c r="P13" s="81">
        <f>[1]MarinusPortlandYalloun!BM11</f>
        <v>0.59928446820362269</v>
      </c>
      <c r="Q13" s="81">
        <f>[1]MarinusPortlandYalloun!BN11</f>
        <v>0.64145222000636859</v>
      </c>
      <c r="R13" s="81">
        <f>[1]MarinusPortlandYalloun!BO11</f>
        <v>2.4951588707705112</v>
      </c>
      <c r="S13" s="81">
        <f>[1]MarinusPortlandYalloun!BP11</f>
        <v>3.5343023152918978</v>
      </c>
      <c r="T13" s="81">
        <f>[1]MarinusPortlandYalloun!BQ11</f>
        <v>4.1482739888958422</v>
      </c>
    </row>
    <row r="15" spans="1:21" x14ac:dyDescent="0.3">
      <c r="B15" s="1" t="s">
        <v>78</v>
      </c>
      <c r="C15">
        <v>50</v>
      </c>
      <c r="E15" s="77">
        <v>44562</v>
      </c>
      <c r="F15" s="77">
        <v>44927</v>
      </c>
      <c r="G15" s="77">
        <v>45292</v>
      </c>
      <c r="H15" s="77">
        <v>45658</v>
      </c>
      <c r="I15" s="77">
        <v>46023</v>
      </c>
      <c r="J15" s="77">
        <v>46388</v>
      </c>
      <c r="K15" s="77">
        <v>46753</v>
      </c>
      <c r="L15" s="77">
        <v>47119</v>
      </c>
      <c r="M15" s="77">
        <v>47484</v>
      </c>
      <c r="N15" s="77">
        <v>47849</v>
      </c>
      <c r="O15" s="77">
        <v>48214</v>
      </c>
      <c r="P15" s="77">
        <v>48580</v>
      </c>
      <c r="Q15" s="77">
        <v>48945</v>
      </c>
      <c r="R15" s="77">
        <v>49310</v>
      </c>
      <c r="S15" s="77">
        <v>49675</v>
      </c>
      <c r="T15" s="77">
        <v>50041</v>
      </c>
      <c r="U15" s="77">
        <v>50406</v>
      </c>
    </row>
    <row r="16" spans="1:21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1:20" x14ac:dyDescent="0.3">
      <c r="B17" s="3">
        <v>1</v>
      </c>
      <c r="C17" s="17"/>
      <c r="D17" s="17"/>
      <c r="E17" s="15">
        <f>(F$15-E$15)*24*$C$15</f>
        <v>438000</v>
      </c>
      <c r="F17" s="15">
        <f t="shared" ref="F17:S17" si="0">(G$15-F$15)*24*$C$15</f>
        <v>438000</v>
      </c>
      <c r="G17" s="15">
        <f t="shared" si="0"/>
        <v>439200</v>
      </c>
      <c r="H17" s="15">
        <f t="shared" si="0"/>
        <v>438000</v>
      </c>
      <c r="I17" s="15">
        <f t="shared" si="0"/>
        <v>438000</v>
      </c>
      <c r="J17" s="15">
        <f t="shared" si="0"/>
        <v>438000</v>
      </c>
      <c r="K17" s="15">
        <f t="shared" si="0"/>
        <v>439200</v>
      </c>
      <c r="L17" s="15">
        <f t="shared" si="0"/>
        <v>438000</v>
      </c>
      <c r="M17" s="15">
        <f t="shared" si="0"/>
        <v>438000</v>
      </c>
      <c r="N17" s="15">
        <f t="shared" si="0"/>
        <v>438000</v>
      </c>
      <c r="O17" s="15">
        <f t="shared" si="0"/>
        <v>439200</v>
      </c>
      <c r="P17" s="15">
        <f t="shared" si="0"/>
        <v>438000</v>
      </c>
      <c r="Q17" s="15">
        <f t="shared" si="0"/>
        <v>438000</v>
      </c>
      <c r="R17" s="15">
        <f t="shared" si="0"/>
        <v>438000</v>
      </c>
      <c r="S17" s="15">
        <f t="shared" si="0"/>
        <v>439200</v>
      </c>
      <c r="T17" s="15">
        <f>(U$15-T$15)*24*$C$15</f>
        <v>438000</v>
      </c>
    </row>
    <row r="18" spans="1:20" x14ac:dyDescent="0.3">
      <c r="B18" s="3">
        <v>0.95</v>
      </c>
      <c r="C18" s="17"/>
      <c r="D18" s="17"/>
      <c r="E18" s="15">
        <f t="shared" ref="E18:T24" si="1">(F$15-E$15)*24*$C$15</f>
        <v>438000</v>
      </c>
      <c r="F18" s="15">
        <f t="shared" si="1"/>
        <v>438000</v>
      </c>
      <c r="G18" s="15">
        <f t="shared" si="1"/>
        <v>439200</v>
      </c>
      <c r="H18" s="15">
        <f t="shared" si="1"/>
        <v>438000</v>
      </c>
      <c r="I18" s="15">
        <f t="shared" si="1"/>
        <v>438000</v>
      </c>
      <c r="J18" s="15">
        <f t="shared" si="1"/>
        <v>438000</v>
      </c>
      <c r="K18" s="15">
        <f t="shared" si="1"/>
        <v>439200</v>
      </c>
      <c r="L18" s="15">
        <f t="shared" si="1"/>
        <v>438000</v>
      </c>
      <c r="M18" s="15">
        <f t="shared" si="1"/>
        <v>438000</v>
      </c>
      <c r="N18" s="15">
        <f t="shared" si="1"/>
        <v>438000</v>
      </c>
      <c r="O18" s="15">
        <f t="shared" si="1"/>
        <v>439200</v>
      </c>
      <c r="P18" s="15">
        <f t="shared" si="1"/>
        <v>438000</v>
      </c>
      <c r="Q18" s="15">
        <f t="shared" si="1"/>
        <v>438000</v>
      </c>
      <c r="R18" s="15">
        <f t="shared" si="1"/>
        <v>438000</v>
      </c>
      <c r="S18" s="15">
        <f t="shared" si="1"/>
        <v>439200</v>
      </c>
      <c r="T18" s="15">
        <f t="shared" si="1"/>
        <v>438000</v>
      </c>
    </row>
    <row r="19" spans="1:20" x14ac:dyDescent="0.3">
      <c r="B19" s="5">
        <v>0.75</v>
      </c>
      <c r="C19" s="48"/>
      <c r="D19" s="48"/>
      <c r="E19" s="47">
        <f t="shared" si="1"/>
        <v>438000</v>
      </c>
      <c r="F19" s="47">
        <f t="shared" si="1"/>
        <v>438000</v>
      </c>
      <c r="G19" s="47">
        <f t="shared" si="1"/>
        <v>439200</v>
      </c>
      <c r="H19" s="47">
        <f t="shared" si="1"/>
        <v>438000</v>
      </c>
      <c r="I19" s="47">
        <f t="shared" si="1"/>
        <v>438000</v>
      </c>
      <c r="J19" s="47">
        <f t="shared" si="1"/>
        <v>438000</v>
      </c>
      <c r="K19" s="47">
        <f t="shared" si="1"/>
        <v>439200</v>
      </c>
      <c r="L19" s="47">
        <f t="shared" si="1"/>
        <v>438000</v>
      </c>
      <c r="M19" s="47">
        <f t="shared" si="1"/>
        <v>438000</v>
      </c>
      <c r="N19" s="47">
        <f t="shared" si="1"/>
        <v>438000</v>
      </c>
      <c r="O19" s="47">
        <f t="shared" si="1"/>
        <v>439200</v>
      </c>
      <c r="P19" s="47">
        <f t="shared" si="1"/>
        <v>438000</v>
      </c>
      <c r="Q19" s="47">
        <f t="shared" si="1"/>
        <v>438000</v>
      </c>
      <c r="R19" s="47">
        <f t="shared" si="1"/>
        <v>438000</v>
      </c>
      <c r="S19" s="47">
        <f t="shared" si="1"/>
        <v>439200</v>
      </c>
      <c r="T19" s="47">
        <f t="shared" si="1"/>
        <v>438000</v>
      </c>
    </row>
    <row r="20" spans="1:20" x14ac:dyDescent="0.3">
      <c r="B20" s="7">
        <v>0.5</v>
      </c>
      <c r="C20" s="39"/>
      <c r="D20" s="39"/>
      <c r="E20" s="42">
        <f t="shared" si="1"/>
        <v>438000</v>
      </c>
      <c r="F20" s="42">
        <f t="shared" si="1"/>
        <v>438000</v>
      </c>
      <c r="G20" s="42">
        <f t="shared" si="1"/>
        <v>439200</v>
      </c>
      <c r="H20" s="42">
        <f t="shared" si="1"/>
        <v>438000</v>
      </c>
      <c r="I20" s="42">
        <f t="shared" si="1"/>
        <v>438000</v>
      </c>
      <c r="J20" s="42">
        <f t="shared" si="1"/>
        <v>438000</v>
      </c>
      <c r="K20" s="42">
        <f t="shared" si="1"/>
        <v>439200</v>
      </c>
      <c r="L20" s="42">
        <f t="shared" si="1"/>
        <v>438000</v>
      </c>
      <c r="M20" s="42">
        <f t="shared" si="1"/>
        <v>438000</v>
      </c>
      <c r="N20" s="42">
        <f t="shared" si="1"/>
        <v>438000</v>
      </c>
      <c r="O20" s="42">
        <f t="shared" si="1"/>
        <v>439200</v>
      </c>
      <c r="P20" s="42">
        <f t="shared" si="1"/>
        <v>438000</v>
      </c>
      <c r="Q20" s="42">
        <f t="shared" si="1"/>
        <v>438000</v>
      </c>
      <c r="R20" s="42">
        <f t="shared" si="1"/>
        <v>438000</v>
      </c>
      <c r="S20" s="42">
        <f t="shared" si="1"/>
        <v>439200</v>
      </c>
      <c r="T20" s="42">
        <f t="shared" si="1"/>
        <v>438000</v>
      </c>
    </row>
    <row r="21" spans="1:20" x14ac:dyDescent="0.3">
      <c r="B21" s="5">
        <v>0.25</v>
      </c>
      <c r="C21" s="48"/>
      <c r="D21" s="48"/>
      <c r="E21" s="47">
        <f t="shared" si="1"/>
        <v>438000</v>
      </c>
      <c r="F21" s="47">
        <f t="shared" si="1"/>
        <v>438000</v>
      </c>
      <c r="G21" s="47">
        <f t="shared" si="1"/>
        <v>439200</v>
      </c>
      <c r="H21" s="47">
        <f t="shared" si="1"/>
        <v>438000</v>
      </c>
      <c r="I21" s="47">
        <f t="shared" si="1"/>
        <v>438000</v>
      </c>
      <c r="J21" s="47">
        <f t="shared" si="1"/>
        <v>438000</v>
      </c>
      <c r="K21" s="47">
        <f t="shared" si="1"/>
        <v>439200</v>
      </c>
      <c r="L21" s="47">
        <f t="shared" si="1"/>
        <v>438000</v>
      </c>
      <c r="M21" s="47">
        <f t="shared" si="1"/>
        <v>438000</v>
      </c>
      <c r="N21" s="47">
        <f t="shared" si="1"/>
        <v>438000</v>
      </c>
      <c r="O21" s="47">
        <f t="shared" si="1"/>
        <v>439200</v>
      </c>
      <c r="P21" s="47">
        <f t="shared" si="1"/>
        <v>438000</v>
      </c>
      <c r="Q21" s="47">
        <f t="shared" si="1"/>
        <v>438000</v>
      </c>
      <c r="R21" s="47">
        <f t="shared" si="1"/>
        <v>438000</v>
      </c>
      <c r="S21" s="47">
        <f t="shared" si="1"/>
        <v>439200</v>
      </c>
      <c r="T21" s="47">
        <f t="shared" si="1"/>
        <v>438000</v>
      </c>
    </row>
    <row r="22" spans="1:20" x14ac:dyDescent="0.3">
      <c r="B22" s="3">
        <v>0.05</v>
      </c>
      <c r="C22" s="17"/>
      <c r="D22" s="17"/>
      <c r="E22" s="15">
        <f t="shared" si="1"/>
        <v>438000</v>
      </c>
      <c r="F22" s="15">
        <f t="shared" si="1"/>
        <v>438000</v>
      </c>
      <c r="G22" s="15">
        <f t="shared" si="1"/>
        <v>439200</v>
      </c>
      <c r="H22" s="15">
        <f t="shared" si="1"/>
        <v>438000</v>
      </c>
      <c r="I22" s="15">
        <f t="shared" si="1"/>
        <v>438000</v>
      </c>
      <c r="J22" s="15">
        <f t="shared" si="1"/>
        <v>438000</v>
      </c>
      <c r="K22" s="15">
        <f t="shared" si="1"/>
        <v>439200</v>
      </c>
      <c r="L22" s="15">
        <f t="shared" si="1"/>
        <v>438000</v>
      </c>
      <c r="M22" s="15">
        <f t="shared" si="1"/>
        <v>438000</v>
      </c>
      <c r="N22" s="15">
        <f t="shared" si="1"/>
        <v>438000</v>
      </c>
      <c r="O22" s="15">
        <f t="shared" si="1"/>
        <v>439200</v>
      </c>
      <c r="P22" s="15">
        <f t="shared" si="1"/>
        <v>438000</v>
      </c>
      <c r="Q22" s="15">
        <f t="shared" si="1"/>
        <v>438000</v>
      </c>
      <c r="R22" s="15">
        <f t="shared" si="1"/>
        <v>438000</v>
      </c>
      <c r="S22" s="15">
        <f t="shared" si="1"/>
        <v>439200</v>
      </c>
      <c r="T22" s="15">
        <f t="shared" si="1"/>
        <v>438000</v>
      </c>
    </row>
    <row r="23" spans="1:20" x14ac:dyDescent="0.3">
      <c r="B23" s="3">
        <v>0</v>
      </c>
      <c r="C23" s="17"/>
      <c r="D23" s="17"/>
      <c r="E23" s="15">
        <f t="shared" si="1"/>
        <v>438000</v>
      </c>
      <c r="F23" s="15">
        <f t="shared" si="1"/>
        <v>438000</v>
      </c>
      <c r="G23" s="15">
        <f t="shared" si="1"/>
        <v>439200</v>
      </c>
      <c r="H23" s="15">
        <f t="shared" si="1"/>
        <v>438000</v>
      </c>
      <c r="I23" s="15">
        <f t="shared" si="1"/>
        <v>438000</v>
      </c>
      <c r="J23" s="15">
        <f t="shared" si="1"/>
        <v>438000</v>
      </c>
      <c r="K23" s="15">
        <f t="shared" si="1"/>
        <v>439200</v>
      </c>
      <c r="L23" s="15">
        <f t="shared" si="1"/>
        <v>438000</v>
      </c>
      <c r="M23" s="15">
        <f t="shared" si="1"/>
        <v>438000</v>
      </c>
      <c r="N23" s="15">
        <f t="shared" si="1"/>
        <v>438000</v>
      </c>
      <c r="O23" s="15">
        <f t="shared" si="1"/>
        <v>439200</v>
      </c>
      <c r="P23" s="15">
        <f t="shared" si="1"/>
        <v>438000</v>
      </c>
      <c r="Q23" s="15">
        <f t="shared" si="1"/>
        <v>438000</v>
      </c>
      <c r="R23" s="15">
        <f t="shared" si="1"/>
        <v>438000</v>
      </c>
      <c r="S23" s="15">
        <f t="shared" si="1"/>
        <v>439200</v>
      </c>
      <c r="T23" s="15">
        <f t="shared" si="1"/>
        <v>438000</v>
      </c>
    </row>
    <row r="24" spans="1:20" x14ac:dyDescent="0.3">
      <c r="B24" s="9" t="s">
        <v>29</v>
      </c>
      <c r="C24" s="48"/>
      <c r="D24" s="48"/>
      <c r="E24" s="47">
        <f t="shared" si="1"/>
        <v>438000</v>
      </c>
      <c r="F24" s="47">
        <f t="shared" si="1"/>
        <v>438000</v>
      </c>
      <c r="G24" s="47">
        <f t="shared" si="1"/>
        <v>439200</v>
      </c>
      <c r="H24" s="47">
        <f t="shared" si="1"/>
        <v>438000</v>
      </c>
      <c r="I24" s="47">
        <f t="shared" si="1"/>
        <v>438000</v>
      </c>
      <c r="J24" s="47">
        <f t="shared" si="1"/>
        <v>438000</v>
      </c>
      <c r="K24" s="47">
        <f t="shared" si="1"/>
        <v>439200</v>
      </c>
      <c r="L24" s="47">
        <f t="shared" si="1"/>
        <v>438000</v>
      </c>
      <c r="M24" s="47">
        <f t="shared" si="1"/>
        <v>438000</v>
      </c>
      <c r="N24" s="47">
        <f t="shared" si="1"/>
        <v>438000</v>
      </c>
      <c r="O24" s="47">
        <f t="shared" si="1"/>
        <v>439200</v>
      </c>
      <c r="P24" s="47">
        <f t="shared" si="1"/>
        <v>438000</v>
      </c>
      <c r="Q24" s="47">
        <f t="shared" si="1"/>
        <v>438000</v>
      </c>
      <c r="R24" s="47">
        <f t="shared" si="1"/>
        <v>438000</v>
      </c>
      <c r="S24" s="47">
        <f t="shared" si="1"/>
        <v>439200</v>
      </c>
      <c r="T24" s="47">
        <f t="shared" si="1"/>
        <v>438000</v>
      </c>
    </row>
    <row r="26" spans="1:20" x14ac:dyDescent="0.3">
      <c r="B26" s="1" t="s">
        <v>73</v>
      </c>
      <c r="E26" s="3"/>
      <c r="F26" s="3"/>
    </row>
    <row r="27" spans="1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1:20" x14ac:dyDescent="0.3">
      <c r="A28" s="10">
        <v>0.67620570691141335</v>
      </c>
      <c r="B28" s="3">
        <v>1</v>
      </c>
      <c r="C28" s="20">
        <f t="shared" ref="C28:C35" si="2">(C17*(1+C6))*($E$26)</f>
        <v>0</v>
      </c>
      <c r="D28" s="20"/>
      <c r="E28" s="73">
        <f>E17*E6</f>
        <v>9750533.4899814688</v>
      </c>
      <c r="F28" s="73">
        <f t="shared" ref="F28:T28" si="3">F17*F6</f>
        <v>13932590.258378031</v>
      </c>
      <c r="G28" s="73">
        <f t="shared" si="3"/>
        <v>14259702.086721892</v>
      </c>
      <c r="H28" s="73">
        <f t="shared" si="3"/>
        <v>13437080.172542185</v>
      </c>
      <c r="I28" s="73">
        <f t="shared" si="3"/>
        <v>15371913.790926408</v>
      </c>
      <c r="J28" s="73">
        <f t="shared" si="3"/>
        <v>20161659.122062728</v>
      </c>
      <c r="K28" s="73">
        <f t="shared" si="3"/>
        <v>19790694.754632961</v>
      </c>
      <c r="L28" s="73">
        <f t="shared" si="3"/>
        <v>23103845.738007661</v>
      </c>
      <c r="M28" s="73">
        <f t="shared" si="3"/>
        <v>25338716.66111058</v>
      </c>
      <c r="N28" s="73">
        <f t="shared" si="3"/>
        <v>26209920.566784196</v>
      </c>
      <c r="O28" s="73">
        <f t="shared" si="3"/>
        <v>24131511.993835799</v>
      </c>
      <c r="P28" s="73">
        <f t="shared" si="3"/>
        <v>29933894.297022216</v>
      </c>
      <c r="Q28" s="73">
        <f t="shared" si="3"/>
        <v>24413090.942584444</v>
      </c>
      <c r="R28" s="73">
        <f t="shared" si="3"/>
        <v>26658813.287425928</v>
      </c>
      <c r="S28" s="73">
        <f t="shared" si="3"/>
        <v>32112698.219687216</v>
      </c>
      <c r="T28" s="73">
        <f t="shared" si="3"/>
        <v>31922117.992326356</v>
      </c>
    </row>
    <row r="29" spans="1:20" x14ac:dyDescent="0.3">
      <c r="A29" s="10">
        <v>8.3186780588327007</v>
      </c>
      <c r="B29" s="3">
        <v>0.95</v>
      </c>
      <c r="C29" s="20">
        <f t="shared" si="2"/>
        <v>0</v>
      </c>
      <c r="D29" s="20"/>
      <c r="E29" s="73">
        <f t="shared" ref="E29:T35" si="4">E18*E7</f>
        <v>4708747.0747562461</v>
      </c>
      <c r="F29" s="73">
        <f t="shared" si="4"/>
        <v>6474624.4779091263</v>
      </c>
      <c r="G29" s="73">
        <f t="shared" si="4"/>
        <v>6537221.6073519727</v>
      </c>
      <c r="H29" s="73">
        <f t="shared" si="4"/>
        <v>6483498.2858300339</v>
      </c>
      <c r="I29" s="73">
        <f t="shared" si="4"/>
        <v>7590811.5146709075</v>
      </c>
      <c r="J29" s="73">
        <f t="shared" si="4"/>
        <v>8337379.3035640232</v>
      </c>
      <c r="K29" s="73">
        <f t="shared" si="4"/>
        <v>8237389.2435792936</v>
      </c>
      <c r="L29" s="73">
        <f t="shared" si="4"/>
        <v>10384894.668715462</v>
      </c>
      <c r="M29" s="73">
        <f t="shared" si="4"/>
        <v>10857804.398275875</v>
      </c>
      <c r="N29" s="73">
        <f t="shared" si="4"/>
        <v>11609589.332217932</v>
      </c>
      <c r="O29" s="73">
        <f t="shared" si="4"/>
        <v>11836358.619761204</v>
      </c>
      <c r="P29" s="73">
        <f t="shared" si="4"/>
        <v>13289133.370375158</v>
      </c>
      <c r="Q29" s="73">
        <f t="shared" si="4"/>
        <v>13665409.779925922</v>
      </c>
      <c r="R29" s="73">
        <f t="shared" si="4"/>
        <v>15389556.759147231</v>
      </c>
      <c r="S29" s="73">
        <f t="shared" si="4"/>
        <v>17301001.542164236</v>
      </c>
      <c r="T29" s="73">
        <f t="shared" si="4"/>
        <v>18793132.083803087</v>
      </c>
    </row>
    <row r="30" spans="1:20" x14ac:dyDescent="0.3">
      <c r="A30" s="10">
        <v>35.289785361998533</v>
      </c>
      <c r="B30" s="5">
        <v>0.75</v>
      </c>
      <c r="C30" s="51">
        <f t="shared" si="2"/>
        <v>0</v>
      </c>
      <c r="D30" s="51"/>
      <c r="E30" s="74">
        <f t="shared" si="4"/>
        <v>1953824.6706316678</v>
      </c>
      <c r="F30" s="74">
        <f t="shared" si="4"/>
        <v>2808516.6575054191</v>
      </c>
      <c r="G30" s="74">
        <f t="shared" si="4"/>
        <v>2773927.4102115943</v>
      </c>
      <c r="H30" s="74">
        <f t="shared" si="4"/>
        <v>2751465.6277642976</v>
      </c>
      <c r="I30" s="74">
        <f t="shared" si="4"/>
        <v>3293224.2142761978</v>
      </c>
      <c r="J30" s="74">
        <f t="shared" si="4"/>
        <v>3709201.594145651</v>
      </c>
      <c r="K30" s="74">
        <f t="shared" si="4"/>
        <v>3498955.6391820209</v>
      </c>
      <c r="L30" s="74">
        <f t="shared" si="4"/>
        <v>4575822.3775077881</v>
      </c>
      <c r="M30" s="74">
        <f t="shared" si="4"/>
        <v>4802345.0112739922</v>
      </c>
      <c r="N30" s="74">
        <f t="shared" si="4"/>
        <v>5239368.3772779992</v>
      </c>
      <c r="O30" s="74">
        <f t="shared" si="4"/>
        <v>5238975.3921296624</v>
      </c>
      <c r="P30" s="74">
        <f t="shared" si="4"/>
        <v>5683797.9432748621</v>
      </c>
      <c r="Q30" s="74">
        <f t="shared" si="4"/>
        <v>5706034.4691491816</v>
      </c>
      <c r="R30" s="74">
        <f t="shared" si="4"/>
        <v>5960732.1281075468</v>
      </c>
      <c r="S30" s="74">
        <f t="shared" si="4"/>
        <v>6746203.9134955332</v>
      </c>
      <c r="T30" s="74">
        <f t="shared" si="4"/>
        <v>7313253.6234075949</v>
      </c>
    </row>
    <row r="31" spans="1:20" x14ac:dyDescent="0.3">
      <c r="A31" s="10">
        <v>10.770379718603101</v>
      </c>
      <c r="B31" s="7">
        <v>0.5</v>
      </c>
      <c r="C31" s="43">
        <f t="shared" si="2"/>
        <v>0</v>
      </c>
      <c r="D31" s="43"/>
      <c r="E31" s="75">
        <f t="shared" si="4"/>
        <v>854.74924914786493</v>
      </c>
      <c r="F31" s="75">
        <f t="shared" si="4"/>
        <v>488.48208825373263</v>
      </c>
      <c r="G31" s="75">
        <f t="shared" si="4"/>
        <v>-1.56035184772918E-9</v>
      </c>
      <c r="H31" s="75">
        <f t="shared" si="4"/>
        <v>0</v>
      </c>
      <c r="I31" s="75">
        <f t="shared" si="4"/>
        <v>19368.725231770368</v>
      </c>
      <c r="J31" s="75">
        <f t="shared" si="4"/>
        <v>3030.0385117798073</v>
      </c>
      <c r="K31" s="75">
        <f t="shared" si="4"/>
        <v>-16563.153863054191</v>
      </c>
      <c r="L31" s="75">
        <f t="shared" si="4"/>
        <v>264446.98405749013</v>
      </c>
      <c r="M31" s="75">
        <f t="shared" si="4"/>
        <v>169110.08019715128</v>
      </c>
      <c r="N31" s="75">
        <f t="shared" si="4"/>
        <v>10964.361196588343</v>
      </c>
      <c r="O31" s="75">
        <f t="shared" si="4"/>
        <v>139884.18128095911</v>
      </c>
      <c r="P31" s="75">
        <f t="shared" si="4"/>
        <v>119546.8811832239</v>
      </c>
      <c r="Q31" s="75">
        <f t="shared" si="4"/>
        <v>-156929.40771641416</v>
      </c>
      <c r="R31" s="75">
        <f t="shared" si="4"/>
        <v>-121730.56327100634</v>
      </c>
      <c r="S31" s="75">
        <f t="shared" si="4"/>
        <v>-179403.95538628977</v>
      </c>
      <c r="T31" s="75">
        <f t="shared" si="4"/>
        <v>-182348.20765023938</v>
      </c>
    </row>
    <row r="32" spans="1:20" x14ac:dyDescent="0.3">
      <c r="A32" s="10">
        <v>35.654277299472511</v>
      </c>
      <c r="B32" s="5">
        <v>0.25</v>
      </c>
      <c r="C32" s="51">
        <f t="shared" si="2"/>
        <v>0</v>
      </c>
      <c r="D32" s="51"/>
      <c r="E32" s="74">
        <f t="shared" si="4"/>
        <v>-2202318.1628548801</v>
      </c>
      <c r="F32" s="74">
        <f t="shared" si="4"/>
        <v>-3203270.0412451704</v>
      </c>
      <c r="G32" s="74">
        <f t="shared" si="4"/>
        <v>-3021562.7904051421</v>
      </c>
      <c r="H32" s="74">
        <f t="shared" si="4"/>
        <v>-3007899.8563239765</v>
      </c>
      <c r="I32" s="74">
        <f t="shared" si="4"/>
        <v>-3514618.2228142736</v>
      </c>
      <c r="J32" s="74">
        <f t="shared" si="4"/>
        <v>-3799454.1741403923</v>
      </c>
      <c r="K32" s="74">
        <f t="shared" si="4"/>
        <v>-3593630.0328174015</v>
      </c>
      <c r="L32" s="74">
        <f t="shared" si="4"/>
        <v>-4361573.357520178</v>
      </c>
      <c r="M32" s="74">
        <f t="shared" si="4"/>
        <v>-4618728.2967167217</v>
      </c>
      <c r="N32" s="74">
        <f t="shared" si="4"/>
        <v>-5660555.9809871716</v>
      </c>
      <c r="O32" s="74">
        <f t="shared" si="4"/>
        <v>-4985863.66915162</v>
      </c>
      <c r="P32" s="74">
        <f t="shared" si="4"/>
        <v>-5157269.0451798718</v>
      </c>
      <c r="Q32" s="74">
        <f t="shared" si="4"/>
        <v>-5316620.215034415</v>
      </c>
      <c r="R32" s="74">
        <f t="shared" si="4"/>
        <v>-4339926.7450684626</v>
      </c>
      <c r="S32" s="74">
        <f t="shared" si="4"/>
        <v>-4529255.6787025267</v>
      </c>
      <c r="T32" s="74">
        <f t="shared" si="4"/>
        <v>-4624618.712098293</v>
      </c>
    </row>
    <row r="33" spans="1:20" x14ac:dyDescent="0.3">
      <c r="A33" s="10">
        <v>9.2906736271479939</v>
      </c>
      <c r="B33" s="3">
        <v>0.05</v>
      </c>
      <c r="C33" s="20">
        <f t="shared" si="2"/>
        <v>0</v>
      </c>
      <c r="D33" s="20"/>
      <c r="E33" s="73">
        <f t="shared" si="4"/>
        <v>-5590296.4412127826</v>
      </c>
      <c r="F33" s="73">
        <f t="shared" si="4"/>
        <v>-7784272.2287530433</v>
      </c>
      <c r="G33" s="73">
        <f t="shared" si="4"/>
        <v>-7354760.5696954289</v>
      </c>
      <c r="H33" s="73">
        <f t="shared" si="4"/>
        <v>-7298177.0079055959</v>
      </c>
      <c r="I33" s="73">
        <f t="shared" si="4"/>
        <v>-8776649.2053849827</v>
      </c>
      <c r="J33" s="73">
        <f t="shared" si="4"/>
        <v>-9786891.7932798993</v>
      </c>
      <c r="K33" s="73">
        <f t="shared" si="4"/>
        <v>-8590130.1285427809</v>
      </c>
      <c r="L33" s="73">
        <f t="shared" si="4"/>
        <v>-11414747.202595491</v>
      </c>
      <c r="M33" s="73">
        <f t="shared" si="4"/>
        <v>-11781835.910818346</v>
      </c>
      <c r="N33" s="73">
        <f t="shared" si="4"/>
        <v>-13934437.323305644</v>
      </c>
      <c r="O33" s="73">
        <f t="shared" si="4"/>
        <v>-12727593.367389398</v>
      </c>
      <c r="P33" s="73">
        <f t="shared" si="4"/>
        <v>-12198543.843411159</v>
      </c>
      <c r="Q33" s="73">
        <f t="shared" si="4"/>
        <v>-11793220.559256475</v>
      </c>
      <c r="R33" s="73">
        <f t="shared" si="4"/>
        <v>-9551833.4742996618</v>
      </c>
      <c r="S33" s="73">
        <f t="shared" si="4"/>
        <v>-9505974.4733006749</v>
      </c>
      <c r="T33" s="73">
        <f t="shared" si="4"/>
        <v>-9515475.1914199702</v>
      </c>
    </row>
    <row r="34" spans="1:20" x14ac:dyDescent="0.3">
      <c r="A34">
        <v>0</v>
      </c>
      <c r="B34" s="3">
        <v>0</v>
      </c>
      <c r="C34" s="20">
        <f t="shared" si="2"/>
        <v>0</v>
      </c>
      <c r="D34" s="20"/>
      <c r="E34" s="73">
        <f t="shared" si="4"/>
        <v>-13662184.279623836</v>
      </c>
      <c r="F34" s="73">
        <f t="shared" si="4"/>
        <v>-20984937.076507073</v>
      </c>
      <c r="G34" s="73">
        <f t="shared" si="4"/>
        <v>-15432009.50928586</v>
      </c>
      <c r="H34" s="73">
        <f t="shared" si="4"/>
        <v>-15788779.114778478</v>
      </c>
      <c r="I34" s="73">
        <f t="shared" si="4"/>
        <v>-17665551.182524215</v>
      </c>
      <c r="J34" s="73">
        <f t="shared" si="4"/>
        <v>-19997896.744221933</v>
      </c>
      <c r="K34" s="73">
        <f t="shared" si="4"/>
        <v>-19967881.143188611</v>
      </c>
      <c r="L34" s="73">
        <f t="shared" si="4"/>
        <v>-25444702.214826286</v>
      </c>
      <c r="M34" s="73">
        <f t="shared" si="4"/>
        <v>-26322348.60321153</v>
      </c>
      <c r="N34" s="73">
        <f t="shared" si="4"/>
        <v>-32080187.718647096</v>
      </c>
      <c r="O34" s="73">
        <f t="shared" si="4"/>
        <v>-31585439.901081104</v>
      </c>
      <c r="P34" s="73">
        <f t="shared" si="4"/>
        <v>-26537119.808107905</v>
      </c>
      <c r="Q34" s="73">
        <f t="shared" si="4"/>
        <v>-26755142.725660257</v>
      </c>
      <c r="R34" s="73">
        <f t="shared" si="4"/>
        <v>-23334702.850207284</v>
      </c>
      <c r="S34" s="73">
        <f t="shared" si="4"/>
        <v>-20022173.415056791</v>
      </c>
      <c r="T34" s="73">
        <f t="shared" si="4"/>
        <v>-21744137.272019032</v>
      </c>
    </row>
    <row r="35" spans="1:20" x14ac:dyDescent="0.3">
      <c r="B35" s="9" t="s">
        <v>29</v>
      </c>
      <c r="C35" s="51">
        <f t="shared" si="2"/>
        <v>0</v>
      </c>
      <c r="D35" s="51"/>
      <c r="E35" s="74">
        <f t="shared" si="4"/>
        <v>-195240.07009138132</v>
      </c>
      <c r="F35" s="74">
        <f t="shared" si="4"/>
        <v>-266356.11720052944</v>
      </c>
      <c r="G35" s="74">
        <f t="shared" si="4"/>
        <v>-188706.36062887462</v>
      </c>
      <c r="H35" s="74">
        <f t="shared" si="4"/>
        <v>-168453.52006753575</v>
      </c>
      <c r="I35" s="74">
        <f t="shared" si="4"/>
        <v>-239314.82224036576</v>
      </c>
      <c r="J35" s="74">
        <f t="shared" si="4"/>
        <v>-201182.85532735856</v>
      </c>
      <c r="K35" s="74">
        <f t="shared" si="4"/>
        <v>-84637.721782571301</v>
      </c>
      <c r="L35" s="74">
        <f t="shared" si="4"/>
        <v>-53019.017556089064</v>
      </c>
      <c r="M35" s="74">
        <f t="shared" si="4"/>
        <v>-29904.842207444381</v>
      </c>
      <c r="N35" s="74">
        <f t="shared" si="4"/>
        <v>-417341.57705001696</v>
      </c>
      <c r="O35" s="74">
        <f t="shared" si="4"/>
        <v>-46102.110212812746</v>
      </c>
      <c r="P35" s="74">
        <f t="shared" si="4"/>
        <v>262486.59707318671</v>
      </c>
      <c r="Q35" s="74">
        <f t="shared" si="4"/>
        <v>280956.07236278942</v>
      </c>
      <c r="R35" s="74">
        <f t="shared" si="4"/>
        <v>1092879.585397484</v>
      </c>
      <c r="S35" s="74">
        <f t="shared" si="4"/>
        <v>1552265.5768762014</v>
      </c>
      <c r="T35" s="74">
        <f t="shared" si="4"/>
        <v>1816944.0071363789</v>
      </c>
    </row>
    <row r="38" spans="1:20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</row>
    <row r="39" spans="1:20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5">IF(RIGHT(D39,5)="(MWh)",E39,0)</f>
        <v>0</v>
      </c>
    </row>
    <row r="40" spans="1:20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5"/>
        <v>0</v>
      </c>
    </row>
    <row r="41" spans="1:20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5"/>
        <v>0</v>
      </c>
    </row>
    <row r="42" spans="1:20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5"/>
        <v>0</v>
      </c>
    </row>
    <row r="43" spans="1:20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5"/>
        <v>0</v>
      </c>
    </row>
    <row r="44" spans="1:20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5"/>
        <v>0</v>
      </c>
    </row>
    <row r="45" spans="1:20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5"/>
        <v>0</v>
      </c>
    </row>
    <row r="46" spans="1:20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5"/>
        <v>0</v>
      </c>
    </row>
    <row r="47" spans="1:20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5"/>
        <v>0</v>
      </c>
    </row>
    <row r="48" spans="1:20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5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5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5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5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5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5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5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5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5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5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5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5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5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5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5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5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5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5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5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5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5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5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5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5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5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5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5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5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5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5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5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5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5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5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5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5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5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5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5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5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5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5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5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5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5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5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5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5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5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5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5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5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5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5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5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6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6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6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6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6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6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6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6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6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6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6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6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6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6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6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6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6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6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6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6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6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6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6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6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6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6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6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6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6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6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6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6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6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6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6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6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6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6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6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6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6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6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6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6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6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6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6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6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6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6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6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6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6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6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6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6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6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6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6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6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6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6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6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6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7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7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7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7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7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7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7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7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7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7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7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7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7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7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7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7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7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7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7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7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7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7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7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7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7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7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7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7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7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7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7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7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7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7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7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7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7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7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7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7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7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7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7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7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7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7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7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7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7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7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7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7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7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7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7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7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7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7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7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7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7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7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7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7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8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8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8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8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8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8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8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8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8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8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8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8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8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8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8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8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8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8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8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8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8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8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8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8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8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8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8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8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8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8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8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8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8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8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8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8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8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8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8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8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8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8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8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8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8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8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8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8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8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8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8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8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8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8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8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8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8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8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8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8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8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8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8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8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9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9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9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9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9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9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9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9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9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9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9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9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9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9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9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9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9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9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9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9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9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9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9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9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9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9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9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9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9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9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9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9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9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9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9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9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9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9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9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9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9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9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9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9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9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9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9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9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9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9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9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9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9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9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9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9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9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9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9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9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9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9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9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9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10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10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10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10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10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10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10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10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10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10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10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10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10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10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10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10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10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10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10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10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10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10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10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10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10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10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10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10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10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10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10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10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10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10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10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10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10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10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10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10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10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10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10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10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10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10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10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10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10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10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10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10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10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10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10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10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10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10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10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10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10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10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10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10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11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11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11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11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11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11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11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11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11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11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11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11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11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11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11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11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11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11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11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11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11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11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11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11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11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11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11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11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11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11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11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11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11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11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11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11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11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11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11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11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11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11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11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11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11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11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11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11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11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11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11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11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11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11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11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11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11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11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11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11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11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11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11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11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12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12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12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12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12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12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12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12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12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12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12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12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12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12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12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12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12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12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12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12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12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12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12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12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12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12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12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12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12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12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12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12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12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12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12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12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12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12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12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12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12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12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12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12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12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12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12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12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12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12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12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12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12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12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12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12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12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12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12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12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12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12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12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12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13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13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13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13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13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13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13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13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13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13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13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13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13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13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13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13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13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13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13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13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13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13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13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13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13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13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13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13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13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13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13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13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13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13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13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13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13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13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13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13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13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13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13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13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13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13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13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13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13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13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13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13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13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13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13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13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13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13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13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13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13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13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13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13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14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14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14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14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14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14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14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14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14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14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14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14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14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14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14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14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14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14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14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14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14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14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14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14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14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14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14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14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14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14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14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14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14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14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14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14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14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14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14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14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14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14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14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14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14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14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14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14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14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14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14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14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14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14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14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14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14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14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14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14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14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14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14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14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15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15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15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15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15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15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15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15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15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15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15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15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15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15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15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15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15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15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15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15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15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15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15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15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15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15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15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15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15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15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15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15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15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15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15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15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15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15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15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15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15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15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15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15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15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15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15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15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15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15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15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15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15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15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15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15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15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15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15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15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15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15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15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15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16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16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16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16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16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16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16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16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16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16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16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16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16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16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16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16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16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16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16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16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16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16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16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16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16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16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16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16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16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16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16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16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16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16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16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16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16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16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16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16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16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16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16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16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16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16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16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16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16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16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16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16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16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16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16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16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16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16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16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16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16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16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16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16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17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17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17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17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17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17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17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17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17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17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17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17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17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17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17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17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17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17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17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17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17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17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17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17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17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17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17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17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17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17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17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17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17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17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17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17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17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17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17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17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17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17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17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17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17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17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17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17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17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17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17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17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17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17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17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17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17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17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17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17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17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17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17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17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18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18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18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18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18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18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18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18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18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18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18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18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18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18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18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18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18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18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18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18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18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18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18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18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18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18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18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18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18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18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18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18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18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18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18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18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18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18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18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18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18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18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18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18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18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18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18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18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18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18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18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18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18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18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18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18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18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18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18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18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18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18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18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18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19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19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19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19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19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19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19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19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19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19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19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19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19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19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19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19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19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19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19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19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19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19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19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19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19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19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19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19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19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19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19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19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19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19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19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19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19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19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19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19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19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19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19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19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19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19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19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19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19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19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19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19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19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19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19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19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19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19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19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19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19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19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19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19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20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20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20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20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20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20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20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20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20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20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20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20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20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20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20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20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20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20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20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20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20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20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20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20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20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20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20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20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20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20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20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20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20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20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20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20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20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20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20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20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20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20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20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20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20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20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20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20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20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20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20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20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20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20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20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20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20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20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20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20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20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20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20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20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21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21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21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21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21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21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21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21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21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21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21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21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21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21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21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21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21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21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21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21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21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21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21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21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21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21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21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21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21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21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21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21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21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21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21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21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21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21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21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21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21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21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21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21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21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21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21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21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21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21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21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21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21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21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21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21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21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21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21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21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21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21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21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21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22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22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22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22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22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22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22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22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22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22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22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22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22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22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22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22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22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22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22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22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22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22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22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22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22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22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22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22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22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22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22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22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22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22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22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22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22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22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22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22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22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22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22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22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22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22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22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22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22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22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22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22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22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22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22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22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22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22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22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22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22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22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22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22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23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23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23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23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23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23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23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23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23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23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23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23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23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23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23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23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23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23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23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23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23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23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23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23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23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23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23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23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23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23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23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23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23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23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23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23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23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23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23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23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23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23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23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23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23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23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23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23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23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23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23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23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23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23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23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23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23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23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23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23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23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23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23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23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24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24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24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24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24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24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24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24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24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24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24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24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24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24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24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24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24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24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24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24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24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24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24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24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24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24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24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24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24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24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24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24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24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24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24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24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24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24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24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24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24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24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24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24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24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24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24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24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24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24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24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24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24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24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24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24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24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24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24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24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24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24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24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24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25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25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25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25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25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25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25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25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25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25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25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25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25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25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25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25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25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25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25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25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25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25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25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25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25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25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25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25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25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25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25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25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25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25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25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25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25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25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25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25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25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25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25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25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25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25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25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25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25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25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25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25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25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25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25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25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25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25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25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25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25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25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25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25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26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26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26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26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26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26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26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26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26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26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26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26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26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26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26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26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26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26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26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26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26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26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26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26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26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26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26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26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26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26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26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26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26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26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26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26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26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26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26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26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26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26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26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26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26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26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26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26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26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26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26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26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26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26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26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26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26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26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26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26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26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26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26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26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27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27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27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27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27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27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27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27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27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27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27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27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27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27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27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27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27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27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27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27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27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27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4CEA7-BE00-41FE-B172-5DE9DC803C2A}">
  <dimension ref="B2:T2216"/>
  <sheetViews>
    <sheetView topLeftCell="F1" workbookViewId="0">
      <selection activeCell="N20" sqref="N20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0" x14ac:dyDescent="0.3">
      <c r="B2" s="33" t="s">
        <v>34</v>
      </c>
    </row>
    <row r="4" spans="2:20" x14ac:dyDescent="0.3">
      <c r="B4" s="1" t="s">
        <v>30</v>
      </c>
    </row>
    <row r="5" spans="2:20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0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1.4109410779035159E-3</v>
      </c>
      <c r="G6" s="14">
        <f>'Spot Prices'!G29</f>
        <v>1.2881505149512584E-2</v>
      </c>
      <c r="H6" s="14">
        <f>'Spot Prices'!H29</f>
        <v>5.9350924779559833E-3</v>
      </c>
      <c r="I6" s="14">
        <f>'Spot Prices'!I29</f>
        <v>-1.2296668343301009E-2</v>
      </c>
      <c r="J6" s="14">
        <f>'Spot Prices'!J29</f>
        <v>3.5041344427464427E-2</v>
      </c>
      <c r="K6" s="14">
        <f>'Spot Prices'!K29</f>
        <v>3.7486876332722074E-2</v>
      </c>
      <c r="L6" s="14">
        <f>'Spot Prices'!L29</f>
        <v>0.18915761421640287</v>
      </c>
      <c r="M6" s="14">
        <f>'Spot Prices'!M29</f>
        <v>0.15974511228931343</v>
      </c>
      <c r="N6" s="14">
        <f>'Spot Prices'!N29</f>
        <v>0.12634472649993178</v>
      </c>
      <c r="O6" s="14">
        <f>'Spot Prices'!O29</f>
        <v>5.1217582218874291E-2</v>
      </c>
      <c r="P6" s="14">
        <f>'Spot Prices'!P29</f>
        <v>5.1217582218874069E-2</v>
      </c>
      <c r="Q6" s="14">
        <f>'Spot Prices'!Q29</f>
        <v>5.1217582218874291E-2</v>
      </c>
      <c r="R6" s="14">
        <f>'Spot Prices'!R29</f>
        <v>5.1217582218874291E-2</v>
      </c>
      <c r="S6" s="14">
        <f>'Spot Prices'!S29</f>
        <v>5.1217582218874291E-2</v>
      </c>
      <c r="T6" s="14">
        <f>'Spot Prices'!T29</f>
        <v>5.1217582218874291E-2</v>
      </c>
    </row>
    <row r="7" spans="2:20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7.2182686308663868E-4</v>
      </c>
      <c r="G7" s="14">
        <f>'Spot Prices'!G30</f>
        <v>-3.7352719425065573E-5</v>
      </c>
      <c r="H7" s="14">
        <f>'Spot Prices'!H30</f>
        <v>6.6092072783363598E-4</v>
      </c>
      <c r="I7" s="14">
        <f>'Spot Prices'!I30</f>
        <v>-1.7143620465011056E-3</v>
      </c>
      <c r="J7" s="14">
        <f>'Spot Prices'!J30</f>
        <v>3.4665971190082967E-2</v>
      </c>
      <c r="K7" s="14">
        <f>'Spot Prices'!K30</f>
        <v>3.531827025819112E-2</v>
      </c>
      <c r="L7" s="14">
        <f>'Spot Prices'!L30</f>
        <v>0.13172750338533712</v>
      </c>
      <c r="M7" s="14">
        <f>'Spot Prices'!M30</f>
        <v>9.375443545144968E-2</v>
      </c>
      <c r="N7" s="14">
        <f>'Spot Prices'!N30</f>
        <v>7.2493370454119965E-2</v>
      </c>
      <c r="O7" s="14">
        <f>'Spot Prices'!O30</f>
        <v>1.8676258911793253E-2</v>
      </c>
      <c r="P7" s="14">
        <f>'Spot Prices'!P30</f>
        <v>1.8676258911793253E-2</v>
      </c>
      <c r="Q7" s="14">
        <f>'Spot Prices'!Q30</f>
        <v>1.8676258911793253E-2</v>
      </c>
      <c r="R7" s="14">
        <f>'Spot Prices'!R30</f>
        <v>1.8676258911793253E-2</v>
      </c>
      <c r="S7" s="14">
        <f>'Spot Prices'!S30</f>
        <v>1.8676258911793253E-2</v>
      </c>
      <c r="T7" s="14">
        <f>'Spot Prices'!T30</f>
        <v>1.8676258911793253E-2</v>
      </c>
    </row>
    <row r="8" spans="2:20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1.3054336581519443E-4</v>
      </c>
      <c r="G8" s="46">
        <f>'Spot Prices'!G31</f>
        <v>-2.5426893641422588E-4</v>
      </c>
      <c r="H8" s="46">
        <f>'Spot Prices'!H31</f>
        <v>-1.9913524456072196E-6</v>
      </c>
      <c r="I8" s="46">
        <f>'Spot Prices'!I31</f>
        <v>-8.9215222351057832E-5</v>
      </c>
      <c r="J8" s="46">
        <f>'Spot Prices'!J31</f>
        <v>3.0127716838079577E-2</v>
      </c>
      <c r="K8" s="46">
        <f>'Spot Prices'!K31</f>
        <v>3.1181271330213978E-2</v>
      </c>
      <c r="L8" s="46">
        <f>'Spot Prices'!L31</f>
        <v>0.11004755648960152</v>
      </c>
      <c r="M8" s="46">
        <f>'Spot Prices'!M31</f>
        <v>7.569945829062652E-2</v>
      </c>
      <c r="N8" s="46">
        <f>'Spot Prices'!N31</f>
        <v>6.1277368147040656E-2</v>
      </c>
      <c r="O8" s="46">
        <f>'Spot Prices'!O31</f>
        <v>6.827834502461938E-3</v>
      </c>
      <c r="P8" s="46">
        <f>'Spot Prices'!P31</f>
        <v>6.827834502461938E-3</v>
      </c>
      <c r="Q8" s="46">
        <f>'Spot Prices'!Q31</f>
        <v>6.827834502461938E-3</v>
      </c>
      <c r="R8" s="46">
        <f>'Spot Prices'!R31</f>
        <v>6.827834502461938E-3</v>
      </c>
      <c r="S8" s="46">
        <f>'Spot Prices'!S31</f>
        <v>6.827834502461716E-3</v>
      </c>
      <c r="T8" s="46">
        <f>'Spot Prices'!T31</f>
        <v>6.827834502461716E-3</v>
      </c>
    </row>
    <row r="9" spans="2:20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4.942113508148438E-4</v>
      </c>
      <c r="G9" s="41">
        <f>'Spot Prices'!G32</f>
        <v>-1.3986371156649025E-4</v>
      </c>
      <c r="H9" s="41">
        <f>'Spot Prices'!H32</f>
        <v>-9.0449057756469831E-4</v>
      </c>
      <c r="I9" s="41">
        <f>'Spot Prices'!I32</f>
        <v>2.0236865754741373E-4</v>
      </c>
      <c r="J9" s="41">
        <f>'Spot Prices'!J32</f>
        <v>3.0578586411738051E-2</v>
      </c>
      <c r="K9" s="41">
        <f>'Spot Prices'!K32</f>
        <v>3.0983676447968289E-2</v>
      </c>
      <c r="L9" s="41">
        <f>'Spot Prices'!L32</f>
        <v>9.9779064066445322E-2</v>
      </c>
      <c r="M9" s="41">
        <f>'Spot Prices'!M32</f>
        <v>6.3491055714144817E-2</v>
      </c>
      <c r="N9" s="41">
        <f>'Spot Prices'!N32</f>
        <v>5.6965002045235469E-2</v>
      </c>
      <c r="O9" s="41">
        <f>'Spot Prices'!O32</f>
        <v>-4.4196261578457463E-3</v>
      </c>
      <c r="P9" s="41">
        <f>'Spot Prices'!P32</f>
        <v>-4.4196261578457463E-3</v>
      </c>
      <c r="Q9" s="41">
        <f>'Spot Prices'!Q32</f>
        <v>-4.4196261578456353E-3</v>
      </c>
      <c r="R9" s="41">
        <f>'Spot Prices'!R32</f>
        <v>-4.4196261578456353E-3</v>
      </c>
      <c r="S9" s="41">
        <f>'Spot Prices'!S32</f>
        <v>-4.4196261578457463E-3</v>
      </c>
      <c r="T9" s="41">
        <f>'Spot Prices'!T32</f>
        <v>-4.4196261578457463E-3</v>
      </c>
    </row>
    <row r="10" spans="2:20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-5.9110768210790532E-4</v>
      </c>
      <c r="G10" s="46">
        <f>'Spot Prices'!G33</f>
        <v>-4.6260553171473262E-6</v>
      </c>
      <c r="H10" s="46">
        <f>'Spot Prices'!H33</f>
        <v>-5.7406093745060449E-4</v>
      </c>
      <c r="I10" s="46">
        <f>'Spot Prices'!I33</f>
        <v>-9.3178606200894354E-4</v>
      </c>
      <c r="J10" s="46">
        <f>'Spot Prices'!J33</f>
        <v>2.9368639983558431E-2</v>
      </c>
      <c r="K10" s="46">
        <f>'Spot Prices'!K33</f>
        <v>2.8270730311557246E-2</v>
      </c>
      <c r="L10" s="46">
        <f>'Spot Prices'!L33</f>
        <v>9.5075506716953084E-2</v>
      </c>
      <c r="M10" s="46">
        <f>'Spot Prices'!M33</f>
        <v>5.9119175808594493E-2</v>
      </c>
      <c r="N10" s="46">
        <f>'Spot Prices'!N33</f>
        <v>5.2864126812398382E-2</v>
      </c>
      <c r="O10" s="46">
        <f>'Spot Prices'!O33</f>
        <v>-7.3758859240511399E-3</v>
      </c>
      <c r="P10" s="46">
        <f>'Spot Prices'!P33</f>
        <v>-7.3758859240512509E-3</v>
      </c>
      <c r="Q10" s="46">
        <f>'Spot Prices'!Q33</f>
        <v>-7.3758859240512509E-3</v>
      </c>
      <c r="R10" s="46">
        <f>'Spot Prices'!R33</f>
        <v>-7.3758859240511399E-3</v>
      </c>
      <c r="S10" s="46">
        <f>'Spot Prices'!S33</f>
        <v>-7.3758859240511399E-3</v>
      </c>
      <c r="T10" s="46">
        <f>'Spot Prices'!T33</f>
        <v>-7.3758859240511399E-3</v>
      </c>
    </row>
    <row r="11" spans="2:20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-1.1611330468449532E-3</v>
      </c>
      <c r="G11" s="14">
        <f>'Spot Prices'!G34</f>
        <v>2.1324120347974151E-3</v>
      </c>
      <c r="H11" s="14">
        <f>'Spot Prices'!H34</f>
        <v>-7.9015832925988239E-4</v>
      </c>
      <c r="I11" s="14">
        <f>'Spot Prices'!I34</f>
        <v>-7.8700933925335281E-4</v>
      </c>
      <c r="J11" s="14">
        <f>'Spot Prices'!J34</f>
        <v>2.8869226599185005E-2</v>
      </c>
      <c r="K11" s="14">
        <f>'Spot Prices'!K34</f>
        <v>2.3987527917340268E-2</v>
      </c>
      <c r="L11" s="14">
        <f>'Spot Prices'!L34</f>
        <v>7.183425614109562E-2</v>
      </c>
      <c r="M11" s="14">
        <f>'Spot Prices'!M34</f>
        <v>4.5169704484566475E-2</v>
      </c>
      <c r="N11" s="14">
        <f>'Spot Prices'!N34</f>
        <v>4.4453146549420453E-2</v>
      </c>
      <c r="O11" s="14">
        <f>'Spot Prices'!O34</f>
        <v>-1.8697098778252985E-2</v>
      </c>
      <c r="P11" s="14">
        <f>'Spot Prices'!P34</f>
        <v>-1.8697098778252985E-2</v>
      </c>
      <c r="Q11" s="14">
        <f>'Spot Prices'!Q34</f>
        <v>-1.8697098778252874E-2</v>
      </c>
      <c r="R11" s="14">
        <f>'Spot Prices'!R34</f>
        <v>-1.8697098778252874E-2</v>
      </c>
      <c r="S11" s="14">
        <f>'Spot Prices'!S34</f>
        <v>-1.8697098778252874E-2</v>
      </c>
      <c r="T11" s="14">
        <f>'Spot Prices'!T34</f>
        <v>-1.8697098778252874E-2</v>
      </c>
    </row>
    <row r="12" spans="2:20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6.8184742170642743E-3</v>
      </c>
      <c r="G12" s="14">
        <f>'Spot Prices'!G35</f>
        <v>-2.5930520447411398E-3</v>
      </c>
      <c r="H12" s="14">
        <f>'Spot Prices'!H35</f>
        <v>-1.3579873894882688E-2</v>
      </c>
      <c r="I12" s="14">
        <f>'Spot Prices'!I35</f>
        <v>-3.1757584217644297E-3</v>
      </c>
      <c r="J12" s="14">
        <f>'Spot Prices'!J35</f>
        <v>1.2877974627187871E-3</v>
      </c>
      <c r="K12" s="14">
        <f>'Spot Prices'!K35</f>
        <v>4.4751933922488885E-3</v>
      </c>
      <c r="L12" s="14">
        <f>'Spot Prices'!L35</f>
        <v>-2.9279323315377526E-2</v>
      </c>
      <c r="M12" s="14">
        <f>'Spot Prices'!M35</f>
        <v>2.1991847131778597E-2</v>
      </c>
      <c r="N12" s="14">
        <f>'Spot Prices'!N35</f>
        <v>1.2320030545510674E-2</v>
      </c>
      <c r="O12" s="14">
        <f>'Spot Prices'!O35</f>
        <v>-4.9100022811928712E-2</v>
      </c>
      <c r="P12" s="14">
        <f>'Spot Prices'!P35</f>
        <v>-4.9100022811928601E-2</v>
      </c>
      <c r="Q12" s="14">
        <f>'Spot Prices'!Q35</f>
        <v>-4.9100022811928601E-2</v>
      </c>
      <c r="R12" s="14">
        <f>'Spot Prices'!R35</f>
        <v>-4.9100022811928601E-2</v>
      </c>
      <c r="S12" s="14">
        <f>'Spot Prices'!S35</f>
        <v>-4.9100022811928601E-2</v>
      </c>
      <c r="T12" s="14">
        <f>'Spot Prices'!T35</f>
        <v>-4.9100022811928601E-2</v>
      </c>
    </row>
    <row r="13" spans="2:20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-3.1026560971536554E-5</v>
      </c>
      <c r="G13" s="46">
        <f>'Spot Prices'!G36</f>
        <v>-1.9152613721507006E-4</v>
      </c>
      <c r="H13" s="46">
        <f>'Spot Prices'!H36</f>
        <v>5.5574525703594446E-6</v>
      </c>
      <c r="I13" s="46">
        <f>'Spot Prices'!I36</f>
        <v>-1.6010555269918569E-4</v>
      </c>
      <c r="J13" s="46">
        <f>'Spot Prices'!J36</f>
        <v>3.1184545808336184E-2</v>
      </c>
      <c r="K13" s="46">
        <f>'Spot Prices'!K36</f>
        <v>3.0891581094406817E-2</v>
      </c>
      <c r="L13" s="46">
        <f>'Spot Prices'!L36</f>
        <v>0.10367521287199799</v>
      </c>
      <c r="M13" s="46">
        <f>'Spot Prices'!M36</f>
        <v>6.8508356553929506E-2</v>
      </c>
      <c r="N13" s="46">
        <f>'Spot Prices'!N36</f>
        <v>5.7678341559803448E-2</v>
      </c>
      <c r="O13" s="46">
        <f>'Spot Prices'!O36</f>
        <v>2.2236618858628709E-4</v>
      </c>
      <c r="P13" s="46">
        <f>'Spot Prices'!P36</f>
        <v>2.2236618858628709E-4</v>
      </c>
      <c r="Q13" s="46">
        <f>'Spot Prices'!Q36</f>
        <v>2.2236618858628709E-4</v>
      </c>
      <c r="R13" s="46">
        <f>'Spot Prices'!R36</f>
        <v>2.2236618858628709E-4</v>
      </c>
      <c r="S13" s="46">
        <f>'Spot Prices'!S36</f>
        <v>2.2236618858650914E-4</v>
      </c>
      <c r="T13" s="46">
        <f>'Spot Prices'!T36</f>
        <v>2.2236618858650914E-4</v>
      </c>
    </row>
    <row r="15" spans="2:20" x14ac:dyDescent="0.3">
      <c r="B15" s="32" t="s">
        <v>42</v>
      </c>
      <c r="E15" s="106">
        <v>50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17"/>
      <c r="D17" s="17"/>
      <c r="E17" s="17">
        <f>AVERAGEIFS($F$39:$F$1048576,$B$39:$B$1048576,$B$2,$D$39:$D$1048576,$B$15,$C$39:$C$1048576,E$16,$E$39:$E$1048576,$B17)*$E$15/100</f>
        <v>11699986.810000001</v>
      </c>
      <c r="F17" s="17">
        <f t="shared" ref="F17:O17" si="0">AVERAGEIFS($F$39:$F$1048576,$B$39:$B$1048576,$B$2,$D$39:$D$1048576,$B$15,$C$39:$C$1048576,F$16,$E$39:$E$1048576,$B17)*$E$15/100</f>
        <v>14262425.119999999</v>
      </c>
      <c r="G17" s="17">
        <f t="shared" si="0"/>
        <v>12471195.82</v>
      </c>
      <c r="H17" s="17">
        <f t="shared" si="0"/>
        <v>11843783.98</v>
      </c>
      <c r="I17" s="17">
        <f t="shared" si="0"/>
        <v>12797843.26</v>
      </c>
      <c r="J17" s="17">
        <f t="shared" si="0"/>
        <v>13322619.48</v>
      </c>
      <c r="K17" s="17">
        <f t="shared" si="0"/>
        <v>12075029.529999999</v>
      </c>
      <c r="L17" s="17">
        <f t="shared" si="0"/>
        <v>14666464.439999999</v>
      </c>
      <c r="M17" s="17">
        <f t="shared" si="0"/>
        <v>11776600.175000001</v>
      </c>
      <c r="N17" s="17">
        <f t="shared" si="0"/>
        <v>13374076.99</v>
      </c>
      <c r="O17" s="17">
        <f t="shared" si="0"/>
        <v>13271761.630000001</v>
      </c>
      <c r="P17" s="19">
        <f>'Spot Prices'!P17/'Spot Prices'!O17*DualFuelCM!O17</f>
        <v>13299418.511219144</v>
      </c>
      <c r="Q17" s="19">
        <f>'Spot Prices'!Q17/'Spot Prices'!P17*DualFuelCM!P17</f>
        <v>13218733.902411019</v>
      </c>
      <c r="R17" s="19">
        <f>'Spot Prices'!R17/'Spot Prices'!Q17*DualFuelCM!Q17</f>
        <v>12532203.181222308</v>
      </c>
      <c r="S17" s="19">
        <f>'Spot Prices'!S17/'Spot Prices'!R17*DualFuelCM!R17</f>
        <v>13517919.597166348</v>
      </c>
      <c r="T17" s="19">
        <f>'Spot Prices'!T17/'Spot Prices'!S17*DualFuelCM!S17</f>
        <v>13054087.269011693</v>
      </c>
    </row>
    <row r="18" spans="2:20" x14ac:dyDescent="0.3">
      <c r="B18" s="3">
        <v>0.95</v>
      </c>
      <c r="C18" s="17"/>
      <c r="D18" s="17"/>
      <c r="E18" s="17">
        <f t="shared" ref="E18:O24" si="1">AVERAGEIFS($F$39:$F$1048576,$B$39:$B$1048576,$B$2,$D$39:$D$1048576,$B$15,$C$39:$C$1048576,E$16,$E$39:$E$1048576,$B18)*$E$15/100</f>
        <v>7873577.0750000002</v>
      </c>
      <c r="F18" s="17">
        <f t="shared" si="1"/>
        <v>10598108.385</v>
      </c>
      <c r="G18" s="17">
        <f t="shared" si="1"/>
        <v>9523065.2699999996</v>
      </c>
      <c r="H18" s="17">
        <f t="shared" si="1"/>
        <v>9661472.0250000004</v>
      </c>
      <c r="I18" s="17">
        <f t="shared" si="1"/>
        <v>9554710.7699999996</v>
      </c>
      <c r="J18" s="17">
        <f t="shared" si="1"/>
        <v>9514592.8949999996</v>
      </c>
      <c r="K18" s="17">
        <f t="shared" si="1"/>
        <v>8958268.5099999998</v>
      </c>
      <c r="L18" s="17">
        <f t="shared" si="1"/>
        <v>9572258.9049999993</v>
      </c>
      <c r="M18" s="17">
        <f t="shared" si="1"/>
        <v>9731789.2300000004</v>
      </c>
      <c r="N18" s="17">
        <f t="shared" si="1"/>
        <v>9439773.1899999995</v>
      </c>
      <c r="O18" s="17">
        <f t="shared" si="1"/>
        <v>9397659.4949999992</v>
      </c>
      <c r="P18" s="19">
        <f>'Spot Prices'!P18/'Spot Prices'!O18*DualFuelCM!O18</f>
        <v>9892921.4942269418</v>
      </c>
      <c r="Q18" s="19">
        <f>'Spot Prices'!Q18/'Spot Prices'!P18*DualFuelCM!P18</f>
        <v>9506524.3392437026</v>
      </c>
      <c r="R18" s="19">
        <f>'Spot Prices'!R18/'Spot Prices'!Q18*DualFuelCM!Q18</f>
        <v>9311071.1154521443</v>
      </c>
      <c r="S18" s="19">
        <f>'Spot Prices'!S18/'Spot Prices'!R18*DualFuelCM!R18</f>
        <v>9976123.6347834244</v>
      </c>
      <c r="T18" s="19">
        <f>'Spot Prices'!T18/'Spot Prices'!S18*DualFuelCM!S18</f>
        <v>9921581.4141396526</v>
      </c>
    </row>
    <row r="19" spans="2:20" x14ac:dyDescent="0.3">
      <c r="B19" s="5">
        <v>0.75</v>
      </c>
      <c r="C19" s="48"/>
      <c r="D19" s="48"/>
      <c r="E19" s="48">
        <f t="shared" si="1"/>
        <v>6190161.9000000004</v>
      </c>
      <c r="F19" s="48">
        <f t="shared" si="1"/>
        <v>8770897.4350000005</v>
      </c>
      <c r="G19" s="48">
        <f t="shared" si="1"/>
        <v>7974827.6950000003</v>
      </c>
      <c r="H19" s="48">
        <f t="shared" si="1"/>
        <v>7760555.9000000004</v>
      </c>
      <c r="I19" s="48">
        <f t="shared" si="1"/>
        <v>7956076.1299999999</v>
      </c>
      <c r="J19" s="48">
        <f t="shared" si="1"/>
        <v>7847105.7050000001</v>
      </c>
      <c r="K19" s="48">
        <f t="shared" si="1"/>
        <v>7511638.3449999997</v>
      </c>
      <c r="L19" s="48">
        <f t="shared" si="1"/>
        <v>7866924.2750000004</v>
      </c>
      <c r="M19" s="48">
        <f t="shared" si="1"/>
        <v>8024996.9050000003</v>
      </c>
      <c r="N19" s="48">
        <f t="shared" si="1"/>
        <v>7649536.8849999998</v>
      </c>
      <c r="O19" s="48">
        <f t="shared" si="1"/>
        <v>7777497.1449999996</v>
      </c>
      <c r="P19" s="49">
        <f>'Spot Prices'!P19/'Spot Prices'!O19*DualFuelCM!O19</f>
        <v>8390283.8049062304</v>
      </c>
      <c r="Q19" s="49">
        <f>'Spot Prices'!Q19/'Spot Prices'!P19*DualFuelCM!P19</f>
        <v>8139044.0244294954</v>
      </c>
      <c r="R19" s="49">
        <f>'Spot Prices'!R19/'Spot Prices'!Q19*DualFuelCM!Q19</f>
        <v>8160842.7318016831</v>
      </c>
      <c r="S19" s="49">
        <f>'Spot Prices'!S19/'Spot Prices'!R19*DualFuelCM!R19</f>
        <v>8851469.0114102717</v>
      </c>
      <c r="T19" s="49">
        <f>'Spot Prices'!T19/'Spot Prices'!S19*DualFuelCM!S19</f>
        <v>8823810.5734321363</v>
      </c>
    </row>
    <row r="20" spans="2:20" x14ac:dyDescent="0.3">
      <c r="B20" s="7">
        <v>0.5</v>
      </c>
      <c r="C20" s="39"/>
      <c r="D20" s="39"/>
      <c r="E20" s="39">
        <f t="shared" si="1"/>
        <v>5177894.08</v>
      </c>
      <c r="F20" s="39">
        <f t="shared" si="1"/>
        <v>7672272.625</v>
      </c>
      <c r="G20" s="39">
        <f t="shared" si="1"/>
        <v>6887398.6449999986</v>
      </c>
      <c r="H20" s="39">
        <f t="shared" si="1"/>
        <v>6802608.875</v>
      </c>
      <c r="I20" s="39">
        <f t="shared" si="1"/>
        <v>6865972.2799999984</v>
      </c>
      <c r="J20" s="39">
        <f t="shared" si="1"/>
        <v>6804856.4000000004</v>
      </c>
      <c r="K20" s="39">
        <f t="shared" si="1"/>
        <v>6643926.6950000003</v>
      </c>
      <c r="L20" s="39">
        <f t="shared" si="1"/>
        <v>6906664.2450000001</v>
      </c>
      <c r="M20" s="39">
        <f t="shared" si="1"/>
        <v>7032259.6150000002</v>
      </c>
      <c r="N20" s="39">
        <f t="shared" si="1"/>
        <v>6688930.8200000003</v>
      </c>
      <c r="O20" s="39">
        <f t="shared" si="1"/>
        <v>6764278.7300000014</v>
      </c>
      <c r="P20" s="40">
        <f>'Spot Prices'!P20/'Spot Prices'!O20*DualFuelCM!O20</f>
        <v>7396894.7799795428</v>
      </c>
      <c r="Q20" s="40">
        <f>'Spot Prices'!Q20/'Spot Prices'!P20*DualFuelCM!P20</f>
        <v>7188547.1034788415</v>
      </c>
      <c r="R20" s="40">
        <f>'Spot Prices'!R20/'Spot Prices'!Q20*DualFuelCM!Q20</f>
        <v>7350458.0614012284</v>
      </c>
      <c r="S20" s="40">
        <f>'Spot Prices'!S20/'Spot Prices'!R20*DualFuelCM!R20</f>
        <v>8022536.5862979805</v>
      </c>
      <c r="T20" s="40">
        <f>'Spot Prices'!T20/'Spot Prices'!S20*DualFuelCM!S20</f>
        <v>7983964.5161621086</v>
      </c>
    </row>
    <row r="21" spans="2:20" x14ac:dyDescent="0.3">
      <c r="B21" s="5">
        <v>0.25</v>
      </c>
      <c r="C21" s="48"/>
      <c r="D21" s="48"/>
      <c r="E21" s="48">
        <f t="shared" si="1"/>
        <v>4403954.4914999995</v>
      </c>
      <c r="F21" s="48">
        <f t="shared" si="1"/>
        <v>6681127.1299999999</v>
      </c>
      <c r="G21" s="48">
        <f t="shared" si="1"/>
        <v>5941000.21</v>
      </c>
      <c r="H21" s="48">
        <f t="shared" si="1"/>
        <v>5935913.5350000001</v>
      </c>
      <c r="I21" s="48">
        <f t="shared" si="1"/>
        <v>5990561.8250000002</v>
      </c>
      <c r="J21" s="48">
        <f t="shared" si="1"/>
        <v>5910095.1550000003</v>
      </c>
      <c r="K21" s="48">
        <f t="shared" si="1"/>
        <v>5802575.7149999999</v>
      </c>
      <c r="L21" s="48">
        <f t="shared" si="1"/>
        <v>5953741.5199999996</v>
      </c>
      <c r="M21" s="48">
        <f t="shared" si="1"/>
        <v>6057036.2199999997</v>
      </c>
      <c r="N21" s="48">
        <f t="shared" si="1"/>
        <v>5812557.6349999998</v>
      </c>
      <c r="O21" s="48">
        <f t="shared" si="1"/>
        <v>5835776.1749999998</v>
      </c>
      <c r="P21" s="49">
        <f>'Spot Prices'!P21/'Spot Prices'!O21*DualFuelCM!O21</f>
        <v>6286261.3688809779</v>
      </c>
      <c r="Q21" s="49">
        <f>'Spot Prices'!Q21/'Spot Prices'!P21*DualFuelCM!P21</f>
        <v>6040979.9525343552</v>
      </c>
      <c r="R21" s="49">
        <f>'Spot Prices'!R21/'Spot Prices'!Q21*DualFuelCM!Q21</f>
        <v>6039227.8676516432</v>
      </c>
      <c r="S21" s="49">
        <f>'Spot Prices'!S21/'Spot Prices'!R21*DualFuelCM!R21</f>
        <v>6512385.0745891444</v>
      </c>
      <c r="T21" s="49">
        <f>'Spot Prices'!T21/'Spot Prices'!S21*DualFuelCM!S21</f>
        <v>6402150.4967550952</v>
      </c>
    </row>
    <row r="22" spans="2:20" x14ac:dyDescent="0.3">
      <c r="B22" s="3">
        <v>0.05</v>
      </c>
      <c r="C22" s="17"/>
      <c r="D22" s="17"/>
      <c r="E22" s="17">
        <f t="shared" si="1"/>
        <v>3458117.0334999994</v>
      </c>
      <c r="F22" s="17">
        <f t="shared" si="1"/>
        <v>5437489.8300000001</v>
      </c>
      <c r="G22" s="17">
        <f t="shared" si="1"/>
        <v>4724908.1715000002</v>
      </c>
      <c r="H22" s="17">
        <f t="shared" si="1"/>
        <v>4740477.2695000004</v>
      </c>
      <c r="I22" s="17">
        <f t="shared" si="1"/>
        <v>4799531.5829999996</v>
      </c>
      <c r="J22" s="17">
        <f t="shared" si="1"/>
        <v>4709851.4029999999</v>
      </c>
      <c r="K22" s="17">
        <f t="shared" si="1"/>
        <v>4677468.3035000004</v>
      </c>
      <c r="L22" s="17">
        <f t="shared" si="1"/>
        <v>4872452.9610000001</v>
      </c>
      <c r="M22" s="17">
        <f t="shared" si="1"/>
        <v>4827724.9625000004</v>
      </c>
      <c r="N22" s="17">
        <f t="shared" si="1"/>
        <v>4692249.7264999999</v>
      </c>
      <c r="O22" s="17">
        <f t="shared" si="1"/>
        <v>4664283.2479999997</v>
      </c>
      <c r="P22" s="19">
        <f>'Spot Prices'!P22/'Spot Prices'!O22*DualFuelCM!O22</f>
        <v>4933275.94359075</v>
      </c>
      <c r="Q22" s="19">
        <f>'Spot Prices'!Q22/'Spot Prices'!P22*DualFuelCM!P22</f>
        <v>4588074.1572065661</v>
      </c>
      <c r="R22" s="19">
        <f>'Spot Prices'!R22/'Spot Prices'!Q22*DualFuelCM!Q22</f>
        <v>4292155.901622477</v>
      </c>
      <c r="S22" s="19">
        <f>'Spot Prices'!S22/'Spot Prices'!R22*DualFuelCM!R22</f>
        <v>4539089.8076242469</v>
      </c>
      <c r="T22" s="19">
        <f>'Spot Prices'!T22/'Spot Prices'!S22*DualFuelCM!S22</f>
        <v>4315445.7375179566</v>
      </c>
    </row>
    <row r="23" spans="2:20" x14ac:dyDescent="0.3">
      <c r="B23" s="3">
        <v>0</v>
      </c>
      <c r="C23" s="17"/>
      <c r="D23" s="17"/>
      <c r="E23" s="17">
        <f t="shared" si="1"/>
        <v>1836092.8149999999</v>
      </c>
      <c r="F23" s="17">
        <f t="shared" si="1"/>
        <v>2833298.0265000002</v>
      </c>
      <c r="G23" s="17">
        <f t="shared" si="1"/>
        <v>3085308.4509999994</v>
      </c>
      <c r="H23" s="17">
        <f t="shared" si="1"/>
        <v>3221701.1664999998</v>
      </c>
      <c r="I23" s="17">
        <f t="shared" si="1"/>
        <v>2513148.8955000001</v>
      </c>
      <c r="J23" s="17">
        <f t="shared" si="1"/>
        <v>3105295.8039999995</v>
      </c>
      <c r="K23" s="17">
        <f t="shared" si="1"/>
        <v>3102387.335</v>
      </c>
      <c r="L23" s="17">
        <f t="shared" si="1"/>
        <v>2705244.6639999999</v>
      </c>
      <c r="M23" s="17">
        <f t="shared" si="1"/>
        <v>2973028.6364999996</v>
      </c>
      <c r="N23" s="17">
        <f t="shared" si="1"/>
        <v>2699153.1880000001</v>
      </c>
      <c r="O23" s="17">
        <f t="shared" si="1"/>
        <v>3069353.4304999993</v>
      </c>
      <c r="P23" s="19">
        <f>'Spot Prices'!P23/'Spot Prices'!O23*DualFuelCM!O23</f>
        <v>3187634.4589133118</v>
      </c>
      <c r="Q23" s="19">
        <f>'Spot Prices'!Q23/'Spot Prices'!P23*DualFuelCM!P23</f>
        <v>2954354.8490916938</v>
      </c>
      <c r="R23" s="19">
        <f>'Spot Prices'!R23/'Spot Prices'!Q23*DualFuelCM!Q23</f>
        <v>2828081.6569451182</v>
      </c>
      <c r="S23" s="19">
        <f>'Spot Prices'!S23/'Spot Prices'!R23*DualFuelCM!R23</f>
        <v>2920358.5632738713</v>
      </c>
      <c r="T23" s="19">
        <f>'Spot Prices'!T23/'Spot Prices'!S23*DualFuelCM!S23</f>
        <v>2703663.8361090617</v>
      </c>
    </row>
    <row r="24" spans="2:20" x14ac:dyDescent="0.3">
      <c r="B24" s="9" t="s">
        <v>29</v>
      </c>
      <c r="C24" s="48"/>
      <c r="D24" s="48"/>
      <c r="E24" s="48">
        <f t="shared" si="1"/>
        <v>5362713.1749999998</v>
      </c>
      <c r="F24" s="48">
        <f t="shared" si="1"/>
        <v>7795139.9800000004</v>
      </c>
      <c r="G24" s="48">
        <f t="shared" si="1"/>
        <v>6997533.7450000001</v>
      </c>
      <c r="H24" s="48">
        <f t="shared" si="1"/>
        <v>6932334.9400000004</v>
      </c>
      <c r="I24" s="48">
        <f t="shared" si="1"/>
        <v>6997755.9100000001</v>
      </c>
      <c r="J24" s="48">
        <f t="shared" si="1"/>
        <v>6927660.9850000003</v>
      </c>
      <c r="K24" s="48">
        <f t="shared" si="1"/>
        <v>6698906.7199999997</v>
      </c>
      <c r="L24" s="48">
        <f t="shared" si="1"/>
        <v>7007884.6849999996</v>
      </c>
      <c r="M24" s="48">
        <f t="shared" si="1"/>
        <v>7105478.6699999999</v>
      </c>
      <c r="N24" s="48">
        <f t="shared" si="1"/>
        <v>6812479.2450000001</v>
      </c>
      <c r="O24" s="48">
        <f t="shared" si="1"/>
        <v>6866987.6849999996</v>
      </c>
      <c r="P24" s="49">
        <f>'Spot Prices'!P24/'Spot Prices'!O24*DualFuelCM!O24</f>
        <v>7385666.1423360268</v>
      </c>
      <c r="Q24" s="49">
        <f>'Spot Prices'!Q24/'Spot Prices'!P24*DualFuelCM!P24</f>
        <v>7114066.5614600116</v>
      </c>
      <c r="R24" s="49">
        <f>'Spot Prices'!R24/'Spot Prices'!Q24*DualFuelCM!Q24</f>
        <v>7091784.7202476794</v>
      </c>
      <c r="S24" s="49">
        <f>'Spot Prices'!S24/'Spot Prices'!R24*DualFuelCM!R24</f>
        <v>7662744.6781015117</v>
      </c>
      <c r="T24" s="49">
        <f>'Spot Prices'!T24/'Spot Prices'!S24*DualFuelCM!S24</f>
        <v>7571013.3644813215</v>
      </c>
    </row>
    <row r="26" spans="2:20" x14ac:dyDescent="0.3">
      <c r="B26" s="1" t="str">
        <f>"Adjusted "&amp;B15</f>
        <v>Adjusted 5Min Adj Contribution Margin</v>
      </c>
      <c r="E26" s="3">
        <v>1</v>
      </c>
    </row>
    <row r="27" spans="2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0" x14ac:dyDescent="0.3">
      <c r="B28" s="3">
        <v>1</v>
      </c>
      <c r="C28" s="20">
        <f t="shared" ref="C28:O28" si="2">(C17*(1+C6))*($E$26)</f>
        <v>0</v>
      </c>
      <c r="D28" s="20">
        <f t="shared" si="2"/>
        <v>0</v>
      </c>
      <c r="E28" s="20">
        <f t="shared" si="2"/>
        <v>11902262.444492944</v>
      </c>
      <c r="F28" s="15">
        <f t="shared" si="2"/>
        <v>14282548.56147233</v>
      </c>
      <c r="G28" s="20">
        <f t="shared" si="2"/>
        <v>12631843.59317591</v>
      </c>
      <c r="H28" s="20">
        <f t="shared" si="2"/>
        <v>11914077.933210233</v>
      </c>
      <c r="I28" s="20">
        <f t="shared" si="2"/>
        <v>12640472.42592223</v>
      </c>
      <c r="J28" s="20">
        <f t="shared" si="2"/>
        <v>13789461.977874728</v>
      </c>
      <c r="K28" s="20">
        <f t="shared" si="2"/>
        <v>12527684.668705076</v>
      </c>
      <c r="L28" s="20">
        <f t="shared" si="2"/>
        <v>17440737.86246011</v>
      </c>
      <c r="M28" s="20">
        <f t="shared" si="2"/>
        <v>13657854.492341723</v>
      </c>
      <c r="N28" s="20">
        <f t="shared" si="2"/>
        <v>15063821.089490581</v>
      </c>
      <c r="O28" s="20">
        <f t="shared" si="2"/>
        <v>13951509.172473827</v>
      </c>
      <c r="P28" s="21">
        <f>(O28*'Spot Prices'!P5/'Spot Prices'!O5)*($E$26)</f>
        <v>13980582.572280727</v>
      </c>
      <c r="Q28" s="21">
        <f>(P28*'Spot Prices'!Q5/'Spot Prices'!P5)*($E$26)</f>
        <v>13895765.492887177</v>
      </c>
      <c r="R28" s="21">
        <f>(Q28*'Spot Prices'!R5/'Spot Prices'!Q5)*($E$26)</f>
        <v>13174072.328040201</v>
      </c>
      <c r="S28" s="21">
        <f>(R28*'Spot Prices'!S5/'Spot Prices'!R5)*($E$26)</f>
        <v>14210274.75556235</v>
      </c>
      <c r="T28" s="21">
        <f>(S28*'Spot Prices'!T5/'Spot Prices'!S5)*($E$26)</f>
        <v>13722686.057004662</v>
      </c>
    </row>
    <row r="29" spans="2:20" x14ac:dyDescent="0.3">
      <c r="B29" s="3">
        <v>0.95</v>
      </c>
      <c r="C29" s="20">
        <f t="shared" ref="C29:O29" si="3">(C18*(1+C7))*($E$26)</f>
        <v>0</v>
      </c>
      <c r="D29" s="20">
        <f t="shared" si="3"/>
        <v>0</v>
      </c>
      <c r="E29" s="20">
        <f t="shared" si="3"/>
        <v>7874159.7120792056</v>
      </c>
      <c r="F29" s="15">
        <f t="shared" si="3"/>
        <v>10605758.384330196</v>
      </c>
      <c r="G29" s="20">
        <f t="shared" si="3"/>
        <v>9522709.557614902</v>
      </c>
      <c r="H29" s="20">
        <f t="shared" si="3"/>
        <v>9667857.4921227079</v>
      </c>
      <c r="I29" s="20">
        <f t="shared" si="3"/>
        <v>9538330.5364906155</v>
      </c>
      <c r="J29" s="20">
        <f t="shared" si="3"/>
        <v>9844425.4981834386</v>
      </c>
      <c r="K29" s="20">
        <f t="shared" si="3"/>
        <v>9274659.0582816228</v>
      </c>
      <c r="L29" s="20">
        <f t="shared" si="3"/>
        <v>10833188.672313711</v>
      </c>
      <c r="M29" s="20">
        <f t="shared" si="3"/>
        <v>10644187.635191148</v>
      </c>
      <c r="N29" s="20">
        <f t="shared" si="3"/>
        <v>10124094.164865538</v>
      </c>
      <c r="O29" s="20">
        <f t="shared" si="3"/>
        <v>9573172.6168934908</v>
      </c>
      <c r="P29" s="21">
        <f>(O29*'Spot Prices'!P6/'Spot Prices'!O6)*($E$26)</f>
        <v>10077684.257447168</v>
      </c>
      <c r="Q29" s="21">
        <f>(P29*'Spot Prices'!Q6/'Spot Prices'!P6)*($E$26)</f>
        <v>9684070.6491546817</v>
      </c>
      <c r="R29" s="21">
        <f>(Q29*'Spot Prices'!R6/'Spot Prices'!Q6)*($E$26)</f>
        <v>9484967.0903504472</v>
      </c>
      <c r="S29" s="21">
        <f>(R29*'Spot Prices'!S6/'Spot Prices'!R6)*($E$26)</f>
        <v>10162440.302722698</v>
      </c>
      <c r="T29" s="21">
        <f>(S29*'Spot Prices'!T6/'Spot Prices'!S6)*($E$26)</f>
        <v>10106879.43744456</v>
      </c>
    </row>
    <row r="30" spans="2:20" x14ac:dyDescent="0.3">
      <c r="B30" s="5">
        <v>0.75</v>
      </c>
      <c r="C30" s="51">
        <f t="shared" ref="C30:O30" si="4">(C19*(1+C8))*($E$26)</f>
        <v>0</v>
      </c>
      <c r="D30" s="51">
        <f t="shared" si="4"/>
        <v>0</v>
      </c>
      <c r="E30" s="51">
        <f t="shared" si="4"/>
        <v>6189283.1413722942</v>
      </c>
      <c r="F30" s="47">
        <f t="shared" si="4"/>
        <v>8772042.4174723849</v>
      </c>
      <c r="G30" s="51">
        <f t="shared" si="4"/>
        <v>7972799.9440439055</v>
      </c>
      <c r="H30" s="51">
        <f t="shared" si="4"/>
        <v>7760540.4459980298</v>
      </c>
      <c r="I30" s="51">
        <f t="shared" si="4"/>
        <v>7955366.32689902</v>
      </c>
      <c r="J30" s="51">
        <f t="shared" si="4"/>
        <v>8083521.0836787187</v>
      </c>
      <c r="K30" s="51">
        <f t="shared" si="4"/>
        <v>7745860.778369884</v>
      </c>
      <c r="L30" s="51">
        <f t="shared" si="4"/>
        <v>8732660.068552481</v>
      </c>
      <c r="M30" s="51">
        <f t="shared" si="4"/>
        <v>8632484.8234924544</v>
      </c>
      <c r="N30" s="51">
        <f t="shared" si="4"/>
        <v>8118280.3728565117</v>
      </c>
      <c r="O30" s="51">
        <f t="shared" si="4"/>
        <v>7830600.6083494294</v>
      </c>
      <c r="P30" s="52">
        <f>(O30*'Spot Prices'!P7/'Spot Prices'!O7)*($E$26)</f>
        <v>8447571.2741548158</v>
      </c>
      <c r="Q30" s="52">
        <f>(P30*'Spot Prices'!Q7/'Spot Prices'!P7)*($E$26)</f>
        <v>8194616.070036551</v>
      </c>
      <c r="R30" s="52">
        <f>(Q30*'Spot Prices'!R7/'Spot Prices'!Q7)*($E$26)</f>
        <v>8216563.6153750429</v>
      </c>
      <c r="S30" s="52">
        <f>(R30*'Spot Prices'!S7/'Spot Prices'!R7)*($E$26)</f>
        <v>8911905.3769238498</v>
      </c>
      <c r="T30" s="52">
        <f>(S30*'Spot Prices'!T7/'Spot Prices'!S7)*($E$26)</f>
        <v>8884058.0917086024</v>
      </c>
    </row>
    <row r="31" spans="2:20" x14ac:dyDescent="0.3">
      <c r="B31" s="7">
        <v>0.5</v>
      </c>
      <c r="C31" s="43">
        <f t="shared" ref="C31:O31" si="5">(C20*(1+C9))*($E$26)</f>
        <v>0</v>
      </c>
      <c r="D31" s="43">
        <f t="shared" si="5"/>
        <v>0</v>
      </c>
      <c r="E31" s="43">
        <f t="shared" si="5"/>
        <v>5173012.2209259439</v>
      </c>
      <c r="F31" s="42">
        <f t="shared" si="5"/>
        <v>7676064.3492178209</v>
      </c>
      <c r="G31" s="43">
        <f t="shared" si="5"/>
        <v>6886435.3478624709</v>
      </c>
      <c r="H31" s="43">
        <f t="shared" si="5"/>
        <v>6796455.9793697046</v>
      </c>
      <c r="I31" s="43">
        <f t="shared" si="5"/>
        <v>6867361.7375930594</v>
      </c>
      <c r="J31" s="43">
        <f t="shared" si="5"/>
        <v>7012939.2894468689</v>
      </c>
      <c r="K31" s="43">
        <f t="shared" si="5"/>
        <v>6849779.9700618992</v>
      </c>
      <c r="L31" s="43">
        <f t="shared" si="5"/>
        <v>7595804.7391872825</v>
      </c>
      <c r="M31" s="43">
        <f t="shared" si="5"/>
        <v>7478745.2020122958</v>
      </c>
      <c r="N31" s="43">
        <f t="shared" si="5"/>
        <v>7069965.7778417384</v>
      </c>
      <c r="O31" s="43">
        <f t="shared" si="5"/>
        <v>6734383.1467859335</v>
      </c>
      <c r="P31" s="44">
        <f>(O31*'Spot Prices'!P8/'Spot Prices'!O8)*($E$26)</f>
        <v>7364203.2703231126</v>
      </c>
      <c r="Q31" s="44">
        <f>(P31*'Spot Prices'!Q8/'Spot Prices'!P8)*($E$26)</f>
        <v>7156776.412663402</v>
      </c>
      <c r="R31" s="44">
        <f>(Q31*'Spot Prices'!R8/'Spot Prices'!Q8)*($E$26)</f>
        <v>7317971.7846809132</v>
      </c>
      <c r="S31" s="44">
        <f>(R31*'Spot Prices'!S8/'Spot Prices'!R8)*($E$26)</f>
        <v>7987079.9737489047</v>
      </c>
      <c r="T31" s="44">
        <f>(S31*'Spot Prices'!T8/'Spot Prices'!S8)*($E$26)</f>
        <v>7948678.3777431678</v>
      </c>
    </row>
    <row r="32" spans="2:20" x14ac:dyDescent="0.3">
      <c r="B32" s="5">
        <v>0.25</v>
      </c>
      <c r="C32" s="51">
        <f t="shared" ref="C32:O32" si="6">(C21*(1+C10))*($E$26)</f>
        <v>0</v>
      </c>
      <c r="D32" s="51">
        <f t="shared" si="6"/>
        <v>0</v>
      </c>
      <c r="E32" s="51">
        <f t="shared" si="6"/>
        <v>4400044.0634945026</v>
      </c>
      <c r="F32" s="47">
        <f t="shared" si="6"/>
        <v>6677177.8644283172</v>
      </c>
      <c r="G32" s="51">
        <f t="shared" si="6"/>
        <v>5940972.726604389</v>
      </c>
      <c r="H32" s="51">
        <f t="shared" si="6"/>
        <v>5932505.958911472</v>
      </c>
      <c r="I32" s="51">
        <f t="shared" si="6"/>
        <v>5984979.902987862</v>
      </c>
      <c r="J32" s="51">
        <f t="shared" si="6"/>
        <v>6083666.6118757678</v>
      </c>
      <c r="K32" s="51">
        <f t="shared" si="6"/>
        <v>5966618.7681511566</v>
      </c>
      <c r="L32" s="51">
        <f t="shared" si="6"/>
        <v>6519796.5118757617</v>
      </c>
      <c r="M32" s="51">
        <f t="shared" si="6"/>
        <v>6415123.2091692043</v>
      </c>
      <c r="N32" s="51">
        <f t="shared" si="6"/>
        <v>6119833.4189210143</v>
      </c>
      <c r="O32" s="51">
        <f t="shared" si="6"/>
        <v>5792732.1556549044</v>
      </c>
      <c r="P32" s="52">
        <f>(O32*'Spot Prices'!P9/'Spot Prices'!O9)*($E$26)</f>
        <v>6239894.6221353421</v>
      </c>
      <c r="Q32" s="52">
        <f>(P32*'Spot Prices'!Q9/'Spot Prices'!P9)*($E$26)</f>
        <v>5996422.373534983</v>
      </c>
      <c r="R32" s="52">
        <f>(Q32*'Spot Prices'!R9/'Spot Prices'!Q9)*($E$26)</f>
        <v>5994683.2118304959</v>
      </c>
      <c r="S32" s="52">
        <f>(R32*'Spot Prices'!S9/'Spot Prices'!R9)*($E$26)</f>
        <v>6464350.4651854839</v>
      </c>
      <c r="T32" s="52">
        <f>(S32*'Spot Prices'!T9/'Spot Prices'!S9)*($E$26)</f>
        <v>6354928.9650224252</v>
      </c>
    </row>
    <row r="33" spans="2:20" x14ac:dyDescent="0.3">
      <c r="B33" s="3">
        <v>0.05</v>
      </c>
      <c r="C33" s="20">
        <f t="shared" ref="C33:O33" si="7">(C22*(1+C11))*($E$26)</f>
        <v>0</v>
      </c>
      <c r="D33" s="20">
        <f t="shared" si="7"/>
        <v>0</v>
      </c>
      <c r="E33" s="20">
        <f t="shared" si="7"/>
        <v>3452157.2799194478</v>
      </c>
      <c r="F33" s="15">
        <f t="shared" si="7"/>
        <v>5431176.1808665041</v>
      </c>
      <c r="G33" s="20">
        <f t="shared" si="7"/>
        <v>4734983.6225482197</v>
      </c>
      <c r="H33" s="20">
        <f t="shared" si="7"/>
        <v>4736731.5419008378</v>
      </c>
      <c r="I33" s="20">
        <f t="shared" si="7"/>
        <v>4795754.3068201374</v>
      </c>
      <c r="J33" s="20">
        <f t="shared" si="7"/>
        <v>4845821.1704016961</v>
      </c>
      <c r="K33" s="20">
        <f t="shared" si="7"/>
        <v>4789669.205012681</v>
      </c>
      <c r="L33" s="20">
        <f t="shared" si="7"/>
        <v>5222461.9950359138</v>
      </c>
      <c r="M33" s="20">
        <f t="shared" si="7"/>
        <v>5045791.87238889</v>
      </c>
      <c r="N33" s="20">
        <f t="shared" si="7"/>
        <v>4900834.9912385819</v>
      </c>
      <c r="O33" s="20">
        <f t="shared" si="7"/>
        <v>4577074.6833823929</v>
      </c>
      <c r="P33" s="21">
        <f>(O33*'Spot Prices'!P10/'Spot Prices'!O10)*($E$26)</f>
        <v>4841037.9959730543</v>
      </c>
      <c r="Q33" s="21">
        <f>(P33*'Spot Prices'!Q10/'Spot Prices'!P10)*($E$26)</f>
        <v>4502290.4814873254</v>
      </c>
      <c r="R33" s="21">
        <f>(Q33*'Spot Prices'!R10/'Spot Prices'!Q10)*($E$26)</f>
        <v>4211905.0387581801</v>
      </c>
      <c r="S33" s="21">
        <f>(R33*'Spot Prices'!S10/'Spot Prices'!R10)*($E$26)</f>
        <v>4454221.997127736</v>
      </c>
      <c r="T33" s="21">
        <f>(S33*'Spot Prices'!T10/'Spot Prices'!S10)*($E$26)</f>
        <v>4234759.4222913934</v>
      </c>
    </row>
    <row r="34" spans="2:20" x14ac:dyDescent="0.3">
      <c r="B34" s="3">
        <v>0</v>
      </c>
      <c r="C34" s="20">
        <f t="shared" ref="C34:O34" si="8">(C23*(1+C12))*($E$26)</f>
        <v>0</v>
      </c>
      <c r="D34" s="20">
        <f t="shared" si="8"/>
        <v>0</v>
      </c>
      <c r="E34" s="20">
        <f t="shared" si="8"/>
        <v>1855093.030273994</v>
      </c>
      <c r="F34" s="15">
        <f t="shared" si="8"/>
        <v>2852616.7960429494</v>
      </c>
      <c r="G34" s="20">
        <f t="shared" si="8"/>
        <v>3077308.0856124768</v>
      </c>
      <c r="H34" s="20">
        <f t="shared" si="8"/>
        <v>3177950.8709319332</v>
      </c>
      <c r="I34" s="20">
        <f t="shared" si="8"/>
        <v>2505167.7417299682</v>
      </c>
      <c r="J34" s="20">
        <f t="shared" si="8"/>
        <v>3109294.7960573821</v>
      </c>
      <c r="K34" s="20">
        <f t="shared" si="8"/>
        <v>3116271.1183017888</v>
      </c>
      <c r="L34" s="20">
        <f t="shared" si="8"/>
        <v>2626036.9308355441</v>
      </c>
      <c r="M34" s="20">
        <f t="shared" si="8"/>
        <v>3038411.0277923075</v>
      </c>
      <c r="N34" s="20">
        <f t="shared" si="8"/>
        <v>2732406.8377231727</v>
      </c>
      <c r="O34" s="20">
        <f t="shared" si="8"/>
        <v>2918648.1070445776</v>
      </c>
      <c r="P34" s="21">
        <f>(O34*'Spot Prices'!P11/'Spot Prices'!O11)*($E$26)</f>
        <v>3031121.5342645785</v>
      </c>
      <c r="Q34" s="21">
        <f>(P34*'Spot Prices'!Q11/'Spot Prices'!P11)*($E$26)</f>
        <v>2809295.95860676</v>
      </c>
      <c r="R34" s="21">
        <f>(Q34*'Spot Prices'!R11/'Spot Prices'!Q11)*($E$26)</f>
        <v>2689222.7830751161</v>
      </c>
      <c r="S34" s="21">
        <f>(R34*'Spot Prices'!S11/'Spot Prices'!R11)*($E$26)</f>
        <v>2776968.8911981136</v>
      </c>
      <c r="T34" s="21">
        <f>(S34*'Spot Prices'!T11/'Spot Prices'!S11)*($E$26)</f>
        <v>2570913.8800803204</v>
      </c>
    </row>
    <row r="35" spans="2:20" x14ac:dyDescent="0.3">
      <c r="B35" s="9" t="s">
        <v>29</v>
      </c>
      <c r="C35" s="51">
        <f t="shared" ref="C35:O35" si="9">(C24*(1+C13))*($E$26)</f>
        <v>0</v>
      </c>
      <c r="D35" s="51">
        <f t="shared" si="9"/>
        <v>0</v>
      </c>
      <c r="E35" s="51">
        <f t="shared" si="9"/>
        <v>5361150.893304239</v>
      </c>
      <c r="F35" s="47">
        <f t="shared" si="9"/>
        <v>7794898.1236141296</v>
      </c>
      <c r="G35" s="51">
        <f t="shared" si="9"/>
        <v>6996193.5343917878</v>
      </c>
      <c r="H35" s="51">
        <f t="shared" si="9"/>
        <v>6932373.466122631</v>
      </c>
      <c r="I35" s="51">
        <f t="shared" si="9"/>
        <v>6996635.5304223755</v>
      </c>
      <c r="J35" s="51">
        <f t="shared" si="9"/>
        <v>7143696.9463313567</v>
      </c>
      <c r="K35" s="51">
        <f t="shared" si="9"/>
        <v>6905846.5401847465</v>
      </c>
      <c r="L35" s="51">
        <f t="shared" si="9"/>
        <v>7734428.6214997889</v>
      </c>
      <c r="M35" s="51">
        <f t="shared" si="9"/>
        <v>7592263.3362107007</v>
      </c>
      <c r="N35" s="51">
        <f t="shared" si="9"/>
        <v>7205411.7497621821</v>
      </c>
      <c r="O35" s="51">
        <f t="shared" si="9"/>
        <v>6868514.6708785817</v>
      </c>
      <c r="P35" s="52">
        <f>(O35*'Spot Prices'!P12/'Spot Prices'!O12)*($E$26)</f>
        <v>7387308.4647662686</v>
      </c>
      <c r="Q35" s="52">
        <f>(P35*'Spot Prices'!Q12/'Spot Prices'!P12)*($E$26)</f>
        <v>7115648.4893266335</v>
      </c>
      <c r="R35" s="52">
        <f>(Q35*'Spot Prices'!R12/'Spot Prices'!Q12)*($E$26)</f>
        <v>7093361.6933861971</v>
      </c>
      <c r="S35" s="52">
        <f>(R35*'Spot Prices'!S12/'Spot Prices'!R12)*($E$26)</f>
        <v>7664448.6134296935</v>
      </c>
      <c r="T35" s="52">
        <f>(S35*'Spot Prices'!T12/'Spot Prices'!S12)*($E$26)</f>
        <v>7572696.9018669194</v>
      </c>
    </row>
    <row r="38" spans="2:20" x14ac:dyDescent="0.3">
      <c r="B38" s="22" t="s">
        <v>32</v>
      </c>
      <c r="C38" s="23" t="s">
        <v>33</v>
      </c>
      <c r="D38" s="23" t="s">
        <v>21</v>
      </c>
      <c r="E38" s="23" t="s">
        <v>0</v>
      </c>
      <c r="F38" s="24" t="s">
        <v>22</v>
      </c>
    </row>
    <row r="39" spans="2:20" x14ac:dyDescent="0.3">
      <c r="B39" s="25" t="s">
        <v>34</v>
      </c>
      <c r="C39" s="26" t="s">
        <v>3</v>
      </c>
      <c r="D39" s="26" t="s">
        <v>35</v>
      </c>
      <c r="E39" s="26">
        <v>1</v>
      </c>
      <c r="F39" s="30">
        <v>198390.875</v>
      </c>
    </row>
    <row r="40" spans="2:20" x14ac:dyDescent="0.3">
      <c r="B40" s="27" t="s">
        <v>34</v>
      </c>
      <c r="C40" s="28" t="s">
        <v>3</v>
      </c>
      <c r="D40" s="28" t="s">
        <v>35</v>
      </c>
      <c r="E40" s="28">
        <v>0.95</v>
      </c>
      <c r="F40" s="31">
        <v>152352.45000000001</v>
      </c>
    </row>
    <row r="41" spans="2:20" x14ac:dyDescent="0.3">
      <c r="B41" s="25" t="s">
        <v>34</v>
      </c>
      <c r="C41" s="26" t="s">
        <v>3</v>
      </c>
      <c r="D41" s="26" t="s">
        <v>35</v>
      </c>
      <c r="E41" s="26">
        <v>0.95</v>
      </c>
      <c r="F41" s="30">
        <v>152352.45000000001</v>
      </c>
    </row>
    <row r="42" spans="2:20" x14ac:dyDescent="0.3">
      <c r="B42" s="27" t="s">
        <v>34</v>
      </c>
      <c r="C42" s="28" t="s">
        <v>3</v>
      </c>
      <c r="D42" s="28" t="s">
        <v>35</v>
      </c>
      <c r="E42" s="28">
        <v>0.95</v>
      </c>
      <c r="F42" s="31">
        <v>152352.45000000001</v>
      </c>
    </row>
    <row r="43" spans="2:20" x14ac:dyDescent="0.3">
      <c r="B43" s="25" t="s">
        <v>34</v>
      </c>
      <c r="C43" s="26" t="s">
        <v>3</v>
      </c>
      <c r="D43" s="26" t="s">
        <v>35</v>
      </c>
      <c r="E43" s="26">
        <v>0.75</v>
      </c>
      <c r="F43" s="30">
        <v>132782.45000000001</v>
      </c>
    </row>
    <row r="44" spans="2:20" x14ac:dyDescent="0.3">
      <c r="B44" s="27" t="s">
        <v>34</v>
      </c>
      <c r="C44" s="28" t="s">
        <v>3</v>
      </c>
      <c r="D44" s="28" t="s">
        <v>35</v>
      </c>
      <c r="E44" s="28">
        <v>0.75</v>
      </c>
      <c r="F44" s="31">
        <v>132782.45000000001</v>
      </c>
    </row>
    <row r="45" spans="2:20" x14ac:dyDescent="0.3">
      <c r="B45" s="25" t="s">
        <v>34</v>
      </c>
      <c r="C45" s="26" t="s">
        <v>3</v>
      </c>
      <c r="D45" s="26" t="s">
        <v>35</v>
      </c>
      <c r="E45" s="26">
        <v>0.75</v>
      </c>
      <c r="F45" s="30">
        <v>132782.45000000001</v>
      </c>
    </row>
    <row r="46" spans="2:20" x14ac:dyDescent="0.3">
      <c r="B46" s="27" t="s">
        <v>34</v>
      </c>
      <c r="C46" s="28" t="s">
        <v>3</v>
      </c>
      <c r="D46" s="28" t="s">
        <v>35</v>
      </c>
      <c r="E46" s="28">
        <v>0.75</v>
      </c>
      <c r="F46" s="31">
        <v>132782.45000000001</v>
      </c>
    </row>
    <row r="47" spans="2:20" x14ac:dyDescent="0.3">
      <c r="B47" s="25" t="s">
        <v>34</v>
      </c>
      <c r="C47" s="26" t="s">
        <v>3</v>
      </c>
      <c r="D47" s="26" t="s">
        <v>35</v>
      </c>
      <c r="E47" s="26">
        <v>0.5</v>
      </c>
      <c r="F47" s="30">
        <v>122752.825</v>
      </c>
    </row>
    <row r="48" spans="2:20" x14ac:dyDescent="0.3">
      <c r="B48" s="27" t="s">
        <v>34</v>
      </c>
      <c r="C48" s="28" t="s">
        <v>3</v>
      </c>
      <c r="D48" s="28" t="s">
        <v>35</v>
      </c>
      <c r="E48" s="28">
        <v>0.5</v>
      </c>
      <c r="F48" s="31">
        <v>122752.825</v>
      </c>
    </row>
    <row r="49" spans="2:6" x14ac:dyDescent="0.3">
      <c r="B49" s="25" t="s">
        <v>34</v>
      </c>
      <c r="C49" s="26" t="s">
        <v>3</v>
      </c>
      <c r="D49" s="26" t="s">
        <v>35</v>
      </c>
      <c r="E49" s="26">
        <v>0.5</v>
      </c>
      <c r="F49" s="30">
        <v>122752.825</v>
      </c>
    </row>
    <row r="50" spans="2:6" x14ac:dyDescent="0.3">
      <c r="B50" s="27" t="s">
        <v>34</v>
      </c>
      <c r="C50" s="28" t="s">
        <v>3</v>
      </c>
      <c r="D50" s="28" t="s">
        <v>35</v>
      </c>
      <c r="E50" s="28">
        <v>0.5</v>
      </c>
      <c r="F50" s="31">
        <v>122752.825</v>
      </c>
    </row>
    <row r="51" spans="2:6" x14ac:dyDescent="0.3">
      <c r="B51" s="25" t="s">
        <v>34</v>
      </c>
      <c r="C51" s="26" t="s">
        <v>3</v>
      </c>
      <c r="D51" s="26" t="s">
        <v>35</v>
      </c>
      <c r="E51" s="26">
        <v>0.5</v>
      </c>
      <c r="F51" s="30">
        <v>122752.825</v>
      </c>
    </row>
    <row r="52" spans="2:6" x14ac:dyDescent="0.3">
      <c r="B52" s="27" t="s">
        <v>34</v>
      </c>
      <c r="C52" s="28" t="s">
        <v>3</v>
      </c>
      <c r="D52" s="28" t="s">
        <v>35</v>
      </c>
      <c r="E52" s="28">
        <v>0.25</v>
      </c>
      <c r="F52" s="31">
        <v>113652.77499999999</v>
      </c>
    </row>
    <row r="53" spans="2:6" x14ac:dyDescent="0.3">
      <c r="B53" s="25" t="s">
        <v>34</v>
      </c>
      <c r="C53" s="26" t="s">
        <v>3</v>
      </c>
      <c r="D53" s="26" t="s">
        <v>35</v>
      </c>
      <c r="E53" s="26">
        <v>0.25</v>
      </c>
      <c r="F53" s="30">
        <v>113652.77499999999</v>
      </c>
    </row>
    <row r="54" spans="2:6" x14ac:dyDescent="0.3">
      <c r="B54" s="27" t="s">
        <v>34</v>
      </c>
      <c r="C54" s="28" t="s">
        <v>3</v>
      </c>
      <c r="D54" s="28" t="s">
        <v>35</v>
      </c>
      <c r="E54" s="28">
        <v>0.25</v>
      </c>
      <c r="F54" s="31">
        <v>113652.77499999999</v>
      </c>
    </row>
    <row r="55" spans="2:6" x14ac:dyDescent="0.3">
      <c r="B55" s="25" t="s">
        <v>34</v>
      </c>
      <c r="C55" s="26" t="s">
        <v>3</v>
      </c>
      <c r="D55" s="26" t="s">
        <v>35</v>
      </c>
      <c r="E55" s="26">
        <v>0.25</v>
      </c>
      <c r="F55" s="30">
        <v>113652.77499999999</v>
      </c>
    </row>
    <row r="56" spans="2:6" x14ac:dyDescent="0.3">
      <c r="B56" s="27" t="s">
        <v>34</v>
      </c>
      <c r="C56" s="28" t="s">
        <v>3</v>
      </c>
      <c r="D56" s="28" t="s">
        <v>35</v>
      </c>
      <c r="E56" s="28">
        <v>0.05</v>
      </c>
      <c r="F56" s="31">
        <v>101225.825</v>
      </c>
    </row>
    <row r="57" spans="2:6" x14ac:dyDescent="0.3">
      <c r="B57" s="25" t="s">
        <v>34</v>
      </c>
      <c r="C57" s="26" t="s">
        <v>3</v>
      </c>
      <c r="D57" s="26" t="s">
        <v>35</v>
      </c>
      <c r="E57" s="26">
        <v>0.05</v>
      </c>
      <c r="F57" s="30">
        <v>101225.825</v>
      </c>
    </row>
    <row r="58" spans="2:6" x14ac:dyDescent="0.3">
      <c r="B58" s="27" t="s">
        <v>34</v>
      </c>
      <c r="C58" s="28" t="s">
        <v>3</v>
      </c>
      <c r="D58" s="28" t="s">
        <v>35</v>
      </c>
      <c r="E58" s="28">
        <v>0.05</v>
      </c>
      <c r="F58" s="31">
        <v>101225.825</v>
      </c>
    </row>
    <row r="59" spans="2:6" x14ac:dyDescent="0.3">
      <c r="B59" s="25" t="s">
        <v>34</v>
      </c>
      <c r="C59" s="26" t="s">
        <v>3</v>
      </c>
      <c r="D59" s="26" t="s">
        <v>35</v>
      </c>
      <c r="E59" s="26">
        <v>0</v>
      </c>
      <c r="F59" s="30">
        <v>71234.8</v>
      </c>
    </row>
    <row r="60" spans="2:6" x14ac:dyDescent="0.3">
      <c r="B60" s="27" t="s">
        <v>34</v>
      </c>
      <c r="C60" s="28" t="s">
        <v>3</v>
      </c>
      <c r="D60" s="28" t="s">
        <v>35</v>
      </c>
      <c r="E60" s="28" t="s">
        <v>24</v>
      </c>
      <c r="F60" s="31">
        <v>124118.9795</v>
      </c>
    </row>
    <row r="61" spans="2:6" x14ac:dyDescent="0.3">
      <c r="B61" s="25" t="s">
        <v>34</v>
      </c>
      <c r="C61" s="26" t="s">
        <v>3</v>
      </c>
      <c r="D61" s="26" t="s">
        <v>36</v>
      </c>
      <c r="E61" s="26">
        <v>1</v>
      </c>
      <c r="F61" s="30">
        <v>43507940.329999998</v>
      </c>
    </row>
    <row r="62" spans="2:6" x14ac:dyDescent="0.3">
      <c r="B62" s="27" t="s">
        <v>34</v>
      </c>
      <c r="C62" s="28" t="s">
        <v>3</v>
      </c>
      <c r="D62" s="28" t="s">
        <v>36</v>
      </c>
      <c r="E62" s="28">
        <v>0.95</v>
      </c>
      <c r="F62" s="31">
        <v>29305588.129999999</v>
      </c>
    </row>
    <row r="63" spans="2:6" x14ac:dyDescent="0.3">
      <c r="B63" s="25" t="s">
        <v>34</v>
      </c>
      <c r="C63" s="26" t="s">
        <v>3</v>
      </c>
      <c r="D63" s="26" t="s">
        <v>36</v>
      </c>
      <c r="E63" s="26">
        <v>0.95</v>
      </c>
      <c r="F63" s="30">
        <v>29305588.129999999</v>
      </c>
    </row>
    <row r="64" spans="2:6" x14ac:dyDescent="0.3">
      <c r="B64" s="27" t="s">
        <v>34</v>
      </c>
      <c r="C64" s="28" t="s">
        <v>3</v>
      </c>
      <c r="D64" s="28" t="s">
        <v>36</v>
      </c>
      <c r="E64" s="28">
        <v>0.95</v>
      </c>
      <c r="F64" s="31">
        <v>29305588.129999999</v>
      </c>
    </row>
    <row r="65" spans="2:6" x14ac:dyDescent="0.3">
      <c r="B65" s="25" t="s">
        <v>34</v>
      </c>
      <c r="C65" s="26" t="s">
        <v>3</v>
      </c>
      <c r="D65" s="26" t="s">
        <v>36</v>
      </c>
      <c r="E65" s="26">
        <v>0.75</v>
      </c>
      <c r="F65" s="30">
        <v>24392328.16</v>
      </c>
    </row>
    <row r="66" spans="2:6" x14ac:dyDescent="0.3">
      <c r="B66" s="27" t="s">
        <v>34</v>
      </c>
      <c r="C66" s="28" t="s">
        <v>3</v>
      </c>
      <c r="D66" s="28" t="s">
        <v>36</v>
      </c>
      <c r="E66" s="28">
        <v>0.75</v>
      </c>
      <c r="F66" s="31">
        <v>24392328.16</v>
      </c>
    </row>
    <row r="67" spans="2:6" x14ac:dyDescent="0.3">
      <c r="B67" s="25" t="s">
        <v>34</v>
      </c>
      <c r="C67" s="26" t="s">
        <v>3</v>
      </c>
      <c r="D67" s="26" t="s">
        <v>36</v>
      </c>
      <c r="E67" s="26">
        <v>0.75</v>
      </c>
      <c r="F67" s="30">
        <v>24392328.16</v>
      </c>
    </row>
    <row r="68" spans="2:6" x14ac:dyDescent="0.3">
      <c r="B68" s="27" t="s">
        <v>34</v>
      </c>
      <c r="C68" s="28" t="s">
        <v>3</v>
      </c>
      <c r="D68" s="28" t="s">
        <v>36</v>
      </c>
      <c r="E68" s="28">
        <v>0.75</v>
      </c>
      <c r="F68" s="31">
        <v>24392328.16</v>
      </c>
    </row>
    <row r="69" spans="2:6" x14ac:dyDescent="0.3">
      <c r="B69" s="25" t="s">
        <v>34</v>
      </c>
      <c r="C69" s="26" t="s">
        <v>3</v>
      </c>
      <c r="D69" s="26" t="s">
        <v>36</v>
      </c>
      <c r="E69" s="26">
        <v>0.5</v>
      </c>
      <c r="F69" s="30">
        <v>21539226.109999999</v>
      </c>
    </row>
    <row r="70" spans="2:6" x14ac:dyDescent="0.3">
      <c r="B70" s="27" t="s">
        <v>34</v>
      </c>
      <c r="C70" s="28" t="s">
        <v>3</v>
      </c>
      <c r="D70" s="28" t="s">
        <v>36</v>
      </c>
      <c r="E70" s="28">
        <v>0.5</v>
      </c>
      <c r="F70" s="31">
        <v>21539226.109999999</v>
      </c>
    </row>
    <row r="71" spans="2:6" x14ac:dyDescent="0.3">
      <c r="B71" s="25" t="s">
        <v>34</v>
      </c>
      <c r="C71" s="26" t="s">
        <v>3</v>
      </c>
      <c r="D71" s="26" t="s">
        <v>36</v>
      </c>
      <c r="E71" s="26">
        <v>0.5</v>
      </c>
      <c r="F71" s="30">
        <v>21539226.109999999</v>
      </c>
    </row>
    <row r="72" spans="2:6" x14ac:dyDescent="0.3">
      <c r="B72" s="27" t="s">
        <v>34</v>
      </c>
      <c r="C72" s="28" t="s">
        <v>3</v>
      </c>
      <c r="D72" s="28" t="s">
        <v>36</v>
      </c>
      <c r="E72" s="28">
        <v>0.5</v>
      </c>
      <c r="F72" s="31">
        <v>21539226.109999999</v>
      </c>
    </row>
    <row r="73" spans="2:6" x14ac:dyDescent="0.3">
      <c r="B73" s="25" t="s">
        <v>34</v>
      </c>
      <c r="C73" s="26" t="s">
        <v>3</v>
      </c>
      <c r="D73" s="26" t="s">
        <v>36</v>
      </c>
      <c r="E73" s="26">
        <v>0.5</v>
      </c>
      <c r="F73" s="30">
        <v>21539226.109999999</v>
      </c>
    </row>
    <row r="74" spans="2:6" x14ac:dyDescent="0.3">
      <c r="B74" s="27" t="s">
        <v>34</v>
      </c>
      <c r="C74" s="28" t="s">
        <v>3</v>
      </c>
      <c r="D74" s="28" t="s">
        <v>36</v>
      </c>
      <c r="E74" s="28">
        <v>0.25</v>
      </c>
      <c r="F74" s="31">
        <v>19028025.210000001</v>
      </c>
    </row>
    <row r="75" spans="2:6" x14ac:dyDescent="0.3">
      <c r="B75" s="25" t="s">
        <v>34</v>
      </c>
      <c r="C75" s="26" t="s">
        <v>3</v>
      </c>
      <c r="D75" s="26" t="s">
        <v>36</v>
      </c>
      <c r="E75" s="26">
        <v>0.25</v>
      </c>
      <c r="F75" s="30">
        <v>19028025.210000001</v>
      </c>
    </row>
    <row r="76" spans="2:6" x14ac:dyDescent="0.3">
      <c r="B76" s="27" t="s">
        <v>34</v>
      </c>
      <c r="C76" s="28" t="s">
        <v>3</v>
      </c>
      <c r="D76" s="28" t="s">
        <v>36</v>
      </c>
      <c r="E76" s="28">
        <v>0.25</v>
      </c>
      <c r="F76" s="31">
        <v>19028025.210000001</v>
      </c>
    </row>
    <row r="77" spans="2:6" x14ac:dyDescent="0.3">
      <c r="B77" s="25" t="s">
        <v>34</v>
      </c>
      <c r="C77" s="26" t="s">
        <v>3</v>
      </c>
      <c r="D77" s="26" t="s">
        <v>36</v>
      </c>
      <c r="E77" s="26">
        <v>0.25</v>
      </c>
      <c r="F77" s="30">
        <v>19028025.210000001</v>
      </c>
    </row>
    <row r="78" spans="2:6" x14ac:dyDescent="0.3">
      <c r="B78" s="27" t="s">
        <v>34</v>
      </c>
      <c r="C78" s="28" t="s">
        <v>3</v>
      </c>
      <c r="D78" s="28" t="s">
        <v>36</v>
      </c>
      <c r="E78" s="28">
        <v>0.05</v>
      </c>
      <c r="F78" s="31">
        <v>15836763.869999999</v>
      </c>
    </row>
    <row r="79" spans="2:6" x14ac:dyDescent="0.3">
      <c r="B79" s="25" t="s">
        <v>34</v>
      </c>
      <c r="C79" s="26" t="s">
        <v>3</v>
      </c>
      <c r="D79" s="26" t="s">
        <v>36</v>
      </c>
      <c r="E79" s="26">
        <v>0.05</v>
      </c>
      <c r="F79" s="30">
        <v>15836763.869999999</v>
      </c>
    </row>
    <row r="80" spans="2:6" x14ac:dyDescent="0.3">
      <c r="B80" s="27" t="s">
        <v>34</v>
      </c>
      <c r="C80" s="28" t="s">
        <v>3</v>
      </c>
      <c r="D80" s="28" t="s">
        <v>36</v>
      </c>
      <c r="E80" s="28">
        <v>0.05</v>
      </c>
      <c r="F80" s="31">
        <v>15836763.869999999</v>
      </c>
    </row>
    <row r="81" spans="2:6" x14ac:dyDescent="0.3">
      <c r="B81" s="25" t="s">
        <v>34</v>
      </c>
      <c r="C81" s="26" t="s">
        <v>3</v>
      </c>
      <c r="D81" s="26" t="s">
        <v>36</v>
      </c>
      <c r="E81" s="26">
        <v>0</v>
      </c>
      <c r="F81" s="30">
        <v>9338929.398</v>
      </c>
    </row>
    <row r="82" spans="2:6" x14ac:dyDescent="0.3">
      <c r="B82" s="27" t="s">
        <v>34</v>
      </c>
      <c r="C82" s="28" t="s">
        <v>3</v>
      </c>
      <c r="D82" s="28" t="s">
        <v>36</v>
      </c>
      <c r="E82" s="28" t="s">
        <v>24</v>
      </c>
      <c r="F82" s="31">
        <v>21914579.329999998</v>
      </c>
    </row>
    <row r="83" spans="2:6" x14ac:dyDescent="0.3">
      <c r="B83" s="25" t="s">
        <v>34</v>
      </c>
      <c r="C83" s="26" t="s">
        <v>3</v>
      </c>
      <c r="D83" s="26" t="s">
        <v>37</v>
      </c>
      <c r="E83" s="26">
        <v>1</v>
      </c>
      <c r="F83" s="30">
        <v>21128140.879999999</v>
      </c>
    </row>
    <row r="84" spans="2:6" x14ac:dyDescent="0.3">
      <c r="B84" s="27" t="s">
        <v>34</v>
      </c>
      <c r="C84" s="28" t="s">
        <v>3</v>
      </c>
      <c r="D84" s="28" t="s">
        <v>37</v>
      </c>
      <c r="E84" s="28">
        <v>0.95</v>
      </c>
      <c r="F84" s="31">
        <v>15047613.039999999</v>
      </c>
    </row>
    <row r="85" spans="2:6" x14ac:dyDescent="0.3">
      <c r="B85" s="25" t="s">
        <v>34</v>
      </c>
      <c r="C85" s="26" t="s">
        <v>3</v>
      </c>
      <c r="D85" s="26" t="s">
        <v>37</v>
      </c>
      <c r="E85" s="26">
        <v>0.95</v>
      </c>
      <c r="F85" s="30">
        <v>15047613.039999999</v>
      </c>
    </row>
    <row r="86" spans="2:6" x14ac:dyDescent="0.3">
      <c r="B86" s="27" t="s">
        <v>34</v>
      </c>
      <c r="C86" s="28" t="s">
        <v>3</v>
      </c>
      <c r="D86" s="28" t="s">
        <v>37</v>
      </c>
      <c r="E86" s="28">
        <v>0.95</v>
      </c>
      <c r="F86" s="31">
        <v>15047613.039999999</v>
      </c>
    </row>
    <row r="87" spans="2:6" x14ac:dyDescent="0.3">
      <c r="B87" s="25" t="s">
        <v>34</v>
      </c>
      <c r="C87" s="26" t="s">
        <v>3</v>
      </c>
      <c r="D87" s="26" t="s">
        <v>37</v>
      </c>
      <c r="E87" s="26">
        <v>0.75</v>
      </c>
      <c r="F87" s="30">
        <v>12705160.75</v>
      </c>
    </row>
    <row r="88" spans="2:6" x14ac:dyDescent="0.3">
      <c r="B88" s="27" t="s">
        <v>34</v>
      </c>
      <c r="C88" s="28" t="s">
        <v>3</v>
      </c>
      <c r="D88" s="28" t="s">
        <v>37</v>
      </c>
      <c r="E88" s="28">
        <v>0.75</v>
      </c>
      <c r="F88" s="31">
        <v>12705160.75</v>
      </c>
    </row>
    <row r="89" spans="2:6" x14ac:dyDescent="0.3">
      <c r="B89" s="25" t="s">
        <v>34</v>
      </c>
      <c r="C89" s="26" t="s">
        <v>3</v>
      </c>
      <c r="D89" s="26" t="s">
        <v>37</v>
      </c>
      <c r="E89" s="26">
        <v>0.75</v>
      </c>
      <c r="F89" s="30">
        <v>12705160.75</v>
      </c>
    </row>
    <row r="90" spans="2:6" x14ac:dyDescent="0.3">
      <c r="B90" s="27" t="s">
        <v>34</v>
      </c>
      <c r="C90" s="28" t="s">
        <v>3</v>
      </c>
      <c r="D90" s="28" t="s">
        <v>37</v>
      </c>
      <c r="E90" s="28">
        <v>0.75</v>
      </c>
      <c r="F90" s="31">
        <v>12705160.75</v>
      </c>
    </row>
    <row r="91" spans="2:6" x14ac:dyDescent="0.3">
      <c r="B91" s="25" t="s">
        <v>34</v>
      </c>
      <c r="C91" s="26" t="s">
        <v>3</v>
      </c>
      <c r="D91" s="26" t="s">
        <v>37</v>
      </c>
      <c r="E91" s="26">
        <v>0.5</v>
      </c>
      <c r="F91" s="30">
        <v>11128271.25</v>
      </c>
    </row>
    <row r="92" spans="2:6" x14ac:dyDescent="0.3">
      <c r="B92" s="27" t="s">
        <v>34</v>
      </c>
      <c r="C92" s="28" t="s">
        <v>3</v>
      </c>
      <c r="D92" s="28" t="s">
        <v>37</v>
      </c>
      <c r="E92" s="28">
        <v>0.5</v>
      </c>
      <c r="F92" s="31">
        <v>11128271.25</v>
      </c>
    </row>
    <row r="93" spans="2:6" x14ac:dyDescent="0.3">
      <c r="B93" s="25" t="s">
        <v>34</v>
      </c>
      <c r="C93" s="26" t="s">
        <v>3</v>
      </c>
      <c r="D93" s="26" t="s">
        <v>37</v>
      </c>
      <c r="E93" s="26">
        <v>0.5</v>
      </c>
      <c r="F93" s="30">
        <v>11128271.25</v>
      </c>
    </row>
    <row r="94" spans="2:6" x14ac:dyDescent="0.3">
      <c r="B94" s="27" t="s">
        <v>34</v>
      </c>
      <c r="C94" s="28" t="s">
        <v>3</v>
      </c>
      <c r="D94" s="28" t="s">
        <v>37</v>
      </c>
      <c r="E94" s="28">
        <v>0.5</v>
      </c>
      <c r="F94" s="31">
        <v>11128271.25</v>
      </c>
    </row>
    <row r="95" spans="2:6" x14ac:dyDescent="0.3">
      <c r="B95" s="25" t="s">
        <v>34</v>
      </c>
      <c r="C95" s="26" t="s">
        <v>3</v>
      </c>
      <c r="D95" s="26" t="s">
        <v>37</v>
      </c>
      <c r="E95" s="26">
        <v>0.5</v>
      </c>
      <c r="F95" s="30">
        <v>11128271.25</v>
      </c>
    </row>
    <row r="96" spans="2:6" x14ac:dyDescent="0.3">
      <c r="B96" s="27" t="s">
        <v>34</v>
      </c>
      <c r="C96" s="28" t="s">
        <v>3</v>
      </c>
      <c r="D96" s="28" t="s">
        <v>37</v>
      </c>
      <c r="E96" s="28">
        <v>0.25</v>
      </c>
      <c r="F96" s="31">
        <v>9677257.0470000003</v>
      </c>
    </row>
    <row r="97" spans="2:6" x14ac:dyDescent="0.3">
      <c r="B97" s="25" t="s">
        <v>34</v>
      </c>
      <c r="C97" s="26" t="s">
        <v>3</v>
      </c>
      <c r="D97" s="26" t="s">
        <v>37</v>
      </c>
      <c r="E97" s="26">
        <v>0.25</v>
      </c>
      <c r="F97" s="30">
        <v>9677257.0470000003</v>
      </c>
    </row>
    <row r="98" spans="2:6" x14ac:dyDescent="0.3">
      <c r="B98" s="27" t="s">
        <v>34</v>
      </c>
      <c r="C98" s="28" t="s">
        <v>3</v>
      </c>
      <c r="D98" s="28" t="s">
        <v>37</v>
      </c>
      <c r="E98" s="28">
        <v>0.25</v>
      </c>
      <c r="F98" s="31">
        <v>9677257.0470000003</v>
      </c>
    </row>
    <row r="99" spans="2:6" x14ac:dyDescent="0.3">
      <c r="B99" s="25" t="s">
        <v>34</v>
      </c>
      <c r="C99" s="26" t="s">
        <v>3</v>
      </c>
      <c r="D99" s="26" t="s">
        <v>37</v>
      </c>
      <c r="E99" s="26">
        <v>0.25</v>
      </c>
      <c r="F99" s="30">
        <v>9677257.0470000003</v>
      </c>
    </row>
    <row r="100" spans="2:6" x14ac:dyDescent="0.3">
      <c r="B100" s="27" t="s">
        <v>34</v>
      </c>
      <c r="C100" s="28" t="s">
        <v>3</v>
      </c>
      <c r="D100" s="28" t="s">
        <v>37</v>
      </c>
      <c r="E100" s="28">
        <v>0.05</v>
      </c>
      <c r="F100" s="31">
        <v>8018535.6260000002</v>
      </c>
    </row>
    <row r="101" spans="2:6" x14ac:dyDescent="0.3">
      <c r="B101" s="25" t="s">
        <v>34</v>
      </c>
      <c r="C101" s="26" t="s">
        <v>3</v>
      </c>
      <c r="D101" s="26" t="s">
        <v>37</v>
      </c>
      <c r="E101" s="26">
        <v>0.05</v>
      </c>
      <c r="F101" s="30">
        <v>8018535.6260000002</v>
      </c>
    </row>
    <row r="102" spans="2:6" x14ac:dyDescent="0.3">
      <c r="B102" s="27" t="s">
        <v>34</v>
      </c>
      <c r="C102" s="28" t="s">
        <v>3</v>
      </c>
      <c r="D102" s="28" t="s">
        <v>37</v>
      </c>
      <c r="E102" s="28">
        <v>0.05</v>
      </c>
      <c r="F102" s="31">
        <v>8018535.6260000002</v>
      </c>
    </row>
    <row r="103" spans="2:6" x14ac:dyDescent="0.3">
      <c r="B103" s="25" t="s">
        <v>34</v>
      </c>
      <c r="C103" s="26" t="s">
        <v>3</v>
      </c>
      <c r="D103" s="26" t="s">
        <v>37</v>
      </c>
      <c r="E103" s="26">
        <v>0</v>
      </c>
      <c r="F103" s="30">
        <v>5329666.4529999997</v>
      </c>
    </row>
    <row r="104" spans="2:6" x14ac:dyDescent="0.3">
      <c r="B104" s="27" t="s">
        <v>34</v>
      </c>
      <c r="C104" s="28" t="s">
        <v>3</v>
      </c>
      <c r="D104" s="28" t="s">
        <v>37</v>
      </c>
      <c r="E104" s="28" t="s">
        <v>24</v>
      </c>
      <c r="F104" s="31">
        <v>11284479.369999999</v>
      </c>
    </row>
    <row r="105" spans="2:6" x14ac:dyDescent="0.3">
      <c r="B105" s="25" t="s">
        <v>34</v>
      </c>
      <c r="C105" s="26" t="s">
        <v>3</v>
      </c>
      <c r="D105" s="26" t="s">
        <v>38</v>
      </c>
      <c r="E105" s="26">
        <v>1</v>
      </c>
      <c r="F105" s="30">
        <v>22285689.170000002</v>
      </c>
    </row>
    <row r="106" spans="2:6" x14ac:dyDescent="0.3">
      <c r="B106" s="27" t="s">
        <v>34</v>
      </c>
      <c r="C106" s="28" t="s">
        <v>3</v>
      </c>
      <c r="D106" s="28" t="s">
        <v>38</v>
      </c>
      <c r="E106" s="28">
        <v>0.95</v>
      </c>
      <c r="F106" s="31">
        <v>14997289.67</v>
      </c>
    </row>
    <row r="107" spans="2:6" x14ac:dyDescent="0.3">
      <c r="B107" s="25" t="s">
        <v>34</v>
      </c>
      <c r="C107" s="26" t="s">
        <v>3</v>
      </c>
      <c r="D107" s="26" t="s">
        <v>38</v>
      </c>
      <c r="E107" s="26">
        <v>0.95</v>
      </c>
      <c r="F107" s="30">
        <v>14997289.67</v>
      </c>
    </row>
    <row r="108" spans="2:6" x14ac:dyDescent="0.3">
      <c r="B108" s="27" t="s">
        <v>34</v>
      </c>
      <c r="C108" s="28" t="s">
        <v>3</v>
      </c>
      <c r="D108" s="28" t="s">
        <v>38</v>
      </c>
      <c r="E108" s="28">
        <v>0.95</v>
      </c>
      <c r="F108" s="31">
        <v>14997289.67</v>
      </c>
    </row>
    <row r="109" spans="2:6" x14ac:dyDescent="0.3">
      <c r="B109" s="25" t="s">
        <v>34</v>
      </c>
      <c r="C109" s="26" t="s">
        <v>3</v>
      </c>
      <c r="D109" s="26" t="s">
        <v>38</v>
      </c>
      <c r="E109" s="26">
        <v>0.75</v>
      </c>
      <c r="F109" s="30">
        <v>11790784.57</v>
      </c>
    </row>
    <row r="110" spans="2:6" x14ac:dyDescent="0.3">
      <c r="B110" s="27" t="s">
        <v>34</v>
      </c>
      <c r="C110" s="28" t="s">
        <v>3</v>
      </c>
      <c r="D110" s="28" t="s">
        <v>38</v>
      </c>
      <c r="E110" s="28">
        <v>0.75</v>
      </c>
      <c r="F110" s="31">
        <v>11790784.57</v>
      </c>
    </row>
    <row r="111" spans="2:6" x14ac:dyDescent="0.3">
      <c r="B111" s="25" t="s">
        <v>34</v>
      </c>
      <c r="C111" s="26" t="s">
        <v>3</v>
      </c>
      <c r="D111" s="26" t="s">
        <v>38</v>
      </c>
      <c r="E111" s="26">
        <v>0.75</v>
      </c>
      <c r="F111" s="30">
        <v>11790784.57</v>
      </c>
    </row>
    <row r="112" spans="2:6" x14ac:dyDescent="0.3">
      <c r="B112" s="27" t="s">
        <v>34</v>
      </c>
      <c r="C112" s="28" t="s">
        <v>3</v>
      </c>
      <c r="D112" s="28" t="s">
        <v>38</v>
      </c>
      <c r="E112" s="28">
        <v>0.75</v>
      </c>
      <c r="F112" s="31">
        <v>11790784.57</v>
      </c>
    </row>
    <row r="113" spans="2:6" x14ac:dyDescent="0.3">
      <c r="B113" s="25" t="s">
        <v>34</v>
      </c>
      <c r="C113" s="26" t="s">
        <v>3</v>
      </c>
      <c r="D113" s="26" t="s">
        <v>38</v>
      </c>
      <c r="E113" s="26">
        <v>0.5</v>
      </c>
      <c r="F113" s="30">
        <v>9862655.3939999994</v>
      </c>
    </row>
    <row r="114" spans="2:6" x14ac:dyDescent="0.3">
      <c r="B114" s="27" t="s">
        <v>34</v>
      </c>
      <c r="C114" s="28" t="s">
        <v>3</v>
      </c>
      <c r="D114" s="28" t="s">
        <v>38</v>
      </c>
      <c r="E114" s="28">
        <v>0.5</v>
      </c>
      <c r="F114" s="31">
        <v>9862655.3939999994</v>
      </c>
    </row>
    <row r="115" spans="2:6" x14ac:dyDescent="0.3">
      <c r="B115" s="25" t="s">
        <v>34</v>
      </c>
      <c r="C115" s="26" t="s">
        <v>3</v>
      </c>
      <c r="D115" s="26" t="s">
        <v>38</v>
      </c>
      <c r="E115" s="26">
        <v>0.5</v>
      </c>
      <c r="F115" s="30">
        <v>9862655.3939999994</v>
      </c>
    </row>
    <row r="116" spans="2:6" x14ac:dyDescent="0.3">
      <c r="B116" s="27" t="s">
        <v>34</v>
      </c>
      <c r="C116" s="28" t="s">
        <v>3</v>
      </c>
      <c r="D116" s="28" t="s">
        <v>38</v>
      </c>
      <c r="E116" s="28">
        <v>0.5</v>
      </c>
      <c r="F116" s="31">
        <v>9862655.3939999994</v>
      </c>
    </row>
    <row r="117" spans="2:6" x14ac:dyDescent="0.3">
      <c r="B117" s="25" t="s">
        <v>34</v>
      </c>
      <c r="C117" s="26" t="s">
        <v>3</v>
      </c>
      <c r="D117" s="26" t="s">
        <v>38</v>
      </c>
      <c r="E117" s="26">
        <v>0.5</v>
      </c>
      <c r="F117" s="30">
        <v>9862655.3939999994</v>
      </c>
    </row>
    <row r="118" spans="2:6" x14ac:dyDescent="0.3">
      <c r="B118" s="27" t="s">
        <v>34</v>
      </c>
      <c r="C118" s="28" t="s">
        <v>3</v>
      </c>
      <c r="D118" s="28" t="s">
        <v>38</v>
      </c>
      <c r="E118" s="28">
        <v>0.25</v>
      </c>
      <c r="F118" s="31">
        <v>8388484.7460000003</v>
      </c>
    </row>
    <row r="119" spans="2:6" x14ac:dyDescent="0.3">
      <c r="B119" s="25" t="s">
        <v>34</v>
      </c>
      <c r="C119" s="26" t="s">
        <v>3</v>
      </c>
      <c r="D119" s="26" t="s">
        <v>38</v>
      </c>
      <c r="E119" s="26">
        <v>0.25</v>
      </c>
      <c r="F119" s="30">
        <v>8388484.7460000003</v>
      </c>
    </row>
    <row r="120" spans="2:6" x14ac:dyDescent="0.3">
      <c r="B120" s="27" t="s">
        <v>34</v>
      </c>
      <c r="C120" s="28" t="s">
        <v>3</v>
      </c>
      <c r="D120" s="28" t="s">
        <v>38</v>
      </c>
      <c r="E120" s="28">
        <v>0.25</v>
      </c>
      <c r="F120" s="31">
        <v>8388484.7460000003</v>
      </c>
    </row>
    <row r="121" spans="2:6" x14ac:dyDescent="0.3">
      <c r="B121" s="25" t="s">
        <v>34</v>
      </c>
      <c r="C121" s="26" t="s">
        <v>3</v>
      </c>
      <c r="D121" s="26" t="s">
        <v>38</v>
      </c>
      <c r="E121" s="26">
        <v>0.25</v>
      </c>
      <c r="F121" s="30">
        <v>8388484.7460000003</v>
      </c>
    </row>
    <row r="122" spans="2:6" x14ac:dyDescent="0.3">
      <c r="B122" s="27" t="s">
        <v>34</v>
      </c>
      <c r="C122" s="28" t="s">
        <v>3</v>
      </c>
      <c r="D122" s="28" t="s">
        <v>38</v>
      </c>
      <c r="E122" s="28">
        <v>0.05</v>
      </c>
      <c r="F122" s="31">
        <v>6586889.5880000005</v>
      </c>
    </row>
    <row r="123" spans="2:6" x14ac:dyDescent="0.3">
      <c r="B123" s="25" t="s">
        <v>34</v>
      </c>
      <c r="C123" s="26" t="s">
        <v>3</v>
      </c>
      <c r="D123" s="26" t="s">
        <v>38</v>
      </c>
      <c r="E123" s="26">
        <v>0.05</v>
      </c>
      <c r="F123" s="30">
        <v>6586889.5880000005</v>
      </c>
    </row>
    <row r="124" spans="2:6" x14ac:dyDescent="0.3">
      <c r="B124" s="27" t="s">
        <v>34</v>
      </c>
      <c r="C124" s="28" t="s">
        <v>3</v>
      </c>
      <c r="D124" s="28" t="s">
        <v>38</v>
      </c>
      <c r="E124" s="28">
        <v>0.05</v>
      </c>
      <c r="F124" s="31">
        <v>6586889.5880000005</v>
      </c>
    </row>
    <row r="125" spans="2:6" x14ac:dyDescent="0.3">
      <c r="B125" s="25" t="s">
        <v>34</v>
      </c>
      <c r="C125" s="26" t="s">
        <v>3</v>
      </c>
      <c r="D125" s="26" t="s">
        <v>38</v>
      </c>
      <c r="E125" s="26">
        <v>0</v>
      </c>
      <c r="F125" s="30">
        <v>3497319.6469999999</v>
      </c>
    </row>
    <row r="126" spans="2:6" x14ac:dyDescent="0.3">
      <c r="B126" s="27" t="s">
        <v>34</v>
      </c>
      <c r="C126" s="28" t="s">
        <v>3</v>
      </c>
      <c r="D126" s="28" t="s">
        <v>38</v>
      </c>
      <c r="E126" s="28" t="s">
        <v>24</v>
      </c>
      <c r="F126" s="31">
        <v>10214691.76</v>
      </c>
    </row>
    <row r="127" spans="2:6" x14ac:dyDescent="0.3">
      <c r="B127" s="25" t="s">
        <v>34</v>
      </c>
      <c r="C127" s="26" t="s">
        <v>3</v>
      </c>
      <c r="D127" s="26" t="s">
        <v>39</v>
      </c>
      <c r="E127" s="26">
        <v>1</v>
      </c>
      <c r="F127" s="30">
        <v>106.510688</v>
      </c>
    </row>
    <row r="128" spans="2:6" x14ac:dyDescent="0.3">
      <c r="B128" s="27" t="s">
        <v>34</v>
      </c>
      <c r="C128" s="28" t="s">
        <v>3</v>
      </c>
      <c r="D128" s="28" t="s">
        <v>39</v>
      </c>
      <c r="E128" s="28">
        <v>0.95</v>
      </c>
      <c r="F128" s="31">
        <v>106.497544</v>
      </c>
    </row>
    <row r="129" spans="2:6" x14ac:dyDescent="0.3">
      <c r="B129" s="25" t="s">
        <v>34</v>
      </c>
      <c r="C129" s="26" t="s">
        <v>3</v>
      </c>
      <c r="D129" s="26" t="s">
        <v>39</v>
      </c>
      <c r="E129" s="26">
        <v>0.95</v>
      </c>
      <c r="F129" s="30">
        <v>106.497544</v>
      </c>
    </row>
    <row r="130" spans="2:6" x14ac:dyDescent="0.3">
      <c r="B130" s="27" t="s">
        <v>34</v>
      </c>
      <c r="C130" s="28" t="s">
        <v>3</v>
      </c>
      <c r="D130" s="28" t="s">
        <v>39</v>
      </c>
      <c r="E130" s="28">
        <v>0.95</v>
      </c>
      <c r="F130" s="31">
        <v>106.497544</v>
      </c>
    </row>
    <row r="131" spans="2:6" x14ac:dyDescent="0.3">
      <c r="B131" s="25" t="s">
        <v>34</v>
      </c>
      <c r="C131" s="26" t="s">
        <v>3</v>
      </c>
      <c r="D131" s="26" t="s">
        <v>39</v>
      </c>
      <c r="E131" s="26">
        <v>0.75</v>
      </c>
      <c r="F131" s="30">
        <v>96.911118000000002</v>
      </c>
    </row>
    <row r="132" spans="2:6" x14ac:dyDescent="0.3">
      <c r="B132" s="27" t="s">
        <v>34</v>
      </c>
      <c r="C132" s="28" t="s">
        <v>3</v>
      </c>
      <c r="D132" s="28" t="s">
        <v>39</v>
      </c>
      <c r="E132" s="28">
        <v>0.75</v>
      </c>
      <c r="F132" s="31">
        <v>96.911118000000002</v>
      </c>
    </row>
    <row r="133" spans="2:6" x14ac:dyDescent="0.3">
      <c r="B133" s="25" t="s">
        <v>34</v>
      </c>
      <c r="C133" s="26" t="s">
        <v>3</v>
      </c>
      <c r="D133" s="26" t="s">
        <v>39</v>
      </c>
      <c r="E133" s="26">
        <v>0.75</v>
      </c>
      <c r="F133" s="30">
        <v>96.911118000000002</v>
      </c>
    </row>
    <row r="134" spans="2:6" x14ac:dyDescent="0.3">
      <c r="B134" s="27" t="s">
        <v>34</v>
      </c>
      <c r="C134" s="28" t="s">
        <v>3</v>
      </c>
      <c r="D134" s="28" t="s">
        <v>39</v>
      </c>
      <c r="E134" s="28">
        <v>0.75</v>
      </c>
      <c r="F134" s="31">
        <v>96.911118000000002</v>
      </c>
    </row>
    <row r="135" spans="2:6" x14ac:dyDescent="0.3">
      <c r="B135" s="25" t="s">
        <v>34</v>
      </c>
      <c r="C135" s="26" t="s">
        <v>3</v>
      </c>
      <c r="D135" s="26" t="s">
        <v>39</v>
      </c>
      <c r="E135" s="26">
        <v>0.5</v>
      </c>
      <c r="F135" s="30">
        <v>90.271587999999994</v>
      </c>
    </row>
    <row r="136" spans="2:6" x14ac:dyDescent="0.3">
      <c r="B136" s="27" t="s">
        <v>34</v>
      </c>
      <c r="C136" s="28" t="s">
        <v>3</v>
      </c>
      <c r="D136" s="28" t="s">
        <v>39</v>
      </c>
      <c r="E136" s="28">
        <v>0.5</v>
      </c>
      <c r="F136" s="31">
        <v>90.271587999999994</v>
      </c>
    </row>
    <row r="137" spans="2:6" x14ac:dyDescent="0.3">
      <c r="B137" s="25" t="s">
        <v>34</v>
      </c>
      <c r="C137" s="26" t="s">
        <v>3</v>
      </c>
      <c r="D137" s="26" t="s">
        <v>39</v>
      </c>
      <c r="E137" s="26">
        <v>0.5</v>
      </c>
      <c r="F137" s="30">
        <v>90.271587999999994</v>
      </c>
    </row>
    <row r="138" spans="2:6" x14ac:dyDescent="0.3">
      <c r="B138" s="27" t="s">
        <v>34</v>
      </c>
      <c r="C138" s="28" t="s">
        <v>3</v>
      </c>
      <c r="D138" s="28" t="s">
        <v>39</v>
      </c>
      <c r="E138" s="28">
        <v>0.5</v>
      </c>
      <c r="F138" s="31">
        <v>90.271587999999994</v>
      </c>
    </row>
    <row r="139" spans="2:6" x14ac:dyDescent="0.3">
      <c r="B139" s="25" t="s">
        <v>34</v>
      </c>
      <c r="C139" s="26" t="s">
        <v>3</v>
      </c>
      <c r="D139" s="26" t="s">
        <v>39</v>
      </c>
      <c r="E139" s="26">
        <v>0.5</v>
      </c>
      <c r="F139" s="30">
        <v>90.271587999999994</v>
      </c>
    </row>
    <row r="140" spans="2:6" x14ac:dyDescent="0.3">
      <c r="B140" s="27" t="s">
        <v>34</v>
      </c>
      <c r="C140" s="28" t="s">
        <v>3</v>
      </c>
      <c r="D140" s="28" t="s">
        <v>39</v>
      </c>
      <c r="E140" s="28">
        <v>0.25</v>
      </c>
      <c r="F140" s="31">
        <v>83.948227000000003</v>
      </c>
    </row>
    <row r="141" spans="2:6" x14ac:dyDescent="0.3">
      <c r="B141" s="25" t="s">
        <v>34</v>
      </c>
      <c r="C141" s="26" t="s">
        <v>3</v>
      </c>
      <c r="D141" s="26" t="s">
        <v>39</v>
      </c>
      <c r="E141" s="26">
        <v>0.25</v>
      </c>
      <c r="F141" s="30">
        <v>83.948227000000003</v>
      </c>
    </row>
    <row r="142" spans="2:6" x14ac:dyDescent="0.3">
      <c r="B142" s="27" t="s">
        <v>34</v>
      </c>
      <c r="C142" s="28" t="s">
        <v>3</v>
      </c>
      <c r="D142" s="28" t="s">
        <v>39</v>
      </c>
      <c r="E142" s="28">
        <v>0.25</v>
      </c>
      <c r="F142" s="31">
        <v>83.948227000000003</v>
      </c>
    </row>
    <row r="143" spans="2:6" x14ac:dyDescent="0.3">
      <c r="B143" s="25" t="s">
        <v>34</v>
      </c>
      <c r="C143" s="26" t="s">
        <v>3</v>
      </c>
      <c r="D143" s="26" t="s">
        <v>39</v>
      </c>
      <c r="E143" s="26">
        <v>0.25</v>
      </c>
      <c r="F143" s="30">
        <v>83.948227000000003</v>
      </c>
    </row>
    <row r="144" spans="2:6" x14ac:dyDescent="0.3">
      <c r="B144" s="27" t="s">
        <v>34</v>
      </c>
      <c r="C144" s="28" t="s">
        <v>3</v>
      </c>
      <c r="D144" s="28" t="s">
        <v>39</v>
      </c>
      <c r="E144" s="28">
        <v>0.05</v>
      </c>
      <c r="F144" s="31">
        <v>74.818297000000001</v>
      </c>
    </row>
    <row r="145" spans="2:6" x14ac:dyDescent="0.3">
      <c r="B145" s="25" t="s">
        <v>34</v>
      </c>
      <c r="C145" s="26" t="s">
        <v>3</v>
      </c>
      <c r="D145" s="26" t="s">
        <v>39</v>
      </c>
      <c r="E145" s="26">
        <v>0.05</v>
      </c>
      <c r="F145" s="30">
        <v>74.818297000000001</v>
      </c>
    </row>
    <row r="146" spans="2:6" x14ac:dyDescent="0.3">
      <c r="B146" s="27" t="s">
        <v>34</v>
      </c>
      <c r="C146" s="28" t="s">
        <v>3</v>
      </c>
      <c r="D146" s="28" t="s">
        <v>39</v>
      </c>
      <c r="E146" s="28">
        <v>0.05</v>
      </c>
      <c r="F146" s="31">
        <v>74.818297000000001</v>
      </c>
    </row>
    <row r="147" spans="2:6" x14ac:dyDescent="0.3">
      <c r="B147" s="25" t="s">
        <v>34</v>
      </c>
      <c r="C147" s="26" t="s">
        <v>3</v>
      </c>
      <c r="D147" s="26" t="s">
        <v>39</v>
      </c>
      <c r="E147" s="26">
        <v>0</v>
      </c>
      <c r="F147" s="30">
        <v>74.818297000000001</v>
      </c>
    </row>
    <row r="148" spans="2:6" x14ac:dyDescent="0.3">
      <c r="B148" s="27" t="s">
        <v>34</v>
      </c>
      <c r="C148" s="28" t="s">
        <v>3</v>
      </c>
      <c r="D148" s="28" t="s">
        <v>39</v>
      </c>
      <c r="E148" s="28" t="s">
        <v>24</v>
      </c>
      <c r="F148" s="31">
        <v>90.466746000000001</v>
      </c>
    </row>
    <row r="149" spans="2:6" x14ac:dyDescent="0.3">
      <c r="B149" s="25" t="s">
        <v>34</v>
      </c>
      <c r="C149" s="26" t="s">
        <v>3</v>
      </c>
      <c r="D149" s="26" t="s">
        <v>40</v>
      </c>
      <c r="E149" s="26">
        <v>1</v>
      </c>
      <c r="F149" s="30">
        <v>168.169546</v>
      </c>
    </row>
    <row r="150" spans="2:6" x14ac:dyDescent="0.3">
      <c r="B150" s="27" t="s">
        <v>34</v>
      </c>
      <c r="C150" s="28" t="s">
        <v>3</v>
      </c>
      <c r="D150" s="28" t="s">
        <v>40</v>
      </c>
      <c r="E150" s="28">
        <v>0.95</v>
      </c>
      <c r="F150" s="31">
        <v>111.382864</v>
      </c>
    </row>
    <row r="151" spans="2:6" x14ac:dyDescent="0.3">
      <c r="B151" s="25" t="s">
        <v>34</v>
      </c>
      <c r="C151" s="26" t="s">
        <v>3</v>
      </c>
      <c r="D151" s="26" t="s">
        <v>40</v>
      </c>
      <c r="E151" s="26">
        <v>0.95</v>
      </c>
      <c r="F151" s="30">
        <v>111.382864</v>
      </c>
    </row>
    <row r="152" spans="2:6" x14ac:dyDescent="0.3">
      <c r="B152" s="27" t="s">
        <v>34</v>
      </c>
      <c r="C152" s="28" t="s">
        <v>3</v>
      </c>
      <c r="D152" s="28" t="s">
        <v>40</v>
      </c>
      <c r="E152" s="28">
        <v>0.95</v>
      </c>
      <c r="F152" s="31">
        <v>111.382864</v>
      </c>
    </row>
    <row r="153" spans="2:6" x14ac:dyDescent="0.3">
      <c r="B153" s="25" t="s">
        <v>34</v>
      </c>
      <c r="C153" s="26" t="s">
        <v>3</v>
      </c>
      <c r="D153" s="26" t="s">
        <v>40</v>
      </c>
      <c r="E153" s="26">
        <v>0.75</v>
      </c>
      <c r="F153" s="30">
        <v>92.315683000000007</v>
      </c>
    </row>
    <row r="154" spans="2:6" x14ac:dyDescent="0.3">
      <c r="B154" s="27" t="s">
        <v>34</v>
      </c>
      <c r="C154" s="28" t="s">
        <v>3</v>
      </c>
      <c r="D154" s="28" t="s">
        <v>40</v>
      </c>
      <c r="E154" s="28">
        <v>0.75</v>
      </c>
      <c r="F154" s="31">
        <v>92.315683000000007</v>
      </c>
    </row>
    <row r="155" spans="2:6" x14ac:dyDescent="0.3">
      <c r="B155" s="25" t="s">
        <v>34</v>
      </c>
      <c r="C155" s="26" t="s">
        <v>3</v>
      </c>
      <c r="D155" s="26" t="s">
        <v>40</v>
      </c>
      <c r="E155" s="26">
        <v>0.75</v>
      </c>
      <c r="F155" s="30">
        <v>92.315683000000007</v>
      </c>
    </row>
    <row r="156" spans="2:6" x14ac:dyDescent="0.3">
      <c r="B156" s="27" t="s">
        <v>34</v>
      </c>
      <c r="C156" s="28" t="s">
        <v>3</v>
      </c>
      <c r="D156" s="28" t="s">
        <v>40</v>
      </c>
      <c r="E156" s="28">
        <v>0.75</v>
      </c>
      <c r="F156" s="31">
        <v>92.315683000000007</v>
      </c>
    </row>
    <row r="157" spans="2:6" x14ac:dyDescent="0.3">
      <c r="B157" s="25" t="s">
        <v>34</v>
      </c>
      <c r="C157" s="26" t="s">
        <v>3</v>
      </c>
      <c r="D157" s="26" t="s">
        <v>40</v>
      </c>
      <c r="E157" s="26">
        <v>0.5</v>
      </c>
      <c r="F157" s="30">
        <v>79.970934</v>
      </c>
    </row>
    <row r="158" spans="2:6" x14ac:dyDescent="0.3">
      <c r="B158" s="27" t="s">
        <v>34</v>
      </c>
      <c r="C158" s="28" t="s">
        <v>3</v>
      </c>
      <c r="D158" s="28" t="s">
        <v>40</v>
      </c>
      <c r="E158" s="28">
        <v>0.5</v>
      </c>
      <c r="F158" s="31">
        <v>79.970934</v>
      </c>
    </row>
    <row r="159" spans="2:6" x14ac:dyDescent="0.3">
      <c r="B159" s="25" t="s">
        <v>34</v>
      </c>
      <c r="C159" s="26" t="s">
        <v>3</v>
      </c>
      <c r="D159" s="26" t="s">
        <v>40</v>
      </c>
      <c r="E159" s="26">
        <v>0.5</v>
      </c>
      <c r="F159" s="30">
        <v>79.970934</v>
      </c>
    </row>
    <row r="160" spans="2:6" x14ac:dyDescent="0.3">
      <c r="B160" s="27" t="s">
        <v>34</v>
      </c>
      <c r="C160" s="28" t="s">
        <v>3</v>
      </c>
      <c r="D160" s="28" t="s">
        <v>40</v>
      </c>
      <c r="E160" s="28">
        <v>0.5</v>
      </c>
      <c r="F160" s="31">
        <v>79.970934</v>
      </c>
    </row>
    <row r="161" spans="2:6" x14ac:dyDescent="0.3">
      <c r="B161" s="25" t="s">
        <v>34</v>
      </c>
      <c r="C161" s="26" t="s">
        <v>3</v>
      </c>
      <c r="D161" s="26" t="s">
        <v>40</v>
      </c>
      <c r="E161" s="26">
        <v>0.5</v>
      </c>
      <c r="F161" s="30">
        <v>79.970934</v>
      </c>
    </row>
    <row r="162" spans="2:6" x14ac:dyDescent="0.3">
      <c r="B162" s="27" t="s">
        <v>34</v>
      </c>
      <c r="C162" s="28" t="s">
        <v>3</v>
      </c>
      <c r="D162" s="28" t="s">
        <v>40</v>
      </c>
      <c r="E162" s="28">
        <v>0.25</v>
      </c>
      <c r="F162" s="31">
        <v>69.712743000000003</v>
      </c>
    </row>
    <row r="163" spans="2:6" x14ac:dyDescent="0.3">
      <c r="B163" s="25" t="s">
        <v>34</v>
      </c>
      <c r="C163" s="26" t="s">
        <v>3</v>
      </c>
      <c r="D163" s="26" t="s">
        <v>40</v>
      </c>
      <c r="E163" s="26">
        <v>0.25</v>
      </c>
      <c r="F163" s="30">
        <v>69.712743000000003</v>
      </c>
    </row>
    <row r="164" spans="2:6" x14ac:dyDescent="0.3">
      <c r="B164" s="27" t="s">
        <v>34</v>
      </c>
      <c r="C164" s="28" t="s">
        <v>3</v>
      </c>
      <c r="D164" s="28" t="s">
        <v>40</v>
      </c>
      <c r="E164" s="28">
        <v>0.25</v>
      </c>
      <c r="F164" s="31">
        <v>69.712743000000003</v>
      </c>
    </row>
    <row r="165" spans="2:6" x14ac:dyDescent="0.3">
      <c r="B165" s="25" t="s">
        <v>34</v>
      </c>
      <c r="C165" s="26" t="s">
        <v>3</v>
      </c>
      <c r="D165" s="26" t="s">
        <v>40</v>
      </c>
      <c r="E165" s="26">
        <v>0.25</v>
      </c>
      <c r="F165" s="30">
        <v>69.712743000000003</v>
      </c>
    </row>
    <row r="166" spans="2:6" x14ac:dyDescent="0.3">
      <c r="B166" s="27" t="s">
        <v>34</v>
      </c>
      <c r="C166" s="28" t="s">
        <v>3</v>
      </c>
      <c r="D166" s="28" t="s">
        <v>40</v>
      </c>
      <c r="E166" s="28">
        <v>0.05</v>
      </c>
      <c r="F166" s="31">
        <v>58.217931</v>
      </c>
    </row>
    <row r="167" spans="2:6" x14ac:dyDescent="0.3">
      <c r="B167" s="25" t="s">
        <v>34</v>
      </c>
      <c r="C167" s="26" t="s">
        <v>3</v>
      </c>
      <c r="D167" s="26" t="s">
        <v>40</v>
      </c>
      <c r="E167" s="26">
        <v>0.05</v>
      </c>
      <c r="F167" s="30">
        <v>58.217931</v>
      </c>
    </row>
    <row r="168" spans="2:6" x14ac:dyDescent="0.3">
      <c r="B168" s="27" t="s">
        <v>34</v>
      </c>
      <c r="C168" s="28" t="s">
        <v>3</v>
      </c>
      <c r="D168" s="28" t="s">
        <v>40</v>
      </c>
      <c r="E168" s="28">
        <v>0.05</v>
      </c>
      <c r="F168" s="31">
        <v>58.217931</v>
      </c>
    </row>
    <row r="169" spans="2:6" x14ac:dyDescent="0.3">
      <c r="B169" s="25" t="s">
        <v>34</v>
      </c>
      <c r="C169" s="26" t="s">
        <v>3</v>
      </c>
      <c r="D169" s="26" t="s">
        <v>40</v>
      </c>
      <c r="E169" s="26">
        <v>0</v>
      </c>
      <c r="F169" s="30">
        <v>44.076627000000002</v>
      </c>
    </row>
    <row r="170" spans="2:6" x14ac:dyDescent="0.3">
      <c r="B170" s="27" t="s">
        <v>34</v>
      </c>
      <c r="C170" s="28" t="s">
        <v>3</v>
      </c>
      <c r="D170" s="28" t="s">
        <v>40</v>
      </c>
      <c r="E170" s="28" t="s">
        <v>24</v>
      </c>
      <c r="F170" s="31">
        <v>82.020773000000005</v>
      </c>
    </row>
    <row r="171" spans="2:6" x14ac:dyDescent="0.3">
      <c r="B171" s="25" t="s">
        <v>34</v>
      </c>
      <c r="C171" s="26" t="s">
        <v>3</v>
      </c>
      <c r="D171" s="26" t="s">
        <v>41</v>
      </c>
      <c r="E171" s="26">
        <v>1</v>
      </c>
      <c r="F171" s="30">
        <v>260.86132800000001</v>
      </c>
    </row>
    <row r="172" spans="2:6" x14ac:dyDescent="0.3">
      <c r="B172" s="27" t="s">
        <v>34</v>
      </c>
      <c r="C172" s="28" t="s">
        <v>3</v>
      </c>
      <c r="D172" s="28" t="s">
        <v>41</v>
      </c>
      <c r="E172" s="28">
        <v>0.95</v>
      </c>
      <c r="F172" s="31">
        <v>207.307018</v>
      </c>
    </row>
    <row r="173" spans="2:6" x14ac:dyDescent="0.3">
      <c r="B173" s="25" t="s">
        <v>34</v>
      </c>
      <c r="C173" s="26" t="s">
        <v>3</v>
      </c>
      <c r="D173" s="26" t="s">
        <v>41</v>
      </c>
      <c r="E173" s="26">
        <v>0.95</v>
      </c>
      <c r="F173" s="30">
        <v>207.307018</v>
      </c>
    </row>
    <row r="174" spans="2:6" x14ac:dyDescent="0.3">
      <c r="B174" s="27" t="s">
        <v>34</v>
      </c>
      <c r="C174" s="28" t="s">
        <v>3</v>
      </c>
      <c r="D174" s="28" t="s">
        <v>41</v>
      </c>
      <c r="E174" s="28">
        <v>0.95</v>
      </c>
      <c r="F174" s="31">
        <v>207.307018</v>
      </c>
    </row>
    <row r="175" spans="2:6" x14ac:dyDescent="0.3">
      <c r="B175" s="25" t="s">
        <v>34</v>
      </c>
      <c r="C175" s="26" t="s">
        <v>3</v>
      </c>
      <c r="D175" s="26" t="s">
        <v>41</v>
      </c>
      <c r="E175" s="26">
        <v>0.75</v>
      </c>
      <c r="F175" s="30">
        <v>187.53681599999999</v>
      </c>
    </row>
    <row r="176" spans="2:6" x14ac:dyDescent="0.3">
      <c r="B176" s="27" t="s">
        <v>34</v>
      </c>
      <c r="C176" s="28" t="s">
        <v>3</v>
      </c>
      <c r="D176" s="28" t="s">
        <v>41</v>
      </c>
      <c r="E176" s="28">
        <v>0.75</v>
      </c>
      <c r="F176" s="31">
        <v>187.53681599999999</v>
      </c>
    </row>
    <row r="177" spans="2:6" x14ac:dyDescent="0.3">
      <c r="B177" s="25" t="s">
        <v>34</v>
      </c>
      <c r="C177" s="26" t="s">
        <v>3</v>
      </c>
      <c r="D177" s="26" t="s">
        <v>41</v>
      </c>
      <c r="E177" s="26">
        <v>0.75</v>
      </c>
      <c r="F177" s="30">
        <v>187.53681599999999</v>
      </c>
    </row>
    <row r="178" spans="2:6" x14ac:dyDescent="0.3">
      <c r="B178" s="27" t="s">
        <v>34</v>
      </c>
      <c r="C178" s="28" t="s">
        <v>3</v>
      </c>
      <c r="D178" s="28" t="s">
        <v>41</v>
      </c>
      <c r="E178" s="28">
        <v>0.75</v>
      </c>
      <c r="F178" s="31">
        <v>187.53681599999999</v>
      </c>
    </row>
    <row r="179" spans="2:6" x14ac:dyDescent="0.3">
      <c r="B179" s="25" t="s">
        <v>34</v>
      </c>
      <c r="C179" s="26" t="s">
        <v>3</v>
      </c>
      <c r="D179" s="26" t="s">
        <v>41</v>
      </c>
      <c r="E179" s="26">
        <v>0.5</v>
      </c>
      <c r="F179" s="30">
        <v>174.63934</v>
      </c>
    </row>
    <row r="180" spans="2:6" x14ac:dyDescent="0.3">
      <c r="B180" s="27" t="s">
        <v>34</v>
      </c>
      <c r="C180" s="28" t="s">
        <v>3</v>
      </c>
      <c r="D180" s="28" t="s">
        <v>41</v>
      </c>
      <c r="E180" s="28">
        <v>0.5</v>
      </c>
      <c r="F180" s="31">
        <v>174.63934</v>
      </c>
    </row>
    <row r="181" spans="2:6" x14ac:dyDescent="0.3">
      <c r="B181" s="25" t="s">
        <v>34</v>
      </c>
      <c r="C181" s="26" t="s">
        <v>3</v>
      </c>
      <c r="D181" s="26" t="s">
        <v>41</v>
      </c>
      <c r="E181" s="26">
        <v>0.5</v>
      </c>
      <c r="F181" s="30">
        <v>174.63934</v>
      </c>
    </row>
    <row r="182" spans="2:6" x14ac:dyDescent="0.3">
      <c r="B182" s="27" t="s">
        <v>34</v>
      </c>
      <c r="C182" s="28" t="s">
        <v>3</v>
      </c>
      <c r="D182" s="28" t="s">
        <v>41</v>
      </c>
      <c r="E182" s="28">
        <v>0.5</v>
      </c>
      <c r="F182" s="31">
        <v>174.63934</v>
      </c>
    </row>
    <row r="183" spans="2:6" x14ac:dyDescent="0.3">
      <c r="B183" s="25" t="s">
        <v>34</v>
      </c>
      <c r="C183" s="26" t="s">
        <v>3</v>
      </c>
      <c r="D183" s="26" t="s">
        <v>41</v>
      </c>
      <c r="E183" s="26">
        <v>0.5</v>
      </c>
      <c r="F183" s="30">
        <v>174.63934</v>
      </c>
    </row>
    <row r="184" spans="2:6" x14ac:dyDescent="0.3">
      <c r="B184" s="27" t="s">
        <v>34</v>
      </c>
      <c r="C184" s="28" t="s">
        <v>3</v>
      </c>
      <c r="D184" s="28" t="s">
        <v>41</v>
      </c>
      <c r="E184" s="28">
        <v>0.25</v>
      </c>
      <c r="F184" s="31">
        <v>162.85759899999999</v>
      </c>
    </row>
    <row r="185" spans="2:6" x14ac:dyDescent="0.3">
      <c r="B185" s="25" t="s">
        <v>34</v>
      </c>
      <c r="C185" s="26" t="s">
        <v>3</v>
      </c>
      <c r="D185" s="26" t="s">
        <v>41</v>
      </c>
      <c r="E185" s="26">
        <v>0.25</v>
      </c>
      <c r="F185" s="30">
        <v>162.85759899999999</v>
      </c>
    </row>
    <row r="186" spans="2:6" x14ac:dyDescent="0.3">
      <c r="B186" s="27" t="s">
        <v>34</v>
      </c>
      <c r="C186" s="28" t="s">
        <v>3</v>
      </c>
      <c r="D186" s="28" t="s">
        <v>41</v>
      </c>
      <c r="E186" s="28">
        <v>0.25</v>
      </c>
      <c r="F186" s="31">
        <v>162.85759899999999</v>
      </c>
    </row>
    <row r="187" spans="2:6" x14ac:dyDescent="0.3">
      <c r="B187" s="25" t="s">
        <v>34</v>
      </c>
      <c r="C187" s="26" t="s">
        <v>3</v>
      </c>
      <c r="D187" s="26" t="s">
        <v>41</v>
      </c>
      <c r="E187" s="26">
        <v>0.25</v>
      </c>
      <c r="F187" s="30">
        <v>162.85759899999999</v>
      </c>
    </row>
    <row r="188" spans="2:6" x14ac:dyDescent="0.3">
      <c r="B188" s="27" t="s">
        <v>34</v>
      </c>
      <c r="C188" s="28" t="s">
        <v>3</v>
      </c>
      <c r="D188" s="28" t="s">
        <v>41</v>
      </c>
      <c r="E188" s="28">
        <v>0.05</v>
      </c>
      <c r="F188" s="31">
        <v>147.94702100000001</v>
      </c>
    </row>
    <row r="189" spans="2:6" x14ac:dyDescent="0.3">
      <c r="B189" s="25" t="s">
        <v>34</v>
      </c>
      <c r="C189" s="26" t="s">
        <v>3</v>
      </c>
      <c r="D189" s="26" t="s">
        <v>41</v>
      </c>
      <c r="E189" s="26">
        <v>0.05</v>
      </c>
      <c r="F189" s="30">
        <v>147.94702100000001</v>
      </c>
    </row>
    <row r="190" spans="2:6" x14ac:dyDescent="0.3">
      <c r="B190" s="27" t="s">
        <v>34</v>
      </c>
      <c r="C190" s="28" t="s">
        <v>3</v>
      </c>
      <c r="D190" s="28" t="s">
        <v>41</v>
      </c>
      <c r="E190" s="28">
        <v>0.05</v>
      </c>
      <c r="F190" s="31">
        <v>147.94702100000001</v>
      </c>
    </row>
    <row r="191" spans="2:6" x14ac:dyDescent="0.3">
      <c r="B191" s="25" t="s">
        <v>34</v>
      </c>
      <c r="C191" s="26" t="s">
        <v>3</v>
      </c>
      <c r="D191" s="26" t="s">
        <v>41</v>
      </c>
      <c r="E191" s="26">
        <v>0</v>
      </c>
      <c r="F191" s="30">
        <v>122.826638</v>
      </c>
    </row>
    <row r="192" spans="2:6" x14ac:dyDescent="0.3">
      <c r="B192" s="27" t="s">
        <v>34</v>
      </c>
      <c r="C192" s="28" t="s">
        <v>3</v>
      </c>
      <c r="D192" s="28" t="s">
        <v>41</v>
      </c>
      <c r="E192" s="28" t="s">
        <v>24</v>
      </c>
      <c r="F192" s="31">
        <v>175.85070300000001</v>
      </c>
    </row>
    <row r="193" spans="2:8" x14ac:dyDescent="0.3">
      <c r="B193" s="25" t="s">
        <v>34</v>
      </c>
      <c r="C193" s="26" t="s">
        <v>3</v>
      </c>
      <c r="D193" s="26" t="s">
        <v>42</v>
      </c>
      <c r="E193" s="26">
        <v>1</v>
      </c>
      <c r="F193" s="30">
        <v>23399973.620000001</v>
      </c>
      <c r="G193" s="30">
        <v>22285689.170000002</v>
      </c>
      <c r="H193">
        <f>F193/G193</f>
        <v>1.0499999996185894</v>
      </c>
    </row>
    <row r="194" spans="2:8" x14ac:dyDescent="0.3">
      <c r="B194" s="27" t="s">
        <v>34</v>
      </c>
      <c r="C194" s="28" t="s">
        <v>3</v>
      </c>
      <c r="D194" s="28" t="s">
        <v>42</v>
      </c>
      <c r="E194" s="28">
        <v>0.95</v>
      </c>
      <c r="F194" s="31">
        <v>15747154.15</v>
      </c>
    </row>
    <row r="195" spans="2:8" x14ac:dyDescent="0.3">
      <c r="B195" s="25" t="s">
        <v>34</v>
      </c>
      <c r="C195" s="26" t="s">
        <v>3</v>
      </c>
      <c r="D195" s="26" t="s">
        <v>42</v>
      </c>
      <c r="E195" s="26">
        <v>0.95</v>
      </c>
      <c r="F195" s="30">
        <v>15747154.15</v>
      </c>
    </row>
    <row r="196" spans="2:8" x14ac:dyDescent="0.3">
      <c r="B196" s="27" t="s">
        <v>34</v>
      </c>
      <c r="C196" s="28" t="s">
        <v>3</v>
      </c>
      <c r="D196" s="28" t="s">
        <v>42</v>
      </c>
      <c r="E196" s="28">
        <v>0.95</v>
      </c>
      <c r="F196" s="31">
        <v>15747154.15</v>
      </c>
    </row>
    <row r="197" spans="2:8" x14ac:dyDescent="0.3">
      <c r="B197" s="25" t="s">
        <v>34</v>
      </c>
      <c r="C197" s="26" t="s">
        <v>3</v>
      </c>
      <c r="D197" s="26" t="s">
        <v>42</v>
      </c>
      <c r="E197" s="26">
        <v>0.75</v>
      </c>
      <c r="F197" s="30">
        <v>12380323.800000001</v>
      </c>
    </row>
    <row r="198" spans="2:8" x14ac:dyDescent="0.3">
      <c r="B198" s="27" t="s">
        <v>34</v>
      </c>
      <c r="C198" s="28" t="s">
        <v>3</v>
      </c>
      <c r="D198" s="28" t="s">
        <v>42</v>
      </c>
      <c r="E198" s="28">
        <v>0.75</v>
      </c>
      <c r="F198" s="31">
        <v>12380323.800000001</v>
      </c>
    </row>
    <row r="199" spans="2:8" x14ac:dyDescent="0.3">
      <c r="B199" s="25" t="s">
        <v>34</v>
      </c>
      <c r="C199" s="26" t="s">
        <v>3</v>
      </c>
      <c r="D199" s="26" t="s">
        <v>42</v>
      </c>
      <c r="E199" s="26">
        <v>0.75</v>
      </c>
      <c r="F199" s="30">
        <v>12380323.800000001</v>
      </c>
    </row>
    <row r="200" spans="2:8" x14ac:dyDescent="0.3">
      <c r="B200" s="27" t="s">
        <v>34</v>
      </c>
      <c r="C200" s="28" t="s">
        <v>3</v>
      </c>
      <c r="D200" s="28" t="s">
        <v>42</v>
      </c>
      <c r="E200" s="28">
        <v>0.75</v>
      </c>
      <c r="F200" s="31">
        <v>12380323.800000001</v>
      </c>
    </row>
    <row r="201" spans="2:8" x14ac:dyDescent="0.3">
      <c r="B201" s="25" t="s">
        <v>34</v>
      </c>
      <c r="C201" s="26" t="s">
        <v>3</v>
      </c>
      <c r="D201" s="26" t="s">
        <v>42</v>
      </c>
      <c r="E201" s="26">
        <v>0.5</v>
      </c>
      <c r="F201" s="30">
        <v>10355788.16</v>
      </c>
    </row>
    <row r="202" spans="2:8" x14ac:dyDescent="0.3">
      <c r="B202" s="27" t="s">
        <v>34</v>
      </c>
      <c r="C202" s="28" t="s">
        <v>3</v>
      </c>
      <c r="D202" s="28" t="s">
        <v>42</v>
      </c>
      <c r="E202" s="28">
        <v>0.5</v>
      </c>
      <c r="F202" s="31">
        <v>10355788.16</v>
      </c>
    </row>
    <row r="203" spans="2:8" x14ac:dyDescent="0.3">
      <c r="B203" s="25" t="s">
        <v>34</v>
      </c>
      <c r="C203" s="26" t="s">
        <v>3</v>
      </c>
      <c r="D203" s="26" t="s">
        <v>42</v>
      </c>
      <c r="E203" s="26">
        <v>0.5</v>
      </c>
      <c r="F203" s="30">
        <v>10355788.16</v>
      </c>
    </row>
    <row r="204" spans="2:8" x14ac:dyDescent="0.3">
      <c r="B204" s="27" t="s">
        <v>34</v>
      </c>
      <c r="C204" s="28" t="s">
        <v>3</v>
      </c>
      <c r="D204" s="28" t="s">
        <v>42</v>
      </c>
      <c r="E204" s="28">
        <v>0.5</v>
      </c>
      <c r="F204" s="31">
        <v>10355788.16</v>
      </c>
    </row>
    <row r="205" spans="2:8" x14ac:dyDescent="0.3">
      <c r="B205" s="25" t="s">
        <v>34</v>
      </c>
      <c r="C205" s="26" t="s">
        <v>3</v>
      </c>
      <c r="D205" s="26" t="s">
        <v>42</v>
      </c>
      <c r="E205" s="26">
        <v>0.5</v>
      </c>
      <c r="F205" s="30">
        <v>10355788.16</v>
      </c>
    </row>
    <row r="206" spans="2:8" x14ac:dyDescent="0.3">
      <c r="B206" s="27" t="s">
        <v>34</v>
      </c>
      <c r="C206" s="28" t="s">
        <v>3</v>
      </c>
      <c r="D206" s="28" t="s">
        <v>42</v>
      </c>
      <c r="E206" s="28">
        <v>0.25</v>
      </c>
      <c r="F206" s="31">
        <v>8807908.9829999991</v>
      </c>
    </row>
    <row r="207" spans="2:8" x14ac:dyDescent="0.3">
      <c r="B207" s="25" t="s">
        <v>34</v>
      </c>
      <c r="C207" s="26" t="s">
        <v>3</v>
      </c>
      <c r="D207" s="26" t="s">
        <v>42</v>
      </c>
      <c r="E207" s="26">
        <v>0.25</v>
      </c>
      <c r="F207" s="30">
        <v>8807908.9829999991</v>
      </c>
    </row>
    <row r="208" spans="2:8" x14ac:dyDescent="0.3">
      <c r="B208" s="27" t="s">
        <v>34</v>
      </c>
      <c r="C208" s="28" t="s">
        <v>3</v>
      </c>
      <c r="D208" s="28" t="s">
        <v>42</v>
      </c>
      <c r="E208" s="28">
        <v>0.25</v>
      </c>
      <c r="F208" s="31">
        <v>8807908.9829999991</v>
      </c>
    </row>
    <row r="209" spans="2:6" x14ac:dyDescent="0.3">
      <c r="B209" s="25" t="s">
        <v>34</v>
      </c>
      <c r="C209" s="26" t="s">
        <v>3</v>
      </c>
      <c r="D209" s="26" t="s">
        <v>42</v>
      </c>
      <c r="E209" s="26">
        <v>0.25</v>
      </c>
      <c r="F209" s="30">
        <v>8807908.9829999991</v>
      </c>
    </row>
    <row r="210" spans="2:6" x14ac:dyDescent="0.3">
      <c r="B210" s="27" t="s">
        <v>34</v>
      </c>
      <c r="C210" s="28" t="s">
        <v>3</v>
      </c>
      <c r="D210" s="28" t="s">
        <v>42</v>
      </c>
      <c r="E210" s="28">
        <v>0.05</v>
      </c>
      <c r="F210" s="31">
        <v>6916234.0669999998</v>
      </c>
    </row>
    <row r="211" spans="2:6" x14ac:dyDescent="0.3">
      <c r="B211" s="25" t="s">
        <v>34</v>
      </c>
      <c r="C211" s="26" t="s">
        <v>3</v>
      </c>
      <c r="D211" s="26" t="s">
        <v>42</v>
      </c>
      <c r="E211" s="26">
        <v>0.05</v>
      </c>
      <c r="F211" s="30">
        <v>6916234.0669999998</v>
      </c>
    </row>
    <row r="212" spans="2:6" x14ac:dyDescent="0.3">
      <c r="B212" s="27" t="s">
        <v>34</v>
      </c>
      <c r="C212" s="28" t="s">
        <v>3</v>
      </c>
      <c r="D212" s="28" t="s">
        <v>42</v>
      </c>
      <c r="E212" s="28">
        <v>0.05</v>
      </c>
      <c r="F212" s="31">
        <v>6916234.0669999998</v>
      </c>
    </row>
    <row r="213" spans="2:6" x14ac:dyDescent="0.3">
      <c r="B213" s="25" t="s">
        <v>34</v>
      </c>
      <c r="C213" s="26" t="s">
        <v>3</v>
      </c>
      <c r="D213" s="26" t="s">
        <v>42</v>
      </c>
      <c r="E213" s="26">
        <v>0</v>
      </c>
      <c r="F213" s="30">
        <v>3672185.63</v>
      </c>
    </row>
    <row r="214" spans="2:6" x14ac:dyDescent="0.3">
      <c r="B214" s="27" t="s">
        <v>34</v>
      </c>
      <c r="C214" s="28" t="s">
        <v>3</v>
      </c>
      <c r="D214" s="28" t="s">
        <v>42</v>
      </c>
      <c r="E214" s="28" t="s">
        <v>24</v>
      </c>
      <c r="F214" s="31">
        <v>10725426.35</v>
      </c>
    </row>
    <row r="215" spans="2:6" x14ac:dyDescent="0.3">
      <c r="B215" s="25" t="s">
        <v>34</v>
      </c>
      <c r="C215" s="26" t="s">
        <v>3</v>
      </c>
      <c r="D215" s="26" t="s">
        <v>43</v>
      </c>
      <c r="E215" s="26">
        <v>1</v>
      </c>
      <c r="F215" s="30">
        <v>176.578023</v>
      </c>
    </row>
    <row r="216" spans="2:6" x14ac:dyDescent="0.3">
      <c r="B216" s="27" t="s">
        <v>34</v>
      </c>
      <c r="C216" s="28" t="s">
        <v>3</v>
      </c>
      <c r="D216" s="28" t="s">
        <v>43</v>
      </c>
      <c r="E216" s="28">
        <v>0.95</v>
      </c>
      <c r="F216" s="31">
        <v>116.95200699999999</v>
      </c>
    </row>
    <row r="217" spans="2:6" x14ac:dyDescent="0.3">
      <c r="B217" s="25" t="s">
        <v>34</v>
      </c>
      <c r="C217" s="26" t="s">
        <v>3</v>
      </c>
      <c r="D217" s="26" t="s">
        <v>43</v>
      </c>
      <c r="E217" s="26">
        <v>0.95</v>
      </c>
      <c r="F217" s="30">
        <v>116.95200699999999</v>
      </c>
    </row>
    <row r="218" spans="2:6" x14ac:dyDescent="0.3">
      <c r="B218" s="27" t="s">
        <v>34</v>
      </c>
      <c r="C218" s="28" t="s">
        <v>3</v>
      </c>
      <c r="D218" s="28" t="s">
        <v>43</v>
      </c>
      <c r="E218" s="28">
        <v>0.95</v>
      </c>
      <c r="F218" s="31">
        <v>116.95200699999999</v>
      </c>
    </row>
    <row r="219" spans="2:6" x14ac:dyDescent="0.3">
      <c r="B219" s="25" t="s">
        <v>34</v>
      </c>
      <c r="C219" s="26" t="s">
        <v>3</v>
      </c>
      <c r="D219" s="26" t="s">
        <v>43</v>
      </c>
      <c r="E219" s="26">
        <v>0.75</v>
      </c>
      <c r="F219" s="30">
        <v>96.931466999999998</v>
      </c>
    </row>
    <row r="220" spans="2:6" x14ac:dyDescent="0.3">
      <c r="B220" s="27" t="s">
        <v>34</v>
      </c>
      <c r="C220" s="28" t="s">
        <v>3</v>
      </c>
      <c r="D220" s="28" t="s">
        <v>43</v>
      </c>
      <c r="E220" s="28">
        <v>0.75</v>
      </c>
      <c r="F220" s="31">
        <v>96.931466999999998</v>
      </c>
    </row>
    <row r="221" spans="2:6" x14ac:dyDescent="0.3">
      <c r="B221" s="25" t="s">
        <v>34</v>
      </c>
      <c r="C221" s="26" t="s">
        <v>3</v>
      </c>
      <c r="D221" s="26" t="s">
        <v>43</v>
      </c>
      <c r="E221" s="26">
        <v>0.75</v>
      </c>
      <c r="F221" s="30">
        <v>96.931466999999998</v>
      </c>
    </row>
    <row r="222" spans="2:6" x14ac:dyDescent="0.3">
      <c r="B222" s="27" t="s">
        <v>34</v>
      </c>
      <c r="C222" s="28" t="s">
        <v>3</v>
      </c>
      <c r="D222" s="28" t="s">
        <v>43</v>
      </c>
      <c r="E222" s="28">
        <v>0.75</v>
      </c>
      <c r="F222" s="31">
        <v>96.931466999999998</v>
      </c>
    </row>
    <row r="223" spans="2:6" x14ac:dyDescent="0.3">
      <c r="B223" s="25" t="s">
        <v>34</v>
      </c>
      <c r="C223" s="26" t="s">
        <v>3</v>
      </c>
      <c r="D223" s="26" t="s">
        <v>43</v>
      </c>
      <c r="E223" s="26">
        <v>0.5</v>
      </c>
      <c r="F223" s="30">
        <v>83.969480000000004</v>
      </c>
    </row>
    <row r="224" spans="2:6" x14ac:dyDescent="0.3">
      <c r="B224" s="27" t="s">
        <v>34</v>
      </c>
      <c r="C224" s="28" t="s">
        <v>3</v>
      </c>
      <c r="D224" s="28" t="s">
        <v>43</v>
      </c>
      <c r="E224" s="28">
        <v>0.5</v>
      </c>
      <c r="F224" s="31">
        <v>83.969480000000004</v>
      </c>
    </row>
    <row r="225" spans="2:6" x14ac:dyDescent="0.3">
      <c r="B225" s="25" t="s">
        <v>34</v>
      </c>
      <c r="C225" s="26" t="s">
        <v>3</v>
      </c>
      <c r="D225" s="26" t="s">
        <v>43</v>
      </c>
      <c r="E225" s="26">
        <v>0.5</v>
      </c>
      <c r="F225" s="30">
        <v>83.969480000000004</v>
      </c>
    </row>
    <row r="226" spans="2:6" x14ac:dyDescent="0.3">
      <c r="B226" s="27" t="s">
        <v>34</v>
      </c>
      <c r="C226" s="28" t="s">
        <v>3</v>
      </c>
      <c r="D226" s="28" t="s">
        <v>43</v>
      </c>
      <c r="E226" s="28">
        <v>0.5</v>
      </c>
      <c r="F226" s="31">
        <v>83.969480000000004</v>
      </c>
    </row>
    <row r="227" spans="2:6" x14ac:dyDescent="0.3">
      <c r="B227" s="25" t="s">
        <v>34</v>
      </c>
      <c r="C227" s="26" t="s">
        <v>3</v>
      </c>
      <c r="D227" s="26" t="s">
        <v>43</v>
      </c>
      <c r="E227" s="26">
        <v>0.5</v>
      </c>
      <c r="F227" s="30">
        <v>83.969480000000004</v>
      </c>
    </row>
    <row r="228" spans="2:6" x14ac:dyDescent="0.3">
      <c r="B228" s="27" t="s">
        <v>34</v>
      </c>
      <c r="C228" s="28" t="s">
        <v>3</v>
      </c>
      <c r="D228" s="28" t="s">
        <v>43</v>
      </c>
      <c r="E228" s="28">
        <v>0.25</v>
      </c>
      <c r="F228" s="31">
        <v>73.19838</v>
      </c>
    </row>
    <row r="229" spans="2:6" x14ac:dyDescent="0.3">
      <c r="B229" s="25" t="s">
        <v>34</v>
      </c>
      <c r="C229" s="26" t="s">
        <v>3</v>
      </c>
      <c r="D229" s="26" t="s">
        <v>43</v>
      </c>
      <c r="E229" s="26">
        <v>0.25</v>
      </c>
      <c r="F229" s="30">
        <v>73.19838</v>
      </c>
    </row>
    <row r="230" spans="2:6" x14ac:dyDescent="0.3">
      <c r="B230" s="27" t="s">
        <v>34</v>
      </c>
      <c r="C230" s="28" t="s">
        <v>3</v>
      </c>
      <c r="D230" s="28" t="s">
        <v>43</v>
      </c>
      <c r="E230" s="28">
        <v>0.25</v>
      </c>
      <c r="F230" s="31">
        <v>73.19838</v>
      </c>
    </row>
    <row r="231" spans="2:6" x14ac:dyDescent="0.3">
      <c r="B231" s="25" t="s">
        <v>34</v>
      </c>
      <c r="C231" s="26" t="s">
        <v>3</v>
      </c>
      <c r="D231" s="26" t="s">
        <v>43</v>
      </c>
      <c r="E231" s="26">
        <v>0.25</v>
      </c>
      <c r="F231" s="30">
        <v>73.19838</v>
      </c>
    </row>
    <row r="232" spans="2:6" x14ac:dyDescent="0.3">
      <c r="B232" s="27" t="s">
        <v>34</v>
      </c>
      <c r="C232" s="28" t="s">
        <v>3</v>
      </c>
      <c r="D232" s="28" t="s">
        <v>43</v>
      </c>
      <c r="E232" s="28">
        <v>0.05</v>
      </c>
      <c r="F232" s="31">
        <v>61.128827000000001</v>
      </c>
    </row>
    <row r="233" spans="2:6" x14ac:dyDescent="0.3">
      <c r="B233" s="25" t="s">
        <v>34</v>
      </c>
      <c r="C233" s="26" t="s">
        <v>3</v>
      </c>
      <c r="D233" s="26" t="s">
        <v>43</v>
      </c>
      <c r="E233" s="26">
        <v>0.05</v>
      </c>
      <c r="F233" s="30">
        <v>61.128827000000001</v>
      </c>
    </row>
    <row r="234" spans="2:6" x14ac:dyDescent="0.3">
      <c r="B234" s="27" t="s">
        <v>34</v>
      </c>
      <c r="C234" s="28" t="s">
        <v>3</v>
      </c>
      <c r="D234" s="28" t="s">
        <v>43</v>
      </c>
      <c r="E234" s="28">
        <v>0.05</v>
      </c>
      <c r="F234" s="31">
        <v>61.128827000000001</v>
      </c>
    </row>
    <row r="235" spans="2:6" x14ac:dyDescent="0.3">
      <c r="B235" s="25" t="s">
        <v>34</v>
      </c>
      <c r="C235" s="26" t="s">
        <v>3</v>
      </c>
      <c r="D235" s="26" t="s">
        <v>43</v>
      </c>
      <c r="E235" s="26">
        <v>0</v>
      </c>
      <c r="F235" s="30">
        <v>46.280458000000003</v>
      </c>
    </row>
    <row r="236" spans="2:6" x14ac:dyDescent="0.3">
      <c r="B236" s="27" t="s">
        <v>34</v>
      </c>
      <c r="C236" s="28" t="s">
        <v>3</v>
      </c>
      <c r="D236" s="28" t="s">
        <v>43</v>
      </c>
      <c r="E236" s="28" t="s">
        <v>24</v>
      </c>
      <c r="F236" s="31">
        <v>86.121810999999994</v>
      </c>
    </row>
    <row r="237" spans="2:6" x14ac:dyDescent="0.3">
      <c r="B237" s="25" t="s">
        <v>34</v>
      </c>
      <c r="C237" s="26" t="s">
        <v>4</v>
      </c>
      <c r="D237" s="26" t="s">
        <v>35</v>
      </c>
      <c r="E237" s="26">
        <v>1</v>
      </c>
      <c r="F237" s="30">
        <v>231953.42499999999</v>
      </c>
    </row>
    <row r="238" spans="2:6" x14ac:dyDescent="0.3">
      <c r="B238" s="27" t="s">
        <v>34</v>
      </c>
      <c r="C238" s="28" t="s">
        <v>4</v>
      </c>
      <c r="D238" s="28" t="s">
        <v>35</v>
      </c>
      <c r="E238" s="28">
        <v>0.95</v>
      </c>
      <c r="F238" s="31">
        <v>185376.82500000001</v>
      </c>
    </row>
    <row r="239" spans="2:6" x14ac:dyDescent="0.3">
      <c r="B239" s="25" t="s">
        <v>34</v>
      </c>
      <c r="C239" s="26" t="s">
        <v>4</v>
      </c>
      <c r="D239" s="26" t="s">
        <v>35</v>
      </c>
      <c r="E239" s="26">
        <v>0.95</v>
      </c>
      <c r="F239" s="30">
        <v>185376.82500000001</v>
      </c>
    </row>
    <row r="240" spans="2:6" x14ac:dyDescent="0.3">
      <c r="B240" s="27" t="s">
        <v>34</v>
      </c>
      <c r="C240" s="28" t="s">
        <v>4</v>
      </c>
      <c r="D240" s="28" t="s">
        <v>35</v>
      </c>
      <c r="E240" s="28">
        <v>0.95</v>
      </c>
      <c r="F240" s="31">
        <v>185376.82500000001</v>
      </c>
    </row>
    <row r="241" spans="2:6" x14ac:dyDescent="0.3">
      <c r="B241" s="25" t="s">
        <v>34</v>
      </c>
      <c r="C241" s="26" t="s">
        <v>4</v>
      </c>
      <c r="D241" s="26" t="s">
        <v>35</v>
      </c>
      <c r="E241" s="26">
        <v>0.75</v>
      </c>
      <c r="F241" s="30">
        <v>165342.03750000001</v>
      </c>
    </row>
    <row r="242" spans="2:6" x14ac:dyDescent="0.3">
      <c r="B242" s="27" t="s">
        <v>34</v>
      </c>
      <c r="C242" s="28" t="s">
        <v>4</v>
      </c>
      <c r="D242" s="28" t="s">
        <v>35</v>
      </c>
      <c r="E242" s="28">
        <v>0.75</v>
      </c>
      <c r="F242" s="31">
        <v>165342.03750000001</v>
      </c>
    </row>
    <row r="243" spans="2:6" x14ac:dyDescent="0.3">
      <c r="B243" s="25" t="s">
        <v>34</v>
      </c>
      <c r="C243" s="26" t="s">
        <v>4</v>
      </c>
      <c r="D243" s="26" t="s">
        <v>35</v>
      </c>
      <c r="E243" s="26">
        <v>0.75</v>
      </c>
      <c r="F243" s="30">
        <v>165342.03750000001</v>
      </c>
    </row>
    <row r="244" spans="2:6" x14ac:dyDescent="0.3">
      <c r="B244" s="27" t="s">
        <v>34</v>
      </c>
      <c r="C244" s="28" t="s">
        <v>4</v>
      </c>
      <c r="D244" s="28" t="s">
        <v>35</v>
      </c>
      <c r="E244" s="28">
        <v>0.75</v>
      </c>
      <c r="F244" s="31">
        <v>165342.03750000001</v>
      </c>
    </row>
    <row r="245" spans="2:6" x14ac:dyDescent="0.3">
      <c r="B245" s="25" t="s">
        <v>34</v>
      </c>
      <c r="C245" s="26" t="s">
        <v>4</v>
      </c>
      <c r="D245" s="26" t="s">
        <v>35</v>
      </c>
      <c r="E245" s="26">
        <v>0.5</v>
      </c>
      <c r="F245" s="30">
        <v>153918.04999999999</v>
      </c>
    </row>
    <row r="246" spans="2:6" x14ac:dyDescent="0.3">
      <c r="B246" s="27" t="s">
        <v>34</v>
      </c>
      <c r="C246" s="28" t="s">
        <v>4</v>
      </c>
      <c r="D246" s="28" t="s">
        <v>35</v>
      </c>
      <c r="E246" s="28">
        <v>0.5</v>
      </c>
      <c r="F246" s="31">
        <v>153918.04999999999</v>
      </c>
    </row>
    <row r="247" spans="2:6" x14ac:dyDescent="0.3">
      <c r="B247" s="25" t="s">
        <v>34</v>
      </c>
      <c r="C247" s="26" t="s">
        <v>4</v>
      </c>
      <c r="D247" s="26" t="s">
        <v>35</v>
      </c>
      <c r="E247" s="26">
        <v>0.5</v>
      </c>
      <c r="F247" s="30">
        <v>153918.04999999999</v>
      </c>
    </row>
    <row r="248" spans="2:6" x14ac:dyDescent="0.3">
      <c r="B248" s="27" t="s">
        <v>34</v>
      </c>
      <c r="C248" s="28" t="s">
        <v>4</v>
      </c>
      <c r="D248" s="28" t="s">
        <v>35</v>
      </c>
      <c r="E248" s="28">
        <v>0.5</v>
      </c>
      <c r="F248" s="31">
        <v>153918.04999999999</v>
      </c>
    </row>
    <row r="249" spans="2:6" x14ac:dyDescent="0.3">
      <c r="B249" s="25" t="s">
        <v>34</v>
      </c>
      <c r="C249" s="26" t="s">
        <v>4</v>
      </c>
      <c r="D249" s="26" t="s">
        <v>35</v>
      </c>
      <c r="E249" s="26">
        <v>0.5</v>
      </c>
      <c r="F249" s="30">
        <v>153918.04999999999</v>
      </c>
    </row>
    <row r="250" spans="2:6" x14ac:dyDescent="0.3">
      <c r="B250" s="27" t="s">
        <v>34</v>
      </c>
      <c r="C250" s="28" t="s">
        <v>4</v>
      </c>
      <c r="D250" s="28" t="s">
        <v>35</v>
      </c>
      <c r="E250" s="28">
        <v>0.25</v>
      </c>
      <c r="F250" s="31">
        <v>142861</v>
      </c>
    </row>
    <row r="251" spans="2:6" x14ac:dyDescent="0.3">
      <c r="B251" s="25" t="s">
        <v>34</v>
      </c>
      <c r="C251" s="26" t="s">
        <v>4</v>
      </c>
      <c r="D251" s="26" t="s">
        <v>35</v>
      </c>
      <c r="E251" s="26">
        <v>0.25</v>
      </c>
      <c r="F251" s="30">
        <v>142861</v>
      </c>
    </row>
    <row r="252" spans="2:6" x14ac:dyDescent="0.3">
      <c r="B252" s="27" t="s">
        <v>34</v>
      </c>
      <c r="C252" s="28" t="s">
        <v>4</v>
      </c>
      <c r="D252" s="28" t="s">
        <v>35</v>
      </c>
      <c r="E252" s="28">
        <v>0.25</v>
      </c>
      <c r="F252" s="31">
        <v>142861</v>
      </c>
    </row>
    <row r="253" spans="2:6" x14ac:dyDescent="0.3">
      <c r="B253" s="25" t="s">
        <v>34</v>
      </c>
      <c r="C253" s="26" t="s">
        <v>4</v>
      </c>
      <c r="D253" s="26" t="s">
        <v>35</v>
      </c>
      <c r="E253" s="26">
        <v>0.25</v>
      </c>
      <c r="F253" s="30">
        <v>142861</v>
      </c>
    </row>
    <row r="254" spans="2:6" x14ac:dyDescent="0.3">
      <c r="B254" s="27" t="s">
        <v>34</v>
      </c>
      <c r="C254" s="28" t="s">
        <v>4</v>
      </c>
      <c r="D254" s="28" t="s">
        <v>35</v>
      </c>
      <c r="E254" s="28">
        <v>0.05</v>
      </c>
      <c r="F254" s="31">
        <v>127474.08749999999</v>
      </c>
    </row>
    <row r="255" spans="2:6" x14ac:dyDescent="0.3">
      <c r="B255" s="25" t="s">
        <v>34</v>
      </c>
      <c r="C255" s="26" t="s">
        <v>4</v>
      </c>
      <c r="D255" s="26" t="s">
        <v>35</v>
      </c>
      <c r="E255" s="26">
        <v>0.05</v>
      </c>
      <c r="F255" s="30">
        <v>127474.08749999999</v>
      </c>
    </row>
    <row r="256" spans="2:6" x14ac:dyDescent="0.3">
      <c r="B256" s="27" t="s">
        <v>34</v>
      </c>
      <c r="C256" s="28" t="s">
        <v>4</v>
      </c>
      <c r="D256" s="28" t="s">
        <v>35</v>
      </c>
      <c r="E256" s="28">
        <v>0.05</v>
      </c>
      <c r="F256" s="31">
        <v>127474.08749999999</v>
      </c>
    </row>
    <row r="257" spans="2:6" x14ac:dyDescent="0.3">
      <c r="B257" s="25" t="s">
        <v>34</v>
      </c>
      <c r="C257" s="26" t="s">
        <v>4</v>
      </c>
      <c r="D257" s="26" t="s">
        <v>35</v>
      </c>
      <c r="E257" s="26">
        <v>0</v>
      </c>
      <c r="F257" s="30">
        <v>96675.8</v>
      </c>
    </row>
    <row r="258" spans="2:6" x14ac:dyDescent="0.3">
      <c r="B258" s="27" t="s">
        <v>34</v>
      </c>
      <c r="C258" s="28" t="s">
        <v>4</v>
      </c>
      <c r="D258" s="28" t="s">
        <v>35</v>
      </c>
      <c r="E258" s="28" t="s">
        <v>24</v>
      </c>
      <c r="F258" s="31">
        <v>154803.4185</v>
      </c>
    </row>
    <row r="259" spans="2:6" x14ac:dyDescent="0.3">
      <c r="B259" s="25" t="s">
        <v>34</v>
      </c>
      <c r="C259" s="26" t="s">
        <v>4</v>
      </c>
      <c r="D259" s="26" t="s">
        <v>36</v>
      </c>
      <c r="E259" s="26">
        <v>1</v>
      </c>
      <c r="F259" s="30">
        <v>56447585.399999999</v>
      </c>
    </row>
    <row r="260" spans="2:6" x14ac:dyDescent="0.3">
      <c r="B260" s="27" t="s">
        <v>34</v>
      </c>
      <c r="C260" s="28" t="s">
        <v>4</v>
      </c>
      <c r="D260" s="28" t="s">
        <v>36</v>
      </c>
      <c r="E260" s="28">
        <v>0.95</v>
      </c>
      <c r="F260" s="31">
        <v>41177347.329999998</v>
      </c>
    </row>
    <row r="261" spans="2:6" x14ac:dyDescent="0.3">
      <c r="B261" s="25" t="s">
        <v>34</v>
      </c>
      <c r="C261" s="26" t="s">
        <v>4</v>
      </c>
      <c r="D261" s="26" t="s">
        <v>36</v>
      </c>
      <c r="E261" s="26">
        <v>0.95</v>
      </c>
      <c r="F261" s="30">
        <v>41177347.329999998</v>
      </c>
    </row>
    <row r="262" spans="2:6" x14ac:dyDescent="0.3">
      <c r="B262" s="27" t="s">
        <v>34</v>
      </c>
      <c r="C262" s="28" t="s">
        <v>4</v>
      </c>
      <c r="D262" s="28" t="s">
        <v>36</v>
      </c>
      <c r="E262" s="28">
        <v>0.95</v>
      </c>
      <c r="F262" s="31">
        <v>41177347.329999998</v>
      </c>
    </row>
    <row r="263" spans="2:6" x14ac:dyDescent="0.3">
      <c r="B263" s="25" t="s">
        <v>34</v>
      </c>
      <c r="C263" s="26" t="s">
        <v>4</v>
      </c>
      <c r="D263" s="26" t="s">
        <v>36</v>
      </c>
      <c r="E263" s="26">
        <v>0.75</v>
      </c>
      <c r="F263" s="30">
        <v>35096889.530000001</v>
      </c>
    </row>
    <row r="264" spans="2:6" x14ac:dyDescent="0.3">
      <c r="B264" s="27" t="s">
        <v>34</v>
      </c>
      <c r="C264" s="28" t="s">
        <v>4</v>
      </c>
      <c r="D264" s="28" t="s">
        <v>36</v>
      </c>
      <c r="E264" s="28">
        <v>0.75</v>
      </c>
      <c r="F264" s="31">
        <v>35096889.530000001</v>
      </c>
    </row>
    <row r="265" spans="2:6" x14ac:dyDescent="0.3">
      <c r="B265" s="25" t="s">
        <v>34</v>
      </c>
      <c r="C265" s="26" t="s">
        <v>4</v>
      </c>
      <c r="D265" s="26" t="s">
        <v>36</v>
      </c>
      <c r="E265" s="26">
        <v>0.75</v>
      </c>
      <c r="F265" s="30">
        <v>35096889.530000001</v>
      </c>
    </row>
    <row r="266" spans="2:6" x14ac:dyDescent="0.3">
      <c r="B266" s="27" t="s">
        <v>34</v>
      </c>
      <c r="C266" s="28" t="s">
        <v>4</v>
      </c>
      <c r="D266" s="28" t="s">
        <v>36</v>
      </c>
      <c r="E266" s="28">
        <v>0.75</v>
      </c>
      <c r="F266" s="31">
        <v>35096889.530000001</v>
      </c>
    </row>
    <row r="267" spans="2:6" x14ac:dyDescent="0.3">
      <c r="B267" s="25" t="s">
        <v>34</v>
      </c>
      <c r="C267" s="26" t="s">
        <v>4</v>
      </c>
      <c r="D267" s="26" t="s">
        <v>36</v>
      </c>
      <c r="E267" s="26">
        <v>0.5</v>
      </c>
      <c r="F267" s="30">
        <v>31342552.079999998</v>
      </c>
    </row>
    <row r="268" spans="2:6" x14ac:dyDescent="0.3">
      <c r="B268" s="27" t="s">
        <v>34</v>
      </c>
      <c r="C268" s="28" t="s">
        <v>4</v>
      </c>
      <c r="D268" s="28" t="s">
        <v>36</v>
      </c>
      <c r="E268" s="28">
        <v>0.5</v>
      </c>
      <c r="F268" s="31">
        <v>31342552.079999998</v>
      </c>
    </row>
    <row r="269" spans="2:6" x14ac:dyDescent="0.3">
      <c r="B269" s="25" t="s">
        <v>34</v>
      </c>
      <c r="C269" s="26" t="s">
        <v>4</v>
      </c>
      <c r="D269" s="26" t="s">
        <v>36</v>
      </c>
      <c r="E269" s="26">
        <v>0.5</v>
      </c>
      <c r="F269" s="30">
        <v>31342552.079999998</v>
      </c>
    </row>
    <row r="270" spans="2:6" x14ac:dyDescent="0.3">
      <c r="B270" s="27" t="s">
        <v>34</v>
      </c>
      <c r="C270" s="28" t="s">
        <v>4</v>
      </c>
      <c r="D270" s="28" t="s">
        <v>36</v>
      </c>
      <c r="E270" s="28">
        <v>0.5</v>
      </c>
      <c r="F270" s="31">
        <v>31342552.079999998</v>
      </c>
    </row>
    <row r="271" spans="2:6" x14ac:dyDescent="0.3">
      <c r="B271" s="25" t="s">
        <v>34</v>
      </c>
      <c r="C271" s="26" t="s">
        <v>4</v>
      </c>
      <c r="D271" s="26" t="s">
        <v>36</v>
      </c>
      <c r="E271" s="26">
        <v>0.5</v>
      </c>
      <c r="F271" s="30">
        <v>31342552.079999998</v>
      </c>
    </row>
    <row r="272" spans="2:6" x14ac:dyDescent="0.3">
      <c r="B272" s="27" t="s">
        <v>34</v>
      </c>
      <c r="C272" s="28" t="s">
        <v>4</v>
      </c>
      <c r="D272" s="28" t="s">
        <v>36</v>
      </c>
      <c r="E272" s="28">
        <v>0.25</v>
      </c>
      <c r="F272" s="31">
        <v>27955289.620000001</v>
      </c>
    </row>
    <row r="273" spans="2:6" x14ac:dyDescent="0.3">
      <c r="B273" s="25" t="s">
        <v>34</v>
      </c>
      <c r="C273" s="26" t="s">
        <v>4</v>
      </c>
      <c r="D273" s="26" t="s">
        <v>36</v>
      </c>
      <c r="E273" s="26">
        <v>0.25</v>
      </c>
      <c r="F273" s="30">
        <v>27955289.620000001</v>
      </c>
    </row>
    <row r="274" spans="2:6" x14ac:dyDescent="0.3">
      <c r="B274" s="27" t="s">
        <v>34</v>
      </c>
      <c r="C274" s="28" t="s">
        <v>4</v>
      </c>
      <c r="D274" s="28" t="s">
        <v>36</v>
      </c>
      <c r="E274" s="28">
        <v>0.25</v>
      </c>
      <c r="F274" s="31">
        <v>27955289.620000001</v>
      </c>
    </row>
    <row r="275" spans="2:6" x14ac:dyDescent="0.3">
      <c r="B275" s="25" t="s">
        <v>34</v>
      </c>
      <c r="C275" s="26" t="s">
        <v>4</v>
      </c>
      <c r="D275" s="26" t="s">
        <v>36</v>
      </c>
      <c r="E275" s="26">
        <v>0.25</v>
      </c>
      <c r="F275" s="30">
        <v>27955289.620000001</v>
      </c>
    </row>
    <row r="276" spans="2:6" x14ac:dyDescent="0.3">
      <c r="B276" s="27" t="s">
        <v>34</v>
      </c>
      <c r="C276" s="28" t="s">
        <v>4</v>
      </c>
      <c r="D276" s="28" t="s">
        <v>36</v>
      </c>
      <c r="E276" s="28">
        <v>0.05</v>
      </c>
      <c r="F276" s="31">
        <v>23576470.850000001</v>
      </c>
    </row>
    <row r="277" spans="2:6" x14ac:dyDescent="0.3">
      <c r="B277" s="25" t="s">
        <v>34</v>
      </c>
      <c r="C277" s="26" t="s">
        <v>4</v>
      </c>
      <c r="D277" s="26" t="s">
        <v>36</v>
      </c>
      <c r="E277" s="26">
        <v>0.05</v>
      </c>
      <c r="F277" s="30">
        <v>23576470.850000001</v>
      </c>
    </row>
    <row r="278" spans="2:6" x14ac:dyDescent="0.3">
      <c r="B278" s="27" t="s">
        <v>34</v>
      </c>
      <c r="C278" s="28" t="s">
        <v>4</v>
      </c>
      <c r="D278" s="28" t="s">
        <v>36</v>
      </c>
      <c r="E278" s="28">
        <v>0.05</v>
      </c>
      <c r="F278" s="31">
        <v>23576470.850000001</v>
      </c>
    </row>
    <row r="279" spans="2:6" x14ac:dyDescent="0.3">
      <c r="B279" s="25" t="s">
        <v>34</v>
      </c>
      <c r="C279" s="26" t="s">
        <v>4</v>
      </c>
      <c r="D279" s="26" t="s">
        <v>36</v>
      </c>
      <c r="E279" s="26">
        <v>0</v>
      </c>
      <c r="F279" s="30">
        <v>13924848.189999999</v>
      </c>
    </row>
    <row r="280" spans="2:6" x14ac:dyDescent="0.3">
      <c r="B280" s="27" t="s">
        <v>34</v>
      </c>
      <c r="C280" s="28" t="s">
        <v>4</v>
      </c>
      <c r="D280" s="28" t="s">
        <v>36</v>
      </c>
      <c r="E280" s="28" t="s">
        <v>24</v>
      </c>
      <c r="F280" s="31">
        <v>31718660.309999999</v>
      </c>
    </row>
    <row r="281" spans="2:6" x14ac:dyDescent="0.3">
      <c r="B281" s="25" t="s">
        <v>34</v>
      </c>
      <c r="C281" s="26" t="s">
        <v>4</v>
      </c>
      <c r="D281" s="26" t="s">
        <v>37</v>
      </c>
      <c r="E281" s="26">
        <v>1</v>
      </c>
      <c r="F281" s="30">
        <v>30111148.07</v>
      </c>
    </row>
    <row r="282" spans="2:6" x14ac:dyDescent="0.3">
      <c r="B282" s="27" t="s">
        <v>34</v>
      </c>
      <c r="C282" s="28" t="s">
        <v>4</v>
      </c>
      <c r="D282" s="28" t="s">
        <v>37</v>
      </c>
      <c r="E282" s="28">
        <v>0.95</v>
      </c>
      <c r="F282" s="31">
        <v>22316522.579999998</v>
      </c>
    </row>
    <row r="283" spans="2:6" x14ac:dyDescent="0.3">
      <c r="B283" s="25" t="s">
        <v>34</v>
      </c>
      <c r="C283" s="26" t="s">
        <v>4</v>
      </c>
      <c r="D283" s="26" t="s">
        <v>37</v>
      </c>
      <c r="E283" s="26">
        <v>0.95</v>
      </c>
      <c r="F283" s="30">
        <v>22316522.579999998</v>
      </c>
    </row>
    <row r="284" spans="2:6" x14ac:dyDescent="0.3">
      <c r="B284" s="27" t="s">
        <v>34</v>
      </c>
      <c r="C284" s="28" t="s">
        <v>4</v>
      </c>
      <c r="D284" s="28" t="s">
        <v>37</v>
      </c>
      <c r="E284" s="28">
        <v>0.95</v>
      </c>
      <c r="F284" s="31">
        <v>22316522.579999998</v>
      </c>
    </row>
    <row r="285" spans="2:6" x14ac:dyDescent="0.3">
      <c r="B285" s="25" t="s">
        <v>34</v>
      </c>
      <c r="C285" s="26" t="s">
        <v>4</v>
      </c>
      <c r="D285" s="26" t="s">
        <v>37</v>
      </c>
      <c r="E285" s="26">
        <v>0.75</v>
      </c>
      <c r="F285" s="30">
        <v>18613755.75</v>
      </c>
    </row>
    <row r="286" spans="2:6" x14ac:dyDescent="0.3">
      <c r="B286" s="27" t="s">
        <v>34</v>
      </c>
      <c r="C286" s="28" t="s">
        <v>4</v>
      </c>
      <c r="D286" s="28" t="s">
        <v>37</v>
      </c>
      <c r="E286" s="28">
        <v>0.75</v>
      </c>
      <c r="F286" s="31">
        <v>18613755.75</v>
      </c>
    </row>
    <row r="287" spans="2:6" x14ac:dyDescent="0.3">
      <c r="B287" s="25" t="s">
        <v>34</v>
      </c>
      <c r="C287" s="26" t="s">
        <v>4</v>
      </c>
      <c r="D287" s="26" t="s">
        <v>37</v>
      </c>
      <c r="E287" s="26">
        <v>0.75</v>
      </c>
      <c r="F287" s="30">
        <v>18613755.75</v>
      </c>
    </row>
    <row r="288" spans="2:6" x14ac:dyDescent="0.3">
      <c r="B288" s="27" t="s">
        <v>34</v>
      </c>
      <c r="C288" s="28" t="s">
        <v>4</v>
      </c>
      <c r="D288" s="28" t="s">
        <v>37</v>
      </c>
      <c r="E288" s="28">
        <v>0.75</v>
      </c>
      <c r="F288" s="31">
        <v>18613755.75</v>
      </c>
    </row>
    <row r="289" spans="2:6" x14ac:dyDescent="0.3">
      <c r="B289" s="25" t="s">
        <v>34</v>
      </c>
      <c r="C289" s="26" t="s">
        <v>4</v>
      </c>
      <c r="D289" s="26" t="s">
        <v>37</v>
      </c>
      <c r="E289" s="26">
        <v>0.5</v>
      </c>
      <c r="F289" s="30">
        <v>15969460.73</v>
      </c>
    </row>
    <row r="290" spans="2:6" x14ac:dyDescent="0.3">
      <c r="B290" s="27" t="s">
        <v>34</v>
      </c>
      <c r="C290" s="28" t="s">
        <v>4</v>
      </c>
      <c r="D290" s="28" t="s">
        <v>37</v>
      </c>
      <c r="E290" s="28">
        <v>0.5</v>
      </c>
      <c r="F290" s="31">
        <v>15969460.73</v>
      </c>
    </row>
    <row r="291" spans="2:6" x14ac:dyDescent="0.3">
      <c r="B291" s="25" t="s">
        <v>34</v>
      </c>
      <c r="C291" s="26" t="s">
        <v>4</v>
      </c>
      <c r="D291" s="26" t="s">
        <v>37</v>
      </c>
      <c r="E291" s="26">
        <v>0.5</v>
      </c>
      <c r="F291" s="30">
        <v>15969460.73</v>
      </c>
    </row>
    <row r="292" spans="2:6" x14ac:dyDescent="0.3">
      <c r="B292" s="27" t="s">
        <v>34</v>
      </c>
      <c r="C292" s="28" t="s">
        <v>4</v>
      </c>
      <c r="D292" s="28" t="s">
        <v>37</v>
      </c>
      <c r="E292" s="28">
        <v>0.5</v>
      </c>
      <c r="F292" s="31">
        <v>15969460.73</v>
      </c>
    </row>
    <row r="293" spans="2:6" x14ac:dyDescent="0.3">
      <c r="B293" s="25" t="s">
        <v>34</v>
      </c>
      <c r="C293" s="26" t="s">
        <v>4</v>
      </c>
      <c r="D293" s="26" t="s">
        <v>37</v>
      </c>
      <c r="E293" s="26">
        <v>0.5</v>
      </c>
      <c r="F293" s="30">
        <v>15969460.73</v>
      </c>
    </row>
    <row r="294" spans="2:6" x14ac:dyDescent="0.3">
      <c r="B294" s="27" t="s">
        <v>34</v>
      </c>
      <c r="C294" s="28" t="s">
        <v>4</v>
      </c>
      <c r="D294" s="28" t="s">
        <v>37</v>
      </c>
      <c r="E294" s="28">
        <v>0.25</v>
      </c>
      <c r="F294" s="31">
        <v>13814214.84</v>
      </c>
    </row>
    <row r="295" spans="2:6" x14ac:dyDescent="0.3">
      <c r="B295" s="25" t="s">
        <v>34</v>
      </c>
      <c r="C295" s="26" t="s">
        <v>4</v>
      </c>
      <c r="D295" s="26" t="s">
        <v>37</v>
      </c>
      <c r="E295" s="26">
        <v>0.25</v>
      </c>
      <c r="F295" s="30">
        <v>13814214.84</v>
      </c>
    </row>
    <row r="296" spans="2:6" x14ac:dyDescent="0.3">
      <c r="B296" s="27" t="s">
        <v>34</v>
      </c>
      <c r="C296" s="28" t="s">
        <v>4</v>
      </c>
      <c r="D296" s="28" t="s">
        <v>37</v>
      </c>
      <c r="E296" s="28">
        <v>0.25</v>
      </c>
      <c r="F296" s="31">
        <v>13814214.84</v>
      </c>
    </row>
    <row r="297" spans="2:6" x14ac:dyDescent="0.3">
      <c r="B297" s="25" t="s">
        <v>34</v>
      </c>
      <c r="C297" s="26" t="s">
        <v>4</v>
      </c>
      <c r="D297" s="26" t="s">
        <v>37</v>
      </c>
      <c r="E297" s="26">
        <v>0.25</v>
      </c>
      <c r="F297" s="30">
        <v>13814214.84</v>
      </c>
    </row>
    <row r="298" spans="2:6" x14ac:dyDescent="0.3">
      <c r="B298" s="27" t="s">
        <v>34</v>
      </c>
      <c r="C298" s="28" t="s">
        <v>4</v>
      </c>
      <c r="D298" s="28" t="s">
        <v>37</v>
      </c>
      <c r="E298" s="28">
        <v>0.05</v>
      </c>
      <c r="F298" s="31">
        <v>11554399.17</v>
      </c>
    </row>
    <row r="299" spans="2:6" x14ac:dyDescent="0.3">
      <c r="B299" s="25" t="s">
        <v>34</v>
      </c>
      <c r="C299" s="26" t="s">
        <v>4</v>
      </c>
      <c r="D299" s="26" t="s">
        <v>37</v>
      </c>
      <c r="E299" s="26">
        <v>0.05</v>
      </c>
      <c r="F299" s="30">
        <v>11554399.17</v>
      </c>
    </row>
    <row r="300" spans="2:6" x14ac:dyDescent="0.3">
      <c r="B300" s="27" t="s">
        <v>34</v>
      </c>
      <c r="C300" s="28" t="s">
        <v>4</v>
      </c>
      <c r="D300" s="28" t="s">
        <v>37</v>
      </c>
      <c r="E300" s="28">
        <v>0.05</v>
      </c>
      <c r="F300" s="31">
        <v>11554399.17</v>
      </c>
    </row>
    <row r="301" spans="2:6" x14ac:dyDescent="0.3">
      <c r="B301" s="25" t="s">
        <v>34</v>
      </c>
      <c r="C301" s="26" t="s">
        <v>4</v>
      </c>
      <c r="D301" s="26" t="s">
        <v>37</v>
      </c>
      <c r="E301" s="26">
        <v>0</v>
      </c>
      <c r="F301" s="30">
        <v>8192635.409</v>
      </c>
    </row>
    <row r="302" spans="2:6" x14ac:dyDescent="0.3">
      <c r="B302" s="27" t="s">
        <v>34</v>
      </c>
      <c r="C302" s="28" t="s">
        <v>4</v>
      </c>
      <c r="D302" s="28" t="s">
        <v>37</v>
      </c>
      <c r="E302" s="28" t="s">
        <v>24</v>
      </c>
      <c r="F302" s="31">
        <v>16350299.689999999</v>
      </c>
    </row>
    <row r="303" spans="2:6" x14ac:dyDescent="0.3">
      <c r="B303" s="25" t="s">
        <v>34</v>
      </c>
      <c r="C303" s="26" t="s">
        <v>4</v>
      </c>
      <c r="D303" s="26" t="s">
        <v>38</v>
      </c>
      <c r="E303" s="26">
        <v>1</v>
      </c>
      <c r="F303" s="30">
        <v>27166524.030000001</v>
      </c>
    </row>
    <row r="304" spans="2:6" x14ac:dyDescent="0.3">
      <c r="B304" s="27" t="s">
        <v>34</v>
      </c>
      <c r="C304" s="28" t="s">
        <v>4</v>
      </c>
      <c r="D304" s="28" t="s">
        <v>38</v>
      </c>
      <c r="E304" s="28">
        <v>0.95</v>
      </c>
      <c r="F304" s="31">
        <v>20186873.109999999</v>
      </c>
    </row>
    <row r="305" spans="2:6" x14ac:dyDescent="0.3">
      <c r="B305" s="25" t="s">
        <v>34</v>
      </c>
      <c r="C305" s="26" t="s">
        <v>4</v>
      </c>
      <c r="D305" s="26" t="s">
        <v>38</v>
      </c>
      <c r="E305" s="26">
        <v>0.95</v>
      </c>
      <c r="F305" s="30">
        <v>20186873.109999999</v>
      </c>
    </row>
    <row r="306" spans="2:6" x14ac:dyDescent="0.3">
      <c r="B306" s="27" t="s">
        <v>34</v>
      </c>
      <c r="C306" s="28" t="s">
        <v>4</v>
      </c>
      <c r="D306" s="28" t="s">
        <v>38</v>
      </c>
      <c r="E306" s="28">
        <v>0.95</v>
      </c>
      <c r="F306" s="31">
        <v>20186873.109999999</v>
      </c>
    </row>
    <row r="307" spans="2:6" x14ac:dyDescent="0.3">
      <c r="B307" s="25" t="s">
        <v>34</v>
      </c>
      <c r="C307" s="26" t="s">
        <v>4</v>
      </c>
      <c r="D307" s="26" t="s">
        <v>38</v>
      </c>
      <c r="E307" s="26">
        <v>0.75</v>
      </c>
      <c r="F307" s="30">
        <v>16706471.310000001</v>
      </c>
    </row>
    <row r="308" spans="2:6" x14ac:dyDescent="0.3">
      <c r="B308" s="27" t="s">
        <v>34</v>
      </c>
      <c r="C308" s="28" t="s">
        <v>4</v>
      </c>
      <c r="D308" s="28" t="s">
        <v>38</v>
      </c>
      <c r="E308" s="28">
        <v>0.75</v>
      </c>
      <c r="F308" s="31">
        <v>16706471.310000001</v>
      </c>
    </row>
    <row r="309" spans="2:6" x14ac:dyDescent="0.3">
      <c r="B309" s="25" t="s">
        <v>34</v>
      </c>
      <c r="C309" s="26" t="s">
        <v>4</v>
      </c>
      <c r="D309" s="26" t="s">
        <v>38</v>
      </c>
      <c r="E309" s="26">
        <v>0.75</v>
      </c>
      <c r="F309" s="30">
        <v>16706471.310000001</v>
      </c>
    </row>
    <row r="310" spans="2:6" x14ac:dyDescent="0.3">
      <c r="B310" s="27" t="s">
        <v>34</v>
      </c>
      <c r="C310" s="28" t="s">
        <v>4</v>
      </c>
      <c r="D310" s="28" t="s">
        <v>38</v>
      </c>
      <c r="E310" s="28">
        <v>0.75</v>
      </c>
      <c r="F310" s="31">
        <v>16706471.310000001</v>
      </c>
    </row>
    <row r="311" spans="2:6" x14ac:dyDescent="0.3">
      <c r="B311" s="25" t="s">
        <v>34</v>
      </c>
      <c r="C311" s="26" t="s">
        <v>4</v>
      </c>
      <c r="D311" s="26" t="s">
        <v>38</v>
      </c>
      <c r="E311" s="26">
        <v>0.5</v>
      </c>
      <c r="F311" s="30">
        <v>14613852.609999999</v>
      </c>
    </row>
    <row r="312" spans="2:6" x14ac:dyDescent="0.3">
      <c r="B312" s="27" t="s">
        <v>34</v>
      </c>
      <c r="C312" s="28" t="s">
        <v>4</v>
      </c>
      <c r="D312" s="28" t="s">
        <v>38</v>
      </c>
      <c r="E312" s="28">
        <v>0.5</v>
      </c>
      <c r="F312" s="31">
        <v>14613852.609999999</v>
      </c>
    </row>
    <row r="313" spans="2:6" x14ac:dyDescent="0.3">
      <c r="B313" s="25" t="s">
        <v>34</v>
      </c>
      <c r="C313" s="26" t="s">
        <v>4</v>
      </c>
      <c r="D313" s="26" t="s">
        <v>38</v>
      </c>
      <c r="E313" s="26">
        <v>0.5</v>
      </c>
      <c r="F313" s="30">
        <v>14613852.609999999</v>
      </c>
    </row>
    <row r="314" spans="2:6" x14ac:dyDescent="0.3">
      <c r="B314" s="27" t="s">
        <v>34</v>
      </c>
      <c r="C314" s="28" t="s">
        <v>4</v>
      </c>
      <c r="D314" s="28" t="s">
        <v>38</v>
      </c>
      <c r="E314" s="28">
        <v>0.5</v>
      </c>
      <c r="F314" s="31">
        <v>14613852.609999999</v>
      </c>
    </row>
    <row r="315" spans="2:6" x14ac:dyDescent="0.3">
      <c r="B315" s="25" t="s">
        <v>34</v>
      </c>
      <c r="C315" s="26" t="s">
        <v>4</v>
      </c>
      <c r="D315" s="26" t="s">
        <v>38</v>
      </c>
      <c r="E315" s="26">
        <v>0.5</v>
      </c>
      <c r="F315" s="30">
        <v>14613852.609999999</v>
      </c>
    </row>
    <row r="316" spans="2:6" x14ac:dyDescent="0.3">
      <c r="B316" s="27" t="s">
        <v>34</v>
      </c>
      <c r="C316" s="28" t="s">
        <v>4</v>
      </c>
      <c r="D316" s="28" t="s">
        <v>38</v>
      </c>
      <c r="E316" s="28">
        <v>0.25</v>
      </c>
      <c r="F316" s="31">
        <v>12725956.43</v>
      </c>
    </row>
    <row r="317" spans="2:6" x14ac:dyDescent="0.3">
      <c r="B317" s="25" t="s">
        <v>34</v>
      </c>
      <c r="C317" s="26" t="s">
        <v>4</v>
      </c>
      <c r="D317" s="26" t="s">
        <v>38</v>
      </c>
      <c r="E317" s="26">
        <v>0.25</v>
      </c>
      <c r="F317" s="30">
        <v>12725956.43</v>
      </c>
    </row>
    <row r="318" spans="2:6" x14ac:dyDescent="0.3">
      <c r="B318" s="27" t="s">
        <v>34</v>
      </c>
      <c r="C318" s="28" t="s">
        <v>4</v>
      </c>
      <c r="D318" s="28" t="s">
        <v>38</v>
      </c>
      <c r="E318" s="28">
        <v>0.25</v>
      </c>
      <c r="F318" s="31">
        <v>12725956.43</v>
      </c>
    </row>
    <row r="319" spans="2:6" x14ac:dyDescent="0.3">
      <c r="B319" s="25" t="s">
        <v>34</v>
      </c>
      <c r="C319" s="26" t="s">
        <v>4</v>
      </c>
      <c r="D319" s="26" t="s">
        <v>38</v>
      </c>
      <c r="E319" s="26">
        <v>0.25</v>
      </c>
      <c r="F319" s="30">
        <v>12725956.43</v>
      </c>
    </row>
    <row r="320" spans="2:6" x14ac:dyDescent="0.3">
      <c r="B320" s="27" t="s">
        <v>34</v>
      </c>
      <c r="C320" s="28" t="s">
        <v>4</v>
      </c>
      <c r="D320" s="28" t="s">
        <v>38</v>
      </c>
      <c r="E320" s="28">
        <v>0.05</v>
      </c>
      <c r="F320" s="31">
        <v>10357123.49</v>
      </c>
    </row>
    <row r="321" spans="2:6" x14ac:dyDescent="0.3">
      <c r="B321" s="25" t="s">
        <v>34</v>
      </c>
      <c r="C321" s="26" t="s">
        <v>4</v>
      </c>
      <c r="D321" s="26" t="s">
        <v>38</v>
      </c>
      <c r="E321" s="26">
        <v>0.05</v>
      </c>
      <c r="F321" s="30">
        <v>10357123.49</v>
      </c>
    </row>
    <row r="322" spans="2:6" x14ac:dyDescent="0.3">
      <c r="B322" s="27" t="s">
        <v>34</v>
      </c>
      <c r="C322" s="28" t="s">
        <v>4</v>
      </c>
      <c r="D322" s="28" t="s">
        <v>38</v>
      </c>
      <c r="E322" s="28">
        <v>0.05</v>
      </c>
      <c r="F322" s="31">
        <v>10357123.49</v>
      </c>
    </row>
    <row r="323" spans="2:6" x14ac:dyDescent="0.3">
      <c r="B323" s="25" t="s">
        <v>34</v>
      </c>
      <c r="C323" s="26" t="s">
        <v>4</v>
      </c>
      <c r="D323" s="26" t="s">
        <v>38</v>
      </c>
      <c r="E323" s="26">
        <v>0</v>
      </c>
      <c r="F323" s="30">
        <v>5396758.1449999996</v>
      </c>
    </row>
    <row r="324" spans="2:6" x14ac:dyDescent="0.3">
      <c r="B324" s="27" t="s">
        <v>34</v>
      </c>
      <c r="C324" s="28" t="s">
        <v>4</v>
      </c>
      <c r="D324" s="28" t="s">
        <v>38</v>
      </c>
      <c r="E324" s="28" t="s">
        <v>24</v>
      </c>
      <c r="F324" s="31">
        <v>14847885.67</v>
      </c>
    </row>
    <row r="325" spans="2:6" x14ac:dyDescent="0.3">
      <c r="B325" s="25" t="s">
        <v>34</v>
      </c>
      <c r="C325" s="26" t="s">
        <v>4</v>
      </c>
      <c r="D325" s="26" t="s">
        <v>39</v>
      </c>
      <c r="E325" s="26">
        <v>1</v>
      </c>
      <c r="F325" s="30">
        <v>129.81804600000001</v>
      </c>
    </row>
    <row r="326" spans="2:6" x14ac:dyDescent="0.3">
      <c r="B326" s="27" t="s">
        <v>34</v>
      </c>
      <c r="C326" s="28" t="s">
        <v>4</v>
      </c>
      <c r="D326" s="28" t="s">
        <v>39</v>
      </c>
      <c r="E326" s="28">
        <v>0.95</v>
      </c>
      <c r="F326" s="31">
        <v>129.81549200000001</v>
      </c>
    </row>
    <row r="327" spans="2:6" x14ac:dyDescent="0.3">
      <c r="B327" s="25" t="s">
        <v>34</v>
      </c>
      <c r="C327" s="26" t="s">
        <v>4</v>
      </c>
      <c r="D327" s="26" t="s">
        <v>39</v>
      </c>
      <c r="E327" s="26">
        <v>0.95</v>
      </c>
      <c r="F327" s="30">
        <v>129.81549200000001</v>
      </c>
    </row>
    <row r="328" spans="2:6" x14ac:dyDescent="0.3">
      <c r="B328" s="27" t="s">
        <v>34</v>
      </c>
      <c r="C328" s="28" t="s">
        <v>4</v>
      </c>
      <c r="D328" s="28" t="s">
        <v>39</v>
      </c>
      <c r="E328" s="28">
        <v>0.95</v>
      </c>
      <c r="F328" s="31">
        <v>129.81549200000001</v>
      </c>
    </row>
    <row r="329" spans="2:6" x14ac:dyDescent="0.3">
      <c r="B329" s="25" t="s">
        <v>34</v>
      </c>
      <c r="C329" s="26" t="s">
        <v>4</v>
      </c>
      <c r="D329" s="26" t="s">
        <v>39</v>
      </c>
      <c r="E329" s="26">
        <v>0.75</v>
      </c>
      <c r="F329" s="30">
        <v>113.838116</v>
      </c>
    </row>
    <row r="330" spans="2:6" x14ac:dyDescent="0.3">
      <c r="B330" s="27" t="s">
        <v>34</v>
      </c>
      <c r="C330" s="28" t="s">
        <v>4</v>
      </c>
      <c r="D330" s="28" t="s">
        <v>39</v>
      </c>
      <c r="E330" s="28">
        <v>0.75</v>
      </c>
      <c r="F330" s="31">
        <v>113.838116</v>
      </c>
    </row>
    <row r="331" spans="2:6" x14ac:dyDescent="0.3">
      <c r="B331" s="25" t="s">
        <v>34</v>
      </c>
      <c r="C331" s="26" t="s">
        <v>4</v>
      </c>
      <c r="D331" s="26" t="s">
        <v>39</v>
      </c>
      <c r="E331" s="26">
        <v>0.75</v>
      </c>
      <c r="F331" s="30">
        <v>113.838116</v>
      </c>
    </row>
    <row r="332" spans="2:6" x14ac:dyDescent="0.3">
      <c r="B332" s="27" t="s">
        <v>34</v>
      </c>
      <c r="C332" s="28" t="s">
        <v>4</v>
      </c>
      <c r="D332" s="28" t="s">
        <v>39</v>
      </c>
      <c r="E332" s="28">
        <v>0.75</v>
      </c>
      <c r="F332" s="31">
        <v>113.838116</v>
      </c>
    </row>
    <row r="333" spans="2:6" x14ac:dyDescent="0.3">
      <c r="B333" s="25" t="s">
        <v>34</v>
      </c>
      <c r="C333" s="26" t="s">
        <v>4</v>
      </c>
      <c r="D333" s="26" t="s">
        <v>39</v>
      </c>
      <c r="E333" s="26">
        <v>0.5</v>
      </c>
      <c r="F333" s="30">
        <v>102.772233</v>
      </c>
    </row>
    <row r="334" spans="2:6" x14ac:dyDescent="0.3">
      <c r="B334" s="27" t="s">
        <v>34</v>
      </c>
      <c r="C334" s="28" t="s">
        <v>4</v>
      </c>
      <c r="D334" s="28" t="s">
        <v>39</v>
      </c>
      <c r="E334" s="28">
        <v>0.5</v>
      </c>
      <c r="F334" s="31">
        <v>102.772233</v>
      </c>
    </row>
    <row r="335" spans="2:6" x14ac:dyDescent="0.3">
      <c r="B335" s="25" t="s">
        <v>34</v>
      </c>
      <c r="C335" s="26" t="s">
        <v>4</v>
      </c>
      <c r="D335" s="26" t="s">
        <v>39</v>
      </c>
      <c r="E335" s="26">
        <v>0.5</v>
      </c>
      <c r="F335" s="30">
        <v>102.772233</v>
      </c>
    </row>
    <row r="336" spans="2:6" x14ac:dyDescent="0.3">
      <c r="B336" s="27" t="s">
        <v>34</v>
      </c>
      <c r="C336" s="28" t="s">
        <v>4</v>
      </c>
      <c r="D336" s="28" t="s">
        <v>39</v>
      </c>
      <c r="E336" s="28">
        <v>0.5</v>
      </c>
      <c r="F336" s="31">
        <v>102.772233</v>
      </c>
    </row>
    <row r="337" spans="2:6" x14ac:dyDescent="0.3">
      <c r="B337" s="25" t="s">
        <v>34</v>
      </c>
      <c r="C337" s="26" t="s">
        <v>4</v>
      </c>
      <c r="D337" s="26" t="s">
        <v>39</v>
      </c>
      <c r="E337" s="26">
        <v>0.5</v>
      </c>
      <c r="F337" s="30">
        <v>102.772233</v>
      </c>
    </row>
    <row r="338" spans="2:6" x14ac:dyDescent="0.3">
      <c r="B338" s="27" t="s">
        <v>34</v>
      </c>
      <c r="C338" s="28" t="s">
        <v>4</v>
      </c>
      <c r="D338" s="28" t="s">
        <v>39</v>
      </c>
      <c r="E338" s="28">
        <v>0.25</v>
      </c>
      <c r="F338" s="31">
        <v>95.394977999999995</v>
      </c>
    </row>
    <row r="339" spans="2:6" x14ac:dyDescent="0.3">
      <c r="B339" s="25" t="s">
        <v>34</v>
      </c>
      <c r="C339" s="26" t="s">
        <v>4</v>
      </c>
      <c r="D339" s="26" t="s">
        <v>39</v>
      </c>
      <c r="E339" s="26">
        <v>0.25</v>
      </c>
      <c r="F339" s="30">
        <v>95.394977999999995</v>
      </c>
    </row>
    <row r="340" spans="2:6" x14ac:dyDescent="0.3">
      <c r="B340" s="27" t="s">
        <v>34</v>
      </c>
      <c r="C340" s="28" t="s">
        <v>4</v>
      </c>
      <c r="D340" s="28" t="s">
        <v>39</v>
      </c>
      <c r="E340" s="28">
        <v>0.25</v>
      </c>
      <c r="F340" s="31">
        <v>95.394977999999995</v>
      </c>
    </row>
    <row r="341" spans="2:6" x14ac:dyDescent="0.3">
      <c r="B341" s="25" t="s">
        <v>34</v>
      </c>
      <c r="C341" s="26" t="s">
        <v>4</v>
      </c>
      <c r="D341" s="26" t="s">
        <v>39</v>
      </c>
      <c r="E341" s="26">
        <v>0.25</v>
      </c>
      <c r="F341" s="30">
        <v>95.394977999999995</v>
      </c>
    </row>
    <row r="342" spans="2:6" x14ac:dyDescent="0.3">
      <c r="B342" s="27" t="s">
        <v>34</v>
      </c>
      <c r="C342" s="28" t="s">
        <v>4</v>
      </c>
      <c r="D342" s="28" t="s">
        <v>39</v>
      </c>
      <c r="E342" s="28">
        <v>0.05</v>
      </c>
      <c r="F342" s="31">
        <v>84.743393999999995</v>
      </c>
    </row>
    <row r="343" spans="2:6" x14ac:dyDescent="0.3">
      <c r="B343" s="25" t="s">
        <v>34</v>
      </c>
      <c r="C343" s="26" t="s">
        <v>4</v>
      </c>
      <c r="D343" s="26" t="s">
        <v>39</v>
      </c>
      <c r="E343" s="26">
        <v>0.05</v>
      </c>
      <c r="F343" s="30">
        <v>84.743393999999995</v>
      </c>
    </row>
    <row r="344" spans="2:6" x14ac:dyDescent="0.3">
      <c r="B344" s="27" t="s">
        <v>34</v>
      </c>
      <c r="C344" s="28" t="s">
        <v>4</v>
      </c>
      <c r="D344" s="28" t="s">
        <v>39</v>
      </c>
      <c r="E344" s="28">
        <v>0.05</v>
      </c>
      <c r="F344" s="31">
        <v>84.743393999999995</v>
      </c>
    </row>
    <row r="345" spans="2:6" x14ac:dyDescent="0.3">
      <c r="B345" s="25" t="s">
        <v>34</v>
      </c>
      <c r="C345" s="26" t="s">
        <v>4</v>
      </c>
      <c r="D345" s="26" t="s">
        <v>39</v>
      </c>
      <c r="E345" s="26">
        <v>0</v>
      </c>
      <c r="F345" s="30">
        <v>84.743393999999995</v>
      </c>
    </row>
    <row r="346" spans="2:6" x14ac:dyDescent="0.3">
      <c r="B346" s="27" t="s">
        <v>34</v>
      </c>
      <c r="C346" s="28" t="s">
        <v>4</v>
      </c>
      <c r="D346" s="28" t="s">
        <v>39</v>
      </c>
      <c r="E346" s="28" t="s">
        <v>24</v>
      </c>
      <c r="F346" s="31">
        <v>105.039751</v>
      </c>
    </row>
    <row r="347" spans="2:6" x14ac:dyDescent="0.3">
      <c r="B347" s="25" t="s">
        <v>34</v>
      </c>
      <c r="C347" s="26" t="s">
        <v>4</v>
      </c>
      <c r="D347" s="26" t="s">
        <v>40</v>
      </c>
      <c r="E347" s="26">
        <v>1</v>
      </c>
      <c r="F347" s="30">
        <v>159.91544999999999</v>
      </c>
    </row>
    <row r="348" spans="2:6" x14ac:dyDescent="0.3">
      <c r="B348" s="27" t="s">
        <v>34</v>
      </c>
      <c r="C348" s="28" t="s">
        <v>4</v>
      </c>
      <c r="D348" s="28" t="s">
        <v>40</v>
      </c>
      <c r="E348" s="28">
        <v>0.95</v>
      </c>
      <c r="F348" s="31">
        <v>121.335227</v>
      </c>
    </row>
    <row r="349" spans="2:6" x14ac:dyDescent="0.3">
      <c r="B349" s="25" t="s">
        <v>34</v>
      </c>
      <c r="C349" s="26" t="s">
        <v>4</v>
      </c>
      <c r="D349" s="26" t="s">
        <v>40</v>
      </c>
      <c r="E349" s="26">
        <v>0.95</v>
      </c>
      <c r="F349" s="30">
        <v>121.335227</v>
      </c>
    </row>
    <row r="350" spans="2:6" x14ac:dyDescent="0.3">
      <c r="B350" s="27" t="s">
        <v>34</v>
      </c>
      <c r="C350" s="28" t="s">
        <v>4</v>
      </c>
      <c r="D350" s="28" t="s">
        <v>40</v>
      </c>
      <c r="E350" s="28">
        <v>0.95</v>
      </c>
      <c r="F350" s="31">
        <v>121.335227</v>
      </c>
    </row>
    <row r="351" spans="2:6" x14ac:dyDescent="0.3">
      <c r="B351" s="25" t="s">
        <v>34</v>
      </c>
      <c r="C351" s="26" t="s">
        <v>4</v>
      </c>
      <c r="D351" s="26" t="s">
        <v>40</v>
      </c>
      <c r="E351" s="26">
        <v>0.75</v>
      </c>
      <c r="F351" s="30">
        <v>105.452277</v>
      </c>
    </row>
    <row r="352" spans="2:6" x14ac:dyDescent="0.3">
      <c r="B352" s="27" t="s">
        <v>34</v>
      </c>
      <c r="C352" s="28" t="s">
        <v>4</v>
      </c>
      <c r="D352" s="28" t="s">
        <v>40</v>
      </c>
      <c r="E352" s="28">
        <v>0.75</v>
      </c>
      <c r="F352" s="31">
        <v>105.452277</v>
      </c>
    </row>
    <row r="353" spans="2:6" x14ac:dyDescent="0.3">
      <c r="B353" s="25" t="s">
        <v>34</v>
      </c>
      <c r="C353" s="26" t="s">
        <v>4</v>
      </c>
      <c r="D353" s="26" t="s">
        <v>40</v>
      </c>
      <c r="E353" s="26">
        <v>0.75</v>
      </c>
      <c r="F353" s="30">
        <v>105.452277</v>
      </c>
    </row>
    <row r="354" spans="2:6" x14ac:dyDescent="0.3">
      <c r="B354" s="27" t="s">
        <v>34</v>
      </c>
      <c r="C354" s="28" t="s">
        <v>4</v>
      </c>
      <c r="D354" s="28" t="s">
        <v>40</v>
      </c>
      <c r="E354" s="28">
        <v>0.75</v>
      </c>
      <c r="F354" s="31">
        <v>105.452277</v>
      </c>
    </row>
    <row r="355" spans="2:6" x14ac:dyDescent="0.3">
      <c r="B355" s="25" t="s">
        <v>34</v>
      </c>
      <c r="C355" s="26" t="s">
        <v>4</v>
      </c>
      <c r="D355" s="26" t="s">
        <v>40</v>
      </c>
      <c r="E355" s="26">
        <v>0.5</v>
      </c>
      <c r="F355" s="30">
        <v>94.599114999999998</v>
      </c>
    </row>
    <row r="356" spans="2:6" x14ac:dyDescent="0.3">
      <c r="B356" s="27" t="s">
        <v>34</v>
      </c>
      <c r="C356" s="28" t="s">
        <v>4</v>
      </c>
      <c r="D356" s="28" t="s">
        <v>40</v>
      </c>
      <c r="E356" s="28">
        <v>0.5</v>
      </c>
      <c r="F356" s="31">
        <v>94.599114999999998</v>
      </c>
    </row>
    <row r="357" spans="2:6" x14ac:dyDescent="0.3">
      <c r="B357" s="25" t="s">
        <v>34</v>
      </c>
      <c r="C357" s="26" t="s">
        <v>4</v>
      </c>
      <c r="D357" s="26" t="s">
        <v>40</v>
      </c>
      <c r="E357" s="26">
        <v>0.5</v>
      </c>
      <c r="F357" s="30">
        <v>94.599114999999998</v>
      </c>
    </row>
    <row r="358" spans="2:6" x14ac:dyDescent="0.3">
      <c r="B358" s="27" t="s">
        <v>34</v>
      </c>
      <c r="C358" s="28" t="s">
        <v>4</v>
      </c>
      <c r="D358" s="28" t="s">
        <v>40</v>
      </c>
      <c r="E358" s="28">
        <v>0.5</v>
      </c>
      <c r="F358" s="31">
        <v>94.599114999999998</v>
      </c>
    </row>
    <row r="359" spans="2:6" x14ac:dyDescent="0.3">
      <c r="B359" s="25" t="s">
        <v>34</v>
      </c>
      <c r="C359" s="26" t="s">
        <v>4</v>
      </c>
      <c r="D359" s="26" t="s">
        <v>40</v>
      </c>
      <c r="E359" s="26">
        <v>0.5</v>
      </c>
      <c r="F359" s="30">
        <v>94.599114999999998</v>
      </c>
    </row>
    <row r="360" spans="2:6" x14ac:dyDescent="0.3">
      <c r="B360" s="27" t="s">
        <v>34</v>
      </c>
      <c r="C360" s="28" t="s">
        <v>4</v>
      </c>
      <c r="D360" s="28" t="s">
        <v>40</v>
      </c>
      <c r="E360" s="28">
        <v>0.25</v>
      </c>
      <c r="F360" s="31">
        <v>84.856380999999999</v>
      </c>
    </row>
    <row r="361" spans="2:6" x14ac:dyDescent="0.3">
      <c r="B361" s="25" t="s">
        <v>34</v>
      </c>
      <c r="C361" s="26" t="s">
        <v>4</v>
      </c>
      <c r="D361" s="26" t="s">
        <v>40</v>
      </c>
      <c r="E361" s="26">
        <v>0.25</v>
      </c>
      <c r="F361" s="30">
        <v>84.856380999999999</v>
      </c>
    </row>
    <row r="362" spans="2:6" x14ac:dyDescent="0.3">
      <c r="B362" s="27" t="s">
        <v>34</v>
      </c>
      <c r="C362" s="28" t="s">
        <v>4</v>
      </c>
      <c r="D362" s="28" t="s">
        <v>40</v>
      </c>
      <c r="E362" s="28">
        <v>0.25</v>
      </c>
      <c r="F362" s="31">
        <v>84.856380999999999</v>
      </c>
    </row>
    <row r="363" spans="2:6" x14ac:dyDescent="0.3">
      <c r="B363" s="25" t="s">
        <v>34</v>
      </c>
      <c r="C363" s="26" t="s">
        <v>4</v>
      </c>
      <c r="D363" s="26" t="s">
        <v>40</v>
      </c>
      <c r="E363" s="26">
        <v>0.25</v>
      </c>
      <c r="F363" s="30">
        <v>84.856380999999999</v>
      </c>
    </row>
    <row r="364" spans="2:6" x14ac:dyDescent="0.3">
      <c r="B364" s="27" t="s">
        <v>34</v>
      </c>
      <c r="C364" s="28" t="s">
        <v>4</v>
      </c>
      <c r="D364" s="28" t="s">
        <v>40</v>
      </c>
      <c r="E364" s="28">
        <v>0.05</v>
      </c>
      <c r="F364" s="31">
        <v>73.287300999999999</v>
      </c>
    </row>
    <row r="365" spans="2:6" x14ac:dyDescent="0.3">
      <c r="B365" s="25" t="s">
        <v>34</v>
      </c>
      <c r="C365" s="26" t="s">
        <v>4</v>
      </c>
      <c r="D365" s="26" t="s">
        <v>40</v>
      </c>
      <c r="E365" s="26">
        <v>0.05</v>
      </c>
      <c r="F365" s="30">
        <v>73.287300999999999</v>
      </c>
    </row>
    <row r="366" spans="2:6" x14ac:dyDescent="0.3">
      <c r="B366" s="27" t="s">
        <v>34</v>
      </c>
      <c r="C366" s="28" t="s">
        <v>4</v>
      </c>
      <c r="D366" s="28" t="s">
        <v>40</v>
      </c>
      <c r="E366" s="28">
        <v>0.05</v>
      </c>
      <c r="F366" s="31">
        <v>73.287300999999999</v>
      </c>
    </row>
    <row r="367" spans="2:6" x14ac:dyDescent="0.3">
      <c r="B367" s="25" t="s">
        <v>34</v>
      </c>
      <c r="C367" s="26" t="s">
        <v>4</v>
      </c>
      <c r="D367" s="26" t="s">
        <v>40</v>
      </c>
      <c r="E367" s="26">
        <v>0</v>
      </c>
      <c r="F367" s="30">
        <v>53.501714999999997</v>
      </c>
    </row>
    <row r="368" spans="2:6" x14ac:dyDescent="0.3">
      <c r="B368" s="27" t="s">
        <v>34</v>
      </c>
      <c r="C368" s="28" t="s">
        <v>4</v>
      </c>
      <c r="D368" s="28" t="s">
        <v>40</v>
      </c>
      <c r="E368" s="28" t="s">
        <v>24</v>
      </c>
      <c r="F368" s="31">
        <v>95.704896000000005</v>
      </c>
    </row>
    <row r="369" spans="2:6" x14ac:dyDescent="0.3">
      <c r="B369" s="25" t="s">
        <v>34</v>
      </c>
      <c r="C369" s="26" t="s">
        <v>4</v>
      </c>
      <c r="D369" s="26" t="s">
        <v>41</v>
      </c>
      <c r="E369" s="26">
        <v>1</v>
      </c>
      <c r="F369" s="30">
        <v>276.44454300000001</v>
      </c>
    </row>
    <row r="370" spans="2:6" x14ac:dyDescent="0.3">
      <c r="B370" s="27" t="s">
        <v>34</v>
      </c>
      <c r="C370" s="28" t="s">
        <v>4</v>
      </c>
      <c r="D370" s="28" t="s">
        <v>41</v>
      </c>
      <c r="E370" s="28">
        <v>0.95</v>
      </c>
      <c r="F370" s="31">
        <v>235.37237400000001</v>
      </c>
    </row>
    <row r="371" spans="2:6" x14ac:dyDescent="0.3">
      <c r="B371" s="25" t="s">
        <v>34</v>
      </c>
      <c r="C371" s="26" t="s">
        <v>4</v>
      </c>
      <c r="D371" s="26" t="s">
        <v>41</v>
      </c>
      <c r="E371" s="26">
        <v>0.95</v>
      </c>
      <c r="F371" s="30">
        <v>235.37237400000001</v>
      </c>
    </row>
    <row r="372" spans="2:6" x14ac:dyDescent="0.3">
      <c r="B372" s="27" t="s">
        <v>34</v>
      </c>
      <c r="C372" s="28" t="s">
        <v>4</v>
      </c>
      <c r="D372" s="28" t="s">
        <v>41</v>
      </c>
      <c r="E372" s="28">
        <v>0.95</v>
      </c>
      <c r="F372" s="31">
        <v>235.37237400000001</v>
      </c>
    </row>
    <row r="373" spans="2:6" x14ac:dyDescent="0.3">
      <c r="B373" s="25" t="s">
        <v>34</v>
      </c>
      <c r="C373" s="26" t="s">
        <v>4</v>
      </c>
      <c r="D373" s="26" t="s">
        <v>41</v>
      </c>
      <c r="E373" s="26">
        <v>0.75</v>
      </c>
      <c r="F373" s="30">
        <v>216.571448</v>
      </c>
    </row>
    <row r="374" spans="2:6" x14ac:dyDescent="0.3">
      <c r="B374" s="27" t="s">
        <v>34</v>
      </c>
      <c r="C374" s="28" t="s">
        <v>4</v>
      </c>
      <c r="D374" s="28" t="s">
        <v>41</v>
      </c>
      <c r="E374" s="28">
        <v>0.75</v>
      </c>
      <c r="F374" s="31">
        <v>216.571448</v>
      </c>
    </row>
    <row r="375" spans="2:6" x14ac:dyDescent="0.3">
      <c r="B375" s="25" t="s">
        <v>34</v>
      </c>
      <c r="C375" s="26" t="s">
        <v>4</v>
      </c>
      <c r="D375" s="26" t="s">
        <v>41</v>
      </c>
      <c r="E375" s="26">
        <v>0.75</v>
      </c>
      <c r="F375" s="30">
        <v>216.571448</v>
      </c>
    </row>
    <row r="376" spans="2:6" x14ac:dyDescent="0.3">
      <c r="B376" s="27" t="s">
        <v>34</v>
      </c>
      <c r="C376" s="28" t="s">
        <v>4</v>
      </c>
      <c r="D376" s="28" t="s">
        <v>41</v>
      </c>
      <c r="E376" s="28">
        <v>0.75</v>
      </c>
      <c r="F376" s="31">
        <v>216.571448</v>
      </c>
    </row>
    <row r="377" spans="2:6" x14ac:dyDescent="0.3">
      <c r="B377" s="25" t="s">
        <v>34</v>
      </c>
      <c r="C377" s="26" t="s">
        <v>4</v>
      </c>
      <c r="D377" s="26" t="s">
        <v>41</v>
      </c>
      <c r="E377" s="26">
        <v>0.5</v>
      </c>
      <c r="F377" s="30">
        <v>203.59415999999999</v>
      </c>
    </row>
    <row r="378" spans="2:6" x14ac:dyDescent="0.3">
      <c r="B378" s="27" t="s">
        <v>34</v>
      </c>
      <c r="C378" s="28" t="s">
        <v>4</v>
      </c>
      <c r="D378" s="28" t="s">
        <v>41</v>
      </c>
      <c r="E378" s="28">
        <v>0.5</v>
      </c>
      <c r="F378" s="31">
        <v>203.59415999999999</v>
      </c>
    </row>
    <row r="379" spans="2:6" x14ac:dyDescent="0.3">
      <c r="B379" s="25" t="s">
        <v>34</v>
      </c>
      <c r="C379" s="26" t="s">
        <v>4</v>
      </c>
      <c r="D379" s="26" t="s">
        <v>41</v>
      </c>
      <c r="E379" s="26">
        <v>0.5</v>
      </c>
      <c r="F379" s="30">
        <v>203.59415999999999</v>
      </c>
    </row>
    <row r="380" spans="2:6" x14ac:dyDescent="0.3">
      <c r="B380" s="27" t="s">
        <v>34</v>
      </c>
      <c r="C380" s="28" t="s">
        <v>4</v>
      </c>
      <c r="D380" s="28" t="s">
        <v>41</v>
      </c>
      <c r="E380" s="28">
        <v>0.5</v>
      </c>
      <c r="F380" s="31">
        <v>203.59415999999999</v>
      </c>
    </row>
    <row r="381" spans="2:6" x14ac:dyDescent="0.3">
      <c r="B381" s="25" t="s">
        <v>34</v>
      </c>
      <c r="C381" s="26" t="s">
        <v>4</v>
      </c>
      <c r="D381" s="26" t="s">
        <v>41</v>
      </c>
      <c r="E381" s="26">
        <v>0.5</v>
      </c>
      <c r="F381" s="30">
        <v>203.59415999999999</v>
      </c>
    </row>
    <row r="382" spans="2:6" x14ac:dyDescent="0.3">
      <c r="B382" s="27" t="s">
        <v>34</v>
      </c>
      <c r="C382" s="28" t="s">
        <v>4</v>
      </c>
      <c r="D382" s="28" t="s">
        <v>41</v>
      </c>
      <c r="E382" s="28">
        <v>0.25</v>
      </c>
      <c r="F382" s="31">
        <v>191.006507</v>
      </c>
    </row>
    <row r="383" spans="2:6" x14ac:dyDescent="0.3">
      <c r="B383" s="25" t="s">
        <v>34</v>
      </c>
      <c r="C383" s="26" t="s">
        <v>4</v>
      </c>
      <c r="D383" s="26" t="s">
        <v>41</v>
      </c>
      <c r="E383" s="26">
        <v>0.25</v>
      </c>
      <c r="F383" s="30">
        <v>191.006507</v>
      </c>
    </row>
    <row r="384" spans="2:6" x14ac:dyDescent="0.3">
      <c r="B384" s="27" t="s">
        <v>34</v>
      </c>
      <c r="C384" s="28" t="s">
        <v>4</v>
      </c>
      <c r="D384" s="28" t="s">
        <v>41</v>
      </c>
      <c r="E384" s="28">
        <v>0.25</v>
      </c>
      <c r="F384" s="31">
        <v>191.006507</v>
      </c>
    </row>
    <row r="385" spans="2:6" x14ac:dyDescent="0.3">
      <c r="B385" s="25" t="s">
        <v>34</v>
      </c>
      <c r="C385" s="26" t="s">
        <v>4</v>
      </c>
      <c r="D385" s="26" t="s">
        <v>41</v>
      </c>
      <c r="E385" s="26">
        <v>0.25</v>
      </c>
      <c r="F385" s="30">
        <v>191.006507</v>
      </c>
    </row>
    <row r="386" spans="2:6" x14ac:dyDescent="0.3">
      <c r="B386" s="27" t="s">
        <v>34</v>
      </c>
      <c r="C386" s="28" t="s">
        <v>4</v>
      </c>
      <c r="D386" s="28" t="s">
        <v>41</v>
      </c>
      <c r="E386" s="28">
        <v>0.05</v>
      </c>
      <c r="F386" s="31">
        <v>174.95840799999999</v>
      </c>
    </row>
    <row r="387" spans="2:6" x14ac:dyDescent="0.3">
      <c r="B387" s="25" t="s">
        <v>34</v>
      </c>
      <c r="C387" s="26" t="s">
        <v>4</v>
      </c>
      <c r="D387" s="26" t="s">
        <v>41</v>
      </c>
      <c r="E387" s="26">
        <v>0.05</v>
      </c>
      <c r="F387" s="30">
        <v>174.95840799999999</v>
      </c>
    </row>
    <row r="388" spans="2:6" x14ac:dyDescent="0.3">
      <c r="B388" s="27" t="s">
        <v>34</v>
      </c>
      <c r="C388" s="28" t="s">
        <v>4</v>
      </c>
      <c r="D388" s="28" t="s">
        <v>41</v>
      </c>
      <c r="E388" s="28">
        <v>0.05</v>
      </c>
      <c r="F388" s="31">
        <v>174.95840799999999</v>
      </c>
    </row>
    <row r="389" spans="2:6" x14ac:dyDescent="0.3">
      <c r="B389" s="25" t="s">
        <v>34</v>
      </c>
      <c r="C389" s="26" t="s">
        <v>4</v>
      </c>
      <c r="D389" s="26" t="s">
        <v>41</v>
      </c>
      <c r="E389" s="26">
        <v>0</v>
      </c>
      <c r="F389" s="30">
        <v>144.03654499999999</v>
      </c>
    </row>
    <row r="390" spans="2:6" x14ac:dyDescent="0.3">
      <c r="B390" s="27" t="s">
        <v>34</v>
      </c>
      <c r="C390" s="28" t="s">
        <v>4</v>
      </c>
      <c r="D390" s="28" t="s">
        <v>41</v>
      </c>
      <c r="E390" s="28" t="s">
        <v>24</v>
      </c>
      <c r="F390" s="31">
        <v>204.11605499999999</v>
      </c>
    </row>
    <row r="391" spans="2:6" x14ac:dyDescent="0.3">
      <c r="B391" s="25" t="s">
        <v>34</v>
      </c>
      <c r="C391" s="26" t="s">
        <v>4</v>
      </c>
      <c r="D391" s="26" t="s">
        <v>42</v>
      </c>
      <c r="E391" s="26">
        <v>1</v>
      </c>
      <c r="F391" s="30">
        <v>28524850.239999998</v>
      </c>
    </row>
    <row r="392" spans="2:6" x14ac:dyDescent="0.3">
      <c r="B392" s="27" t="s">
        <v>34</v>
      </c>
      <c r="C392" s="28" t="s">
        <v>4</v>
      </c>
      <c r="D392" s="28" t="s">
        <v>42</v>
      </c>
      <c r="E392" s="28">
        <v>0.95</v>
      </c>
      <c r="F392" s="31">
        <v>21196216.77</v>
      </c>
    </row>
    <row r="393" spans="2:6" x14ac:dyDescent="0.3">
      <c r="B393" s="25" t="s">
        <v>34</v>
      </c>
      <c r="C393" s="26" t="s">
        <v>4</v>
      </c>
      <c r="D393" s="26" t="s">
        <v>42</v>
      </c>
      <c r="E393" s="26">
        <v>0.95</v>
      </c>
      <c r="F393" s="30">
        <v>21196216.77</v>
      </c>
    </row>
    <row r="394" spans="2:6" x14ac:dyDescent="0.3">
      <c r="B394" s="27" t="s">
        <v>34</v>
      </c>
      <c r="C394" s="28" t="s">
        <v>4</v>
      </c>
      <c r="D394" s="28" t="s">
        <v>42</v>
      </c>
      <c r="E394" s="28">
        <v>0.95</v>
      </c>
      <c r="F394" s="31">
        <v>21196216.77</v>
      </c>
    </row>
    <row r="395" spans="2:6" x14ac:dyDescent="0.3">
      <c r="B395" s="25" t="s">
        <v>34</v>
      </c>
      <c r="C395" s="26" t="s">
        <v>4</v>
      </c>
      <c r="D395" s="26" t="s">
        <v>42</v>
      </c>
      <c r="E395" s="26">
        <v>0.75</v>
      </c>
      <c r="F395" s="30">
        <v>17541794.870000001</v>
      </c>
    </row>
    <row r="396" spans="2:6" x14ac:dyDescent="0.3">
      <c r="B396" s="27" t="s">
        <v>34</v>
      </c>
      <c r="C396" s="28" t="s">
        <v>4</v>
      </c>
      <c r="D396" s="28" t="s">
        <v>42</v>
      </c>
      <c r="E396" s="28">
        <v>0.75</v>
      </c>
      <c r="F396" s="31">
        <v>17541794.870000001</v>
      </c>
    </row>
    <row r="397" spans="2:6" x14ac:dyDescent="0.3">
      <c r="B397" s="25" t="s">
        <v>34</v>
      </c>
      <c r="C397" s="26" t="s">
        <v>4</v>
      </c>
      <c r="D397" s="26" t="s">
        <v>42</v>
      </c>
      <c r="E397" s="26">
        <v>0.75</v>
      </c>
      <c r="F397" s="30">
        <v>17541794.870000001</v>
      </c>
    </row>
    <row r="398" spans="2:6" x14ac:dyDescent="0.3">
      <c r="B398" s="27" t="s">
        <v>34</v>
      </c>
      <c r="C398" s="28" t="s">
        <v>4</v>
      </c>
      <c r="D398" s="28" t="s">
        <v>42</v>
      </c>
      <c r="E398" s="28">
        <v>0.75</v>
      </c>
      <c r="F398" s="31">
        <v>17541794.870000001</v>
      </c>
    </row>
    <row r="399" spans="2:6" x14ac:dyDescent="0.3">
      <c r="B399" s="25" t="s">
        <v>34</v>
      </c>
      <c r="C399" s="26" t="s">
        <v>4</v>
      </c>
      <c r="D399" s="26" t="s">
        <v>42</v>
      </c>
      <c r="E399" s="26">
        <v>0.5</v>
      </c>
      <c r="F399" s="30">
        <v>15344545.25</v>
      </c>
    </row>
    <row r="400" spans="2:6" x14ac:dyDescent="0.3">
      <c r="B400" s="27" t="s">
        <v>34</v>
      </c>
      <c r="C400" s="28" t="s">
        <v>4</v>
      </c>
      <c r="D400" s="28" t="s">
        <v>42</v>
      </c>
      <c r="E400" s="28">
        <v>0.5</v>
      </c>
      <c r="F400" s="31">
        <v>15344545.25</v>
      </c>
    </row>
    <row r="401" spans="2:6" x14ac:dyDescent="0.3">
      <c r="B401" s="25" t="s">
        <v>34</v>
      </c>
      <c r="C401" s="26" t="s">
        <v>4</v>
      </c>
      <c r="D401" s="26" t="s">
        <v>42</v>
      </c>
      <c r="E401" s="26">
        <v>0.5</v>
      </c>
      <c r="F401" s="30">
        <v>15344545.25</v>
      </c>
    </row>
    <row r="402" spans="2:6" x14ac:dyDescent="0.3">
      <c r="B402" s="27" t="s">
        <v>34</v>
      </c>
      <c r="C402" s="28" t="s">
        <v>4</v>
      </c>
      <c r="D402" s="28" t="s">
        <v>42</v>
      </c>
      <c r="E402" s="28">
        <v>0.5</v>
      </c>
      <c r="F402" s="31">
        <v>15344545.25</v>
      </c>
    </row>
    <row r="403" spans="2:6" x14ac:dyDescent="0.3">
      <c r="B403" s="25" t="s">
        <v>34</v>
      </c>
      <c r="C403" s="26" t="s">
        <v>4</v>
      </c>
      <c r="D403" s="26" t="s">
        <v>42</v>
      </c>
      <c r="E403" s="26">
        <v>0.5</v>
      </c>
      <c r="F403" s="30">
        <v>15344545.25</v>
      </c>
    </row>
    <row r="404" spans="2:6" x14ac:dyDescent="0.3">
      <c r="B404" s="27" t="s">
        <v>34</v>
      </c>
      <c r="C404" s="28" t="s">
        <v>4</v>
      </c>
      <c r="D404" s="28" t="s">
        <v>42</v>
      </c>
      <c r="E404" s="28">
        <v>0.25</v>
      </c>
      <c r="F404" s="31">
        <v>13362254.26</v>
      </c>
    </row>
    <row r="405" spans="2:6" x14ac:dyDescent="0.3">
      <c r="B405" s="25" t="s">
        <v>34</v>
      </c>
      <c r="C405" s="26" t="s">
        <v>4</v>
      </c>
      <c r="D405" s="26" t="s">
        <v>42</v>
      </c>
      <c r="E405" s="26">
        <v>0.25</v>
      </c>
      <c r="F405" s="30">
        <v>13362254.26</v>
      </c>
    </row>
    <row r="406" spans="2:6" x14ac:dyDescent="0.3">
      <c r="B406" s="27" t="s">
        <v>34</v>
      </c>
      <c r="C406" s="28" t="s">
        <v>4</v>
      </c>
      <c r="D406" s="28" t="s">
        <v>42</v>
      </c>
      <c r="E406" s="28">
        <v>0.25</v>
      </c>
      <c r="F406" s="31">
        <v>13362254.26</v>
      </c>
    </row>
    <row r="407" spans="2:6" x14ac:dyDescent="0.3">
      <c r="B407" s="25" t="s">
        <v>34</v>
      </c>
      <c r="C407" s="26" t="s">
        <v>4</v>
      </c>
      <c r="D407" s="26" t="s">
        <v>42</v>
      </c>
      <c r="E407" s="26">
        <v>0.25</v>
      </c>
      <c r="F407" s="30">
        <v>13362254.26</v>
      </c>
    </row>
    <row r="408" spans="2:6" x14ac:dyDescent="0.3">
      <c r="B408" s="27" t="s">
        <v>34</v>
      </c>
      <c r="C408" s="28" t="s">
        <v>4</v>
      </c>
      <c r="D408" s="28" t="s">
        <v>42</v>
      </c>
      <c r="E408" s="28">
        <v>0.05</v>
      </c>
      <c r="F408" s="31">
        <v>10874979.66</v>
      </c>
    </row>
    <row r="409" spans="2:6" x14ac:dyDescent="0.3">
      <c r="B409" s="25" t="s">
        <v>34</v>
      </c>
      <c r="C409" s="26" t="s">
        <v>4</v>
      </c>
      <c r="D409" s="26" t="s">
        <v>42</v>
      </c>
      <c r="E409" s="26">
        <v>0.05</v>
      </c>
      <c r="F409" s="30">
        <v>10874979.66</v>
      </c>
    </row>
    <row r="410" spans="2:6" x14ac:dyDescent="0.3">
      <c r="B410" s="27" t="s">
        <v>34</v>
      </c>
      <c r="C410" s="28" t="s">
        <v>4</v>
      </c>
      <c r="D410" s="28" t="s">
        <v>42</v>
      </c>
      <c r="E410" s="28">
        <v>0.05</v>
      </c>
      <c r="F410" s="31">
        <v>10874979.66</v>
      </c>
    </row>
    <row r="411" spans="2:6" x14ac:dyDescent="0.3">
      <c r="B411" s="25" t="s">
        <v>34</v>
      </c>
      <c r="C411" s="26" t="s">
        <v>4</v>
      </c>
      <c r="D411" s="26" t="s">
        <v>42</v>
      </c>
      <c r="E411" s="26">
        <v>0</v>
      </c>
      <c r="F411" s="30">
        <v>5666596.0530000003</v>
      </c>
    </row>
    <row r="412" spans="2:6" x14ac:dyDescent="0.3">
      <c r="B412" s="27" t="s">
        <v>34</v>
      </c>
      <c r="C412" s="28" t="s">
        <v>4</v>
      </c>
      <c r="D412" s="28" t="s">
        <v>42</v>
      </c>
      <c r="E412" s="28" t="s">
        <v>24</v>
      </c>
      <c r="F412" s="31">
        <v>15590279.960000001</v>
      </c>
    </row>
    <row r="413" spans="2:6" x14ac:dyDescent="0.3">
      <c r="B413" s="25" t="s">
        <v>34</v>
      </c>
      <c r="C413" s="26" t="s">
        <v>4</v>
      </c>
      <c r="D413" s="26" t="s">
        <v>43</v>
      </c>
      <c r="E413" s="26">
        <v>1</v>
      </c>
      <c r="F413" s="30">
        <v>167.91122200000001</v>
      </c>
    </row>
    <row r="414" spans="2:6" x14ac:dyDescent="0.3">
      <c r="B414" s="27" t="s">
        <v>34</v>
      </c>
      <c r="C414" s="28" t="s">
        <v>4</v>
      </c>
      <c r="D414" s="28" t="s">
        <v>43</v>
      </c>
      <c r="E414" s="28">
        <v>0.95</v>
      </c>
      <c r="F414" s="31">
        <v>127.401988</v>
      </c>
    </row>
    <row r="415" spans="2:6" x14ac:dyDescent="0.3">
      <c r="B415" s="25" t="s">
        <v>34</v>
      </c>
      <c r="C415" s="26" t="s">
        <v>4</v>
      </c>
      <c r="D415" s="26" t="s">
        <v>43</v>
      </c>
      <c r="E415" s="26">
        <v>0.95</v>
      </c>
      <c r="F415" s="30">
        <v>127.401988</v>
      </c>
    </row>
    <row r="416" spans="2:6" x14ac:dyDescent="0.3">
      <c r="B416" s="27" t="s">
        <v>34</v>
      </c>
      <c r="C416" s="28" t="s">
        <v>4</v>
      </c>
      <c r="D416" s="28" t="s">
        <v>43</v>
      </c>
      <c r="E416" s="28">
        <v>0.95</v>
      </c>
      <c r="F416" s="31">
        <v>127.401988</v>
      </c>
    </row>
    <row r="417" spans="2:6" x14ac:dyDescent="0.3">
      <c r="B417" s="25" t="s">
        <v>34</v>
      </c>
      <c r="C417" s="26" t="s">
        <v>4</v>
      </c>
      <c r="D417" s="26" t="s">
        <v>43</v>
      </c>
      <c r="E417" s="26">
        <v>0.75</v>
      </c>
      <c r="F417" s="30">
        <v>110.72489</v>
      </c>
    </row>
    <row r="418" spans="2:6" x14ac:dyDescent="0.3">
      <c r="B418" s="27" t="s">
        <v>34</v>
      </c>
      <c r="C418" s="28" t="s">
        <v>4</v>
      </c>
      <c r="D418" s="28" t="s">
        <v>43</v>
      </c>
      <c r="E418" s="28">
        <v>0.75</v>
      </c>
      <c r="F418" s="31">
        <v>110.72489</v>
      </c>
    </row>
    <row r="419" spans="2:6" x14ac:dyDescent="0.3">
      <c r="B419" s="25" t="s">
        <v>34</v>
      </c>
      <c r="C419" s="26" t="s">
        <v>4</v>
      </c>
      <c r="D419" s="26" t="s">
        <v>43</v>
      </c>
      <c r="E419" s="26">
        <v>0.75</v>
      </c>
      <c r="F419" s="30">
        <v>110.72489</v>
      </c>
    </row>
    <row r="420" spans="2:6" x14ac:dyDescent="0.3">
      <c r="B420" s="27" t="s">
        <v>34</v>
      </c>
      <c r="C420" s="28" t="s">
        <v>4</v>
      </c>
      <c r="D420" s="28" t="s">
        <v>43</v>
      </c>
      <c r="E420" s="28">
        <v>0.75</v>
      </c>
      <c r="F420" s="31">
        <v>110.72489</v>
      </c>
    </row>
    <row r="421" spans="2:6" x14ac:dyDescent="0.3">
      <c r="B421" s="25" t="s">
        <v>34</v>
      </c>
      <c r="C421" s="26" t="s">
        <v>4</v>
      </c>
      <c r="D421" s="26" t="s">
        <v>43</v>
      </c>
      <c r="E421" s="26">
        <v>0.5</v>
      </c>
      <c r="F421" s="30">
        <v>99.329070999999999</v>
      </c>
    </row>
    <row r="422" spans="2:6" x14ac:dyDescent="0.3">
      <c r="B422" s="27" t="s">
        <v>34</v>
      </c>
      <c r="C422" s="28" t="s">
        <v>4</v>
      </c>
      <c r="D422" s="28" t="s">
        <v>43</v>
      </c>
      <c r="E422" s="28">
        <v>0.5</v>
      </c>
      <c r="F422" s="31">
        <v>99.329070999999999</v>
      </c>
    </row>
    <row r="423" spans="2:6" x14ac:dyDescent="0.3">
      <c r="B423" s="25" t="s">
        <v>34</v>
      </c>
      <c r="C423" s="26" t="s">
        <v>4</v>
      </c>
      <c r="D423" s="26" t="s">
        <v>43</v>
      </c>
      <c r="E423" s="26">
        <v>0.5</v>
      </c>
      <c r="F423" s="30">
        <v>99.329070999999999</v>
      </c>
    </row>
    <row r="424" spans="2:6" x14ac:dyDescent="0.3">
      <c r="B424" s="27" t="s">
        <v>34</v>
      </c>
      <c r="C424" s="28" t="s">
        <v>4</v>
      </c>
      <c r="D424" s="28" t="s">
        <v>43</v>
      </c>
      <c r="E424" s="28">
        <v>0.5</v>
      </c>
      <c r="F424" s="31">
        <v>99.329070999999999</v>
      </c>
    </row>
    <row r="425" spans="2:6" x14ac:dyDescent="0.3">
      <c r="B425" s="25" t="s">
        <v>34</v>
      </c>
      <c r="C425" s="26" t="s">
        <v>4</v>
      </c>
      <c r="D425" s="26" t="s">
        <v>43</v>
      </c>
      <c r="E425" s="26">
        <v>0.5</v>
      </c>
      <c r="F425" s="30">
        <v>99.329070999999999</v>
      </c>
    </row>
    <row r="426" spans="2:6" x14ac:dyDescent="0.3">
      <c r="B426" s="27" t="s">
        <v>34</v>
      </c>
      <c r="C426" s="28" t="s">
        <v>4</v>
      </c>
      <c r="D426" s="28" t="s">
        <v>43</v>
      </c>
      <c r="E426" s="28">
        <v>0.25</v>
      </c>
      <c r="F426" s="31">
        <v>89.099199999999996</v>
      </c>
    </row>
    <row r="427" spans="2:6" x14ac:dyDescent="0.3">
      <c r="B427" s="25" t="s">
        <v>34</v>
      </c>
      <c r="C427" s="26" t="s">
        <v>4</v>
      </c>
      <c r="D427" s="26" t="s">
        <v>43</v>
      </c>
      <c r="E427" s="26">
        <v>0.25</v>
      </c>
      <c r="F427" s="30">
        <v>89.099199999999996</v>
      </c>
    </row>
    <row r="428" spans="2:6" x14ac:dyDescent="0.3">
      <c r="B428" s="27" t="s">
        <v>34</v>
      </c>
      <c r="C428" s="28" t="s">
        <v>4</v>
      </c>
      <c r="D428" s="28" t="s">
        <v>43</v>
      </c>
      <c r="E428" s="28">
        <v>0.25</v>
      </c>
      <c r="F428" s="31">
        <v>89.099199999999996</v>
      </c>
    </row>
    <row r="429" spans="2:6" x14ac:dyDescent="0.3">
      <c r="B429" s="25" t="s">
        <v>34</v>
      </c>
      <c r="C429" s="26" t="s">
        <v>4</v>
      </c>
      <c r="D429" s="26" t="s">
        <v>43</v>
      </c>
      <c r="E429" s="26">
        <v>0.25</v>
      </c>
      <c r="F429" s="30">
        <v>89.099199999999996</v>
      </c>
    </row>
    <row r="430" spans="2:6" x14ac:dyDescent="0.3">
      <c r="B430" s="27" t="s">
        <v>34</v>
      </c>
      <c r="C430" s="28" t="s">
        <v>4</v>
      </c>
      <c r="D430" s="28" t="s">
        <v>43</v>
      </c>
      <c r="E430" s="28">
        <v>0.05</v>
      </c>
      <c r="F430" s="31">
        <v>76.951666000000003</v>
      </c>
    </row>
    <row r="431" spans="2:6" x14ac:dyDescent="0.3">
      <c r="B431" s="25" t="s">
        <v>34</v>
      </c>
      <c r="C431" s="26" t="s">
        <v>4</v>
      </c>
      <c r="D431" s="26" t="s">
        <v>43</v>
      </c>
      <c r="E431" s="26">
        <v>0.05</v>
      </c>
      <c r="F431" s="30">
        <v>76.951666000000003</v>
      </c>
    </row>
    <row r="432" spans="2:6" x14ac:dyDescent="0.3">
      <c r="B432" s="27" t="s">
        <v>34</v>
      </c>
      <c r="C432" s="28" t="s">
        <v>4</v>
      </c>
      <c r="D432" s="28" t="s">
        <v>43</v>
      </c>
      <c r="E432" s="28">
        <v>0.05</v>
      </c>
      <c r="F432" s="31">
        <v>76.951666000000003</v>
      </c>
    </row>
    <row r="433" spans="2:6" x14ac:dyDescent="0.3">
      <c r="B433" s="25" t="s">
        <v>34</v>
      </c>
      <c r="C433" s="26" t="s">
        <v>4</v>
      </c>
      <c r="D433" s="26" t="s">
        <v>43</v>
      </c>
      <c r="E433" s="26">
        <v>0</v>
      </c>
      <c r="F433" s="30">
        <v>56.176800999999998</v>
      </c>
    </row>
    <row r="434" spans="2:6" x14ac:dyDescent="0.3">
      <c r="B434" s="27" t="s">
        <v>34</v>
      </c>
      <c r="C434" s="28" t="s">
        <v>4</v>
      </c>
      <c r="D434" s="28" t="s">
        <v>43</v>
      </c>
      <c r="E434" s="28" t="s">
        <v>24</v>
      </c>
      <c r="F434" s="31">
        <v>100.49014099999999</v>
      </c>
    </row>
    <row r="435" spans="2:6" x14ac:dyDescent="0.3">
      <c r="B435" s="25" t="s">
        <v>34</v>
      </c>
      <c r="C435" s="26" t="s">
        <v>5</v>
      </c>
      <c r="D435" s="26" t="s">
        <v>35</v>
      </c>
      <c r="E435" s="26">
        <v>1</v>
      </c>
      <c r="F435" s="30">
        <v>229409.32500000001</v>
      </c>
    </row>
    <row r="436" spans="2:6" x14ac:dyDescent="0.3">
      <c r="B436" s="27" t="s">
        <v>34</v>
      </c>
      <c r="C436" s="28" t="s">
        <v>5</v>
      </c>
      <c r="D436" s="28" t="s">
        <v>35</v>
      </c>
      <c r="E436" s="28">
        <v>0.95</v>
      </c>
      <c r="F436" s="31">
        <v>182245.625</v>
      </c>
    </row>
    <row r="437" spans="2:6" x14ac:dyDescent="0.3">
      <c r="B437" s="25" t="s">
        <v>34</v>
      </c>
      <c r="C437" s="26" t="s">
        <v>5</v>
      </c>
      <c r="D437" s="26" t="s">
        <v>35</v>
      </c>
      <c r="E437" s="26">
        <v>0.95</v>
      </c>
      <c r="F437" s="30">
        <v>182245.625</v>
      </c>
    </row>
    <row r="438" spans="2:6" x14ac:dyDescent="0.3">
      <c r="B438" s="27" t="s">
        <v>34</v>
      </c>
      <c r="C438" s="28" t="s">
        <v>5</v>
      </c>
      <c r="D438" s="28" t="s">
        <v>35</v>
      </c>
      <c r="E438" s="28">
        <v>0.95</v>
      </c>
      <c r="F438" s="31">
        <v>182245.625</v>
      </c>
    </row>
    <row r="439" spans="2:6" x14ac:dyDescent="0.3">
      <c r="B439" s="25" t="s">
        <v>34</v>
      </c>
      <c r="C439" s="26" t="s">
        <v>5</v>
      </c>
      <c r="D439" s="26" t="s">
        <v>35</v>
      </c>
      <c r="E439" s="26">
        <v>0.75</v>
      </c>
      <c r="F439" s="30">
        <v>162626.70000000001</v>
      </c>
    </row>
    <row r="440" spans="2:6" x14ac:dyDescent="0.3">
      <c r="B440" s="27" t="s">
        <v>34</v>
      </c>
      <c r="C440" s="28" t="s">
        <v>5</v>
      </c>
      <c r="D440" s="28" t="s">
        <v>35</v>
      </c>
      <c r="E440" s="28">
        <v>0.75</v>
      </c>
      <c r="F440" s="31">
        <v>162626.70000000001</v>
      </c>
    </row>
    <row r="441" spans="2:6" x14ac:dyDescent="0.3">
      <c r="B441" s="25" t="s">
        <v>34</v>
      </c>
      <c r="C441" s="26" t="s">
        <v>5</v>
      </c>
      <c r="D441" s="26" t="s">
        <v>35</v>
      </c>
      <c r="E441" s="26">
        <v>0.75</v>
      </c>
      <c r="F441" s="30">
        <v>162626.70000000001</v>
      </c>
    </row>
    <row r="442" spans="2:6" x14ac:dyDescent="0.3">
      <c r="B442" s="27" t="s">
        <v>34</v>
      </c>
      <c r="C442" s="28" t="s">
        <v>5</v>
      </c>
      <c r="D442" s="28" t="s">
        <v>35</v>
      </c>
      <c r="E442" s="28">
        <v>0.75</v>
      </c>
      <c r="F442" s="31">
        <v>162626.70000000001</v>
      </c>
    </row>
    <row r="443" spans="2:6" x14ac:dyDescent="0.3">
      <c r="B443" s="25" t="s">
        <v>34</v>
      </c>
      <c r="C443" s="26" t="s">
        <v>5</v>
      </c>
      <c r="D443" s="26" t="s">
        <v>35</v>
      </c>
      <c r="E443" s="26">
        <v>0.5</v>
      </c>
      <c r="F443" s="30">
        <v>151373.95000000001</v>
      </c>
    </row>
    <row r="444" spans="2:6" x14ac:dyDescent="0.3">
      <c r="B444" s="27" t="s">
        <v>34</v>
      </c>
      <c r="C444" s="28" t="s">
        <v>5</v>
      </c>
      <c r="D444" s="28" t="s">
        <v>35</v>
      </c>
      <c r="E444" s="28">
        <v>0.5</v>
      </c>
      <c r="F444" s="31">
        <v>151373.95000000001</v>
      </c>
    </row>
    <row r="445" spans="2:6" x14ac:dyDescent="0.3">
      <c r="B445" s="25" t="s">
        <v>34</v>
      </c>
      <c r="C445" s="26" t="s">
        <v>5</v>
      </c>
      <c r="D445" s="26" t="s">
        <v>35</v>
      </c>
      <c r="E445" s="26">
        <v>0.5</v>
      </c>
      <c r="F445" s="30">
        <v>151373.95000000001</v>
      </c>
    </row>
    <row r="446" spans="2:6" x14ac:dyDescent="0.3">
      <c r="B446" s="27" t="s">
        <v>34</v>
      </c>
      <c r="C446" s="28" t="s">
        <v>5</v>
      </c>
      <c r="D446" s="28" t="s">
        <v>35</v>
      </c>
      <c r="E446" s="28">
        <v>0.5</v>
      </c>
      <c r="F446" s="31">
        <v>151373.95000000001</v>
      </c>
    </row>
    <row r="447" spans="2:6" x14ac:dyDescent="0.3">
      <c r="B447" s="25" t="s">
        <v>34</v>
      </c>
      <c r="C447" s="26" t="s">
        <v>5</v>
      </c>
      <c r="D447" s="26" t="s">
        <v>35</v>
      </c>
      <c r="E447" s="26">
        <v>0.5</v>
      </c>
      <c r="F447" s="30">
        <v>151373.95000000001</v>
      </c>
    </row>
    <row r="448" spans="2:6" x14ac:dyDescent="0.3">
      <c r="B448" s="27" t="s">
        <v>34</v>
      </c>
      <c r="C448" s="28" t="s">
        <v>5</v>
      </c>
      <c r="D448" s="28" t="s">
        <v>35</v>
      </c>
      <c r="E448" s="28">
        <v>0.25</v>
      </c>
      <c r="F448" s="31">
        <v>140806.15</v>
      </c>
    </row>
    <row r="449" spans="2:6" x14ac:dyDescent="0.3">
      <c r="B449" s="25" t="s">
        <v>34</v>
      </c>
      <c r="C449" s="26" t="s">
        <v>5</v>
      </c>
      <c r="D449" s="26" t="s">
        <v>35</v>
      </c>
      <c r="E449" s="26">
        <v>0.25</v>
      </c>
      <c r="F449" s="30">
        <v>140806.15</v>
      </c>
    </row>
    <row r="450" spans="2:6" x14ac:dyDescent="0.3">
      <c r="B450" s="27" t="s">
        <v>34</v>
      </c>
      <c r="C450" s="28" t="s">
        <v>5</v>
      </c>
      <c r="D450" s="28" t="s">
        <v>35</v>
      </c>
      <c r="E450" s="28">
        <v>0.25</v>
      </c>
      <c r="F450" s="31">
        <v>140806.15</v>
      </c>
    </row>
    <row r="451" spans="2:6" x14ac:dyDescent="0.3">
      <c r="B451" s="25" t="s">
        <v>34</v>
      </c>
      <c r="C451" s="26" t="s">
        <v>5</v>
      </c>
      <c r="D451" s="26" t="s">
        <v>35</v>
      </c>
      <c r="E451" s="26">
        <v>0.25</v>
      </c>
      <c r="F451" s="30">
        <v>140806.15</v>
      </c>
    </row>
    <row r="452" spans="2:6" x14ac:dyDescent="0.3">
      <c r="B452" s="27" t="s">
        <v>34</v>
      </c>
      <c r="C452" s="28" t="s">
        <v>5</v>
      </c>
      <c r="D452" s="28" t="s">
        <v>35</v>
      </c>
      <c r="E452" s="28">
        <v>0.05</v>
      </c>
      <c r="F452" s="31">
        <v>125027.83749999999</v>
      </c>
    </row>
    <row r="453" spans="2:6" x14ac:dyDescent="0.3">
      <c r="B453" s="25" t="s">
        <v>34</v>
      </c>
      <c r="C453" s="26" t="s">
        <v>5</v>
      </c>
      <c r="D453" s="26" t="s">
        <v>35</v>
      </c>
      <c r="E453" s="26">
        <v>0.05</v>
      </c>
      <c r="F453" s="30">
        <v>125027.83749999999</v>
      </c>
    </row>
    <row r="454" spans="2:6" x14ac:dyDescent="0.3">
      <c r="B454" s="27" t="s">
        <v>34</v>
      </c>
      <c r="C454" s="28" t="s">
        <v>5</v>
      </c>
      <c r="D454" s="28" t="s">
        <v>35</v>
      </c>
      <c r="E454" s="28">
        <v>0.05</v>
      </c>
      <c r="F454" s="31">
        <v>125027.83749999999</v>
      </c>
    </row>
    <row r="455" spans="2:6" x14ac:dyDescent="0.3">
      <c r="B455" s="25" t="s">
        <v>34</v>
      </c>
      <c r="C455" s="26" t="s">
        <v>5</v>
      </c>
      <c r="D455" s="26" t="s">
        <v>35</v>
      </c>
      <c r="E455" s="26">
        <v>0</v>
      </c>
      <c r="F455" s="30">
        <v>93153.2</v>
      </c>
    </row>
    <row r="456" spans="2:6" x14ac:dyDescent="0.3">
      <c r="B456" s="27" t="s">
        <v>34</v>
      </c>
      <c r="C456" s="28" t="s">
        <v>5</v>
      </c>
      <c r="D456" s="28" t="s">
        <v>35</v>
      </c>
      <c r="E456" s="28" t="s">
        <v>24</v>
      </c>
      <c r="F456" s="31">
        <v>152216.62330000001</v>
      </c>
    </row>
    <row r="457" spans="2:6" x14ac:dyDescent="0.3">
      <c r="B457" s="25" t="s">
        <v>34</v>
      </c>
      <c r="C457" s="26" t="s">
        <v>5</v>
      </c>
      <c r="D457" s="26" t="s">
        <v>36</v>
      </c>
      <c r="E457" s="26">
        <v>1</v>
      </c>
      <c r="F457" s="30">
        <v>53909484.68</v>
      </c>
    </row>
    <row r="458" spans="2:6" x14ac:dyDescent="0.3">
      <c r="B458" s="27" t="s">
        <v>34</v>
      </c>
      <c r="C458" s="28" t="s">
        <v>5</v>
      </c>
      <c r="D458" s="28" t="s">
        <v>36</v>
      </c>
      <c r="E458" s="28">
        <v>0.95</v>
      </c>
      <c r="F458" s="31">
        <v>40036849.789999999</v>
      </c>
    </row>
    <row r="459" spans="2:6" x14ac:dyDescent="0.3">
      <c r="B459" s="25" t="s">
        <v>34</v>
      </c>
      <c r="C459" s="26" t="s">
        <v>5</v>
      </c>
      <c r="D459" s="26" t="s">
        <v>36</v>
      </c>
      <c r="E459" s="26">
        <v>0.95</v>
      </c>
      <c r="F459" s="30">
        <v>40036849.789999999</v>
      </c>
    </row>
    <row r="460" spans="2:6" x14ac:dyDescent="0.3">
      <c r="B460" s="27" t="s">
        <v>34</v>
      </c>
      <c r="C460" s="28" t="s">
        <v>5</v>
      </c>
      <c r="D460" s="28" t="s">
        <v>36</v>
      </c>
      <c r="E460" s="28">
        <v>0.95</v>
      </c>
      <c r="F460" s="31">
        <v>40036849.789999999</v>
      </c>
    </row>
    <row r="461" spans="2:6" x14ac:dyDescent="0.3">
      <c r="B461" s="25" t="s">
        <v>34</v>
      </c>
      <c r="C461" s="26" t="s">
        <v>5</v>
      </c>
      <c r="D461" s="26" t="s">
        <v>36</v>
      </c>
      <c r="E461" s="26">
        <v>0.75</v>
      </c>
      <c r="F461" s="30">
        <v>34291205.840000004</v>
      </c>
    </row>
    <row r="462" spans="2:6" x14ac:dyDescent="0.3">
      <c r="B462" s="27" t="s">
        <v>34</v>
      </c>
      <c r="C462" s="28" t="s">
        <v>5</v>
      </c>
      <c r="D462" s="28" t="s">
        <v>36</v>
      </c>
      <c r="E462" s="28">
        <v>0.75</v>
      </c>
      <c r="F462" s="31">
        <v>34291205.840000004</v>
      </c>
    </row>
    <row r="463" spans="2:6" x14ac:dyDescent="0.3">
      <c r="B463" s="25" t="s">
        <v>34</v>
      </c>
      <c r="C463" s="26" t="s">
        <v>5</v>
      </c>
      <c r="D463" s="26" t="s">
        <v>36</v>
      </c>
      <c r="E463" s="26">
        <v>0.75</v>
      </c>
      <c r="F463" s="30">
        <v>34291205.840000004</v>
      </c>
    </row>
    <row r="464" spans="2:6" x14ac:dyDescent="0.3">
      <c r="B464" s="27" t="s">
        <v>34</v>
      </c>
      <c r="C464" s="28" t="s">
        <v>5</v>
      </c>
      <c r="D464" s="28" t="s">
        <v>36</v>
      </c>
      <c r="E464" s="28">
        <v>0.75</v>
      </c>
      <c r="F464" s="31">
        <v>34291205.840000004</v>
      </c>
    </row>
    <row r="465" spans="2:6" x14ac:dyDescent="0.3">
      <c r="B465" s="25" t="s">
        <v>34</v>
      </c>
      <c r="C465" s="26" t="s">
        <v>5</v>
      </c>
      <c r="D465" s="26" t="s">
        <v>36</v>
      </c>
      <c r="E465" s="26">
        <v>0.5</v>
      </c>
      <c r="F465" s="30">
        <v>30612162.289999999</v>
      </c>
    </row>
    <row r="466" spans="2:6" x14ac:dyDescent="0.3">
      <c r="B466" s="27" t="s">
        <v>34</v>
      </c>
      <c r="C466" s="28" t="s">
        <v>5</v>
      </c>
      <c r="D466" s="28" t="s">
        <v>36</v>
      </c>
      <c r="E466" s="28">
        <v>0.5</v>
      </c>
      <c r="F466" s="31">
        <v>30612162.289999999</v>
      </c>
    </row>
    <row r="467" spans="2:6" x14ac:dyDescent="0.3">
      <c r="B467" s="25" t="s">
        <v>34</v>
      </c>
      <c r="C467" s="26" t="s">
        <v>5</v>
      </c>
      <c r="D467" s="26" t="s">
        <v>36</v>
      </c>
      <c r="E467" s="26">
        <v>0.5</v>
      </c>
      <c r="F467" s="30">
        <v>30612162.289999999</v>
      </c>
    </row>
    <row r="468" spans="2:6" x14ac:dyDescent="0.3">
      <c r="B468" s="27" t="s">
        <v>34</v>
      </c>
      <c r="C468" s="28" t="s">
        <v>5</v>
      </c>
      <c r="D468" s="28" t="s">
        <v>36</v>
      </c>
      <c r="E468" s="28">
        <v>0.5</v>
      </c>
      <c r="F468" s="31">
        <v>30612162.289999999</v>
      </c>
    </row>
    <row r="469" spans="2:6" x14ac:dyDescent="0.3">
      <c r="B469" s="25" t="s">
        <v>34</v>
      </c>
      <c r="C469" s="26" t="s">
        <v>5</v>
      </c>
      <c r="D469" s="26" t="s">
        <v>36</v>
      </c>
      <c r="E469" s="26">
        <v>0.5</v>
      </c>
      <c r="F469" s="30">
        <v>30612162.289999999</v>
      </c>
    </row>
    <row r="470" spans="2:6" x14ac:dyDescent="0.3">
      <c r="B470" s="27" t="s">
        <v>34</v>
      </c>
      <c r="C470" s="28" t="s">
        <v>5</v>
      </c>
      <c r="D470" s="28" t="s">
        <v>36</v>
      </c>
      <c r="E470" s="28">
        <v>0.25</v>
      </c>
      <c r="F470" s="31">
        <v>27235625.280000001</v>
      </c>
    </row>
    <row r="471" spans="2:6" x14ac:dyDescent="0.3">
      <c r="B471" s="25" t="s">
        <v>34</v>
      </c>
      <c r="C471" s="26" t="s">
        <v>5</v>
      </c>
      <c r="D471" s="26" t="s">
        <v>36</v>
      </c>
      <c r="E471" s="26">
        <v>0.25</v>
      </c>
      <c r="F471" s="30">
        <v>27235625.280000001</v>
      </c>
    </row>
    <row r="472" spans="2:6" x14ac:dyDescent="0.3">
      <c r="B472" s="27" t="s">
        <v>34</v>
      </c>
      <c r="C472" s="28" t="s">
        <v>5</v>
      </c>
      <c r="D472" s="28" t="s">
        <v>36</v>
      </c>
      <c r="E472" s="28">
        <v>0.25</v>
      </c>
      <c r="F472" s="31">
        <v>27235625.280000001</v>
      </c>
    </row>
    <row r="473" spans="2:6" x14ac:dyDescent="0.3">
      <c r="B473" s="25" t="s">
        <v>34</v>
      </c>
      <c r="C473" s="26" t="s">
        <v>5</v>
      </c>
      <c r="D473" s="26" t="s">
        <v>36</v>
      </c>
      <c r="E473" s="26">
        <v>0.25</v>
      </c>
      <c r="F473" s="30">
        <v>27235625.280000001</v>
      </c>
    </row>
    <row r="474" spans="2:6" x14ac:dyDescent="0.3">
      <c r="B474" s="27" t="s">
        <v>34</v>
      </c>
      <c r="C474" s="28" t="s">
        <v>5</v>
      </c>
      <c r="D474" s="28" t="s">
        <v>36</v>
      </c>
      <c r="E474" s="28">
        <v>0.05</v>
      </c>
      <c r="F474" s="31">
        <v>22873297.77</v>
      </c>
    </row>
    <row r="475" spans="2:6" x14ac:dyDescent="0.3">
      <c r="B475" s="25" t="s">
        <v>34</v>
      </c>
      <c r="C475" s="26" t="s">
        <v>5</v>
      </c>
      <c r="D475" s="26" t="s">
        <v>36</v>
      </c>
      <c r="E475" s="26">
        <v>0.05</v>
      </c>
      <c r="F475" s="30">
        <v>22873297.77</v>
      </c>
    </row>
    <row r="476" spans="2:6" x14ac:dyDescent="0.3">
      <c r="B476" s="27" t="s">
        <v>34</v>
      </c>
      <c r="C476" s="28" t="s">
        <v>5</v>
      </c>
      <c r="D476" s="28" t="s">
        <v>36</v>
      </c>
      <c r="E476" s="28">
        <v>0.05</v>
      </c>
      <c r="F476" s="31">
        <v>22873297.77</v>
      </c>
    </row>
    <row r="477" spans="2:6" x14ac:dyDescent="0.3">
      <c r="B477" s="25" t="s">
        <v>34</v>
      </c>
      <c r="C477" s="26" t="s">
        <v>5</v>
      </c>
      <c r="D477" s="26" t="s">
        <v>36</v>
      </c>
      <c r="E477" s="26">
        <v>0</v>
      </c>
      <c r="F477" s="30">
        <v>14586096.050000001</v>
      </c>
    </row>
    <row r="478" spans="2:6" x14ac:dyDescent="0.3">
      <c r="B478" s="27" t="s">
        <v>34</v>
      </c>
      <c r="C478" s="28" t="s">
        <v>5</v>
      </c>
      <c r="D478" s="28" t="s">
        <v>36</v>
      </c>
      <c r="E478" s="28" t="s">
        <v>24</v>
      </c>
      <c r="F478" s="31">
        <v>30935575.91</v>
      </c>
    </row>
    <row r="479" spans="2:6" x14ac:dyDescent="0.3">
      <c r="B479" s="25" t="s">
        <v>34</v>
      </c>
      <c r="C479" s="26" t="s">
        <v>5</v>
      </c>
      <c r="D479" s="26" t="s">
        <v>37</v>
      </c>
      <c r="E479" s="26">
        <v>1</v>
      </c>
      <c r="F479" s="30">
        <v>31234068.539999999</v>
      </c>
    </row>
    <row r="480" spans="2:6" x14ac:dyDescent="0.3">
      <c r="B480" s="27" t="s">
        <v>34</v>
      </c>
      <c r="C480" s="28" t="s">
        <v>5</v>
      </c>
      <c r="D480" s="28" t="s">
        <v>37</v>
      </c>
      <c r="E480" s="28">
        <v>0.95</v>
      </c>
      <c r="F480" s="31">
        <v>22963367.52</v>
      </c>
    </row>
    <row r="481" spans="2:6" x14ac:dyDescent="0.3">
      <c r="B481" s="25" t="s">
        <v>34</v>
      </c>
      <c r="C481" s="26" t="s">
        <v>5</v>
      </c>
      <c r="D481" s="26" t="s">
        <v>37</v>
      </c>
      <c r="E481" s="26">
        <v>0.95</v>
      </c>
      <c r="F481" s="30">
        <v>22963367.52</v>
      </c>
    </row>
    <row r="482" spans="2:6" x14ac:dyDescent="0.3">
      <c r="B482" s="27" t="s">
        <v>34</v>
      </c>
      <c r="C482" s="28" t="s">
        <v>5</v>
      </c>
      <c r="D482" s="28" t="s">
        <v>37</v>
      </c>
      <c r="E482" s="28">
        <v>0.95</v>
      </c>
      <c r="F482" s="31">
        <v>22963367.52</v>
      </c>
    </row>
    <row r="483" spans="2:6" x14ac:dyDescent="0.3">
      <c r="B483" s="25" t="s">
        <v>34</v>
      </c>
      <c r="C483" s="26" t="s">
        <v>5</v>
      </c>
      <c r="D483" s="26" t="s">
        <v>37</v>
      </c>
      <c r="E483" s="26">
        <v>0.75</v>
      </c>
      <c r="F483" s="30">
        <v>19390558.289999999</v>
      </c>
    </row>
    <row r="484" spans="2:6" x14ac:dyDescent="0.3">
      <c r="B484" s="27" t="s">
        <v>34</v>
      </c>
      <c r="C484" s="28" t="s">
        <v>5</v>
      </c>
      <c r="D484" s="28" t="s">
        <v>37</v>
      </c>
      <c r="E484" s="28">
        <v>0.75</v>
      </c>
      <c r="F484" s="31">
        <v>19390558.289999999</v>
      </c>
    </row>
    <row r="485" spans="2:6" x14ac:dyDescent="0.3">
      <c r="B485" s="25" t="s">
        <v>34</v>
      </c>
      <c r="C485" s="26" t="s">
        <v>5</v>
      </c>
      <c r="D485" s="26" t="s">
        <v>37</v>
      </c>
      <c r="E485" s="26">
        <v>0.75</v>
      </c>
      <c r="F485" s="30">
        <v>19390558.289999999</v>
      </c>
    </row>
    <row r="486" spans="2:6" x14ac:dyDescent="0.3">
      <c r="B486" s="27" t="s">
        <v>34</v>
      </c>
      <c r="C486" s="28" t="s">
        <v>5</v>
      </c>
      <c r="D486" s="28" t="s">
        <v>37</v>
      </c>
      <c r="E486" s="28">
        <v>0.75</v>
      </c>
      <c r="F486" s="31">
        <v>19390558.289999999</v>
      </c>
    </row>
    <row r="487" spans="2:6" x14ac:dyDescent="0.3">
      <c r="B487" s="25" t="s">
        <v>34</v>
      </c>
      <c r="C487" s="26" t="s">
        <v>5</v>
      </c>
      <c r="D487" s="26" t="s">
        <v>37</v>
      </c>
      <c r="E487" s="26">
        <v>0.5</v>
      </c>
      <c r="F487" s="30">
        <v>16797263.32</v>
      </c>
    </row>
    <row r="488" spans="2:6" x14ac:dyDescent="0.3">
      <c r="B488" s="27" t="s">
        <v>34</v>
      </c>
      <c r="C488" s="28" t="s">
        <v>5</v>
      </c>
      <c r="D488" s="28" t="s">
        <v>37</v>
      </c>
      <c r="E488" s="28">
        <v>0.5</v>
      </c>
      <c r="F488" s="31">
        <v>16797263.32</v>
      </c>
    </row>
    <row r="489" spans="2:6" x14ac:dyDescent="0.3">
      <c r="B489" s="25" t="s">
        <v>34</v>
      </c>
      <c r="C489" s="26" t="s">
        <v>5</v>
      </c>
      <c r="D489" s="26" t="s">
        <v>37</v>
      </c>
      <c r="E489" s="26">
        <v>0.5</v>
      </c>
      <c r="F489" s="30">
        <v>16797263.32</v>
      </c>
    </row>
    <row r="490" spans="2:6" x14ac:dyDescent="0.3">
      <c r="B490" s="27" t="s">
        <v>34</v>
      </c>
      <c r="C490" s="28" t="s">
        <v>5</v>
      </c>
      <c r="D490" s="28" t="s">
        <v>37</v>
      </c>
      <c r="E490" s="28">
        <v>0.5</v>
      </c>
      <c r="F490" s="31">
        <v>16797263.32</v>
      </c>
    </row>
    <row r="491" spans="2:6" x14ac:dyDescent="0.3">
      <c r="B491" s="25" t="s">
        <v>34</v>
      </c>
      <c r="C491" s="26" t="s">
        <v>5</v>
      </c>
      <c r="D491" s="26" t="s">
        <v>37</v>
      </c>
      <c r="E491" s="26">
        <v>0.5</v>
      </c>
      <c r="F491" s="30">
        <v>16797263.32</v>
      </c>
    </row>
    <row r="492" spans="2:6" x14ac:dyDescent="0.3">
      <c r="B492" s="27" t="s">
        <v>34</v>
      </c>
      <c r="C492" s="28" t="s">
        <v>5</v>
      </c>
      <c r="D492" s="28" t="s">
        <v>37</v>
      </c>
      <c r="E492" s="28">
        <v>0.25</v>
      </c>
      <c r="F492" s="31">
        <v>14561411</v>
      </c>
    </row>
    <row r="493" spans="2:6" x14ac:dyDescent="0.3">
      <c r="B493" s="25" t="s">
        <v>34</v>
      </c>
      <c r="C493" s="26" t="s">
        <v>5</v>
      </c>
      <c r="D493" s="26" t="s">
        <v>37</v>
      </c>
      <c r="E493" s="26">
        <v>0.25</v>
      </c>
      <c r="F493" s="30">
        <v>14561411</v>
      </c>
    </row>
    <row r="494" spans="2:6" x14ac:dyDescent="0.3">
      <c r="B494" s="27" t="s">
        <v>34</v>
      </c>
      <c r="C494" s="28" t="s">
        <v>5</v>
      </c>
      <c r="D494" s="28" t="s">
        <v>37</v>
      </c>
      <c r="E494" s="28">
        <v>0.25</v>
      </c>
      <c r="F494" s="31">
        <v>14561411</v>
      </c>
    </row>
    <row r="495" spans="2:6" x14ac:dyDescent="0.3">
      <c r="B495" s="25" t="s">
        <v>34</v>
      </c>
      <c r="C495" s="26" t="s">
        <v>5</v>
      </c>
      <c r="D495" s="26" t="s">
        <v>37</v>
      </c>
      <c r="E495" s="26">
        <v>0.25</v>
      </c>
      <c r="F495" s="30">
        <v>14561411</v>
      </c>
    </row>
    <row r="496" spans="2:6" x14ac:dyDescent="0.3">
      <c r="B496" s="27" t="s">
        <v>34</v>
      </c>
      <c r="C496" s="28" t="s">
        <v>5</v>
      </c>
      <c r="D496" s="28" t="s">
        <v>37</v>
      </c>
      <c r="E496" s="28">
        <v>0.05</v>
      </c>
      <c r="F496" s="31">
        <v>12066441.93</v>
      </c>
    </row>
    <row r="497" spans="2:6" x14ac:dyDescent="0.3">
      <c r="B497" s="25" t="s">
        <v>34</v>
      </c>
      <c r="C497" s="26" t="s">
        <v>5</v>
      </c>
      <c r="D497" s="26" t="s">
        <v>37</v>
      </c>
      <c r="E497" s="26">
        <v>0.05</v>
      </c>
      <c r="F497" s="30">
        <v>12066441.93</v>
      </c>
    </row>
    <row r="498" spans="2:6" x14ac:dyDescent="0.3">
      <c r="B498" s="27" t="s">
        <v>34</v>
      </c>
      <c r="C498" s="28" t="s">
        <v>5</v>
      </c>
      <c r="D498" s="28" t="s">
        <v>37</v>
      </c>
      <c r="E498" s="28">
        <v>0.05</v>
      </c>
      <c r="F498" s="31">
        <v>12066441.93</v>
      </c>
    </row>
    <row r="499" spans="2:6" x14ac:dyDescent="0.3">
      <c r="B499" s="25" t="s">
        <v>34</v>
      </c>
      <c r="C499" s="26" t="s">
        <v>5</v>
      </c>
      <c r="D499" s="26" t="s">
        <v>37</v>
      </c>
      <c r="E499" s="26">
        <v>0</v>
      </c>
      <c r="F499" s="30">
        <v>8364233.2070000004</v>
      </c>
    </row>
    <row r="500" spans="2:6" x14ac:dyDescent="0.3">
      <c r="B500" s="27" t="s">
        <v>34</v>
      </c>
      <c r="C500" s="28" t="s">
        <v>5</v>
      </c>
      <c r="D500" s="28" t="s">
        <v>37</v>
      </c>
      <c r="E500" s="28" t="s">
        <v>24</v>
      </c>
      <c r="F500" s="31">
        <v>17083960.289999999</v>
      </c>
    </row>
    <row r="501" spans="2:6" x14ac:dyDescent="0.3">
      <c r="B501" s="25" t="s">
        <v>34</v>
      </c>
      <c r="C501" s="26" t="s">
        <v>5</v>
      </c>
      <c r="D501" s="26" t="s">
        <v>38</v>
      </c>
      <c r="E501" s="26">
        <v>1</v>
      </c>
      <c r="F501" s="30">
        <v>23754658.699999999</v>
      </c>
    </row>
    <row r="502" spans="2:6" x14ac:dyDescent="0.3">
      <c r="B502" s="27" t="s">
        <v>34</v>
      </c>
      <c r="C502" s="28" t="s">
        <v>5</v>
      </c>
      <c r="D502" s="28" t="s">
        <v>38</v>
      </c>
      <c r="E502" s="28">
        <v>0.95</v>
      </c>
      <c r="F502" s="31">
        <v>18139171.940000001</v>
      </c>
    </row>
    <row r="503" spans="2:6" x14ac:dyDescent="0.3">
      <c r="B503" s="25" t="s">
        <v>34</v>
      </c>
      <c r="C503" s="26" t="s">
        <v>5</v>
      </c>
      <c r="D503" s="26" t="s">
        <v>38</v>
      </c>
      <c r="E503" s="26">
        <v>0.95</v>
      </c>
      <c r="F503" s="30">
        <v>18139171.940000001</v>
      </c>
    </row>
    <row r="504" spans="2:6" x14ac:dyDescent="0.3">
      <c r="B504" s="27" t="s">
        <v>34</v>
      </c>
      <c r="C504" s="28" t="s">
        <v>5</v>
      </c>
      <c r="D504" s="28" t="s">
        <v>38</v>
      </c>
      <c r="E504" s="28">
        <v>0.95</v>
      </c>
      <c r="F504" s="31">
        <v>18139171.940000001</v>
      </c>
    </row>
    <row r="505" spans="2:6" x14ac:dyDescent="0.3">
      <c r="B505" s="25" t="s">
        <v>34</v>
      </c>
      <c r="C505" s="26" t="s">
        <v>5</v>
      </c>
      <c r="D505" s="26" t="s">
        <v>38</v>
      </c>
      <c r="E505" s="26">
        <v>0.75</v>
      </c>
      <c r="F505" s="30">
        <v>15190147.99</v>
      </c>
    </row>
    <row r="506" spans="2:6" x14ac:dyDescent="0.3">
      <c r="B506" s="27" t="s">
        <v>34</v>
      </c>
      <c r="C506" s="28" t="s">
        <v>5</v>
      </c>
      <c r="D506" s="28" t="s">
        <v>38</v>
      </c>
      <c r="E506" s="28">
        <v>0.75</v>
      </c>
      <c r="F506" s="31">
        <v>15190147.99</v>
      </c>
    </row>
    <row r="507" spans="2:6" x14ac:dyDescent="0.3">
      <c r="B507" s="25" t="s">
        <v>34</v>
      </c>
      <c r="C507" s="26" t="s">
        <v>5</v>
      </c>
      <c r="D507" s="26" t="s">
        <v>38</v>
      </c>
      <c r="E507" s="26">
        <v>0.75</v>
      </c>
      <c r="F507" s="30">
        <v>15190147.99</v>
      </c>
    </row>
    <row r="508" spans="2:6" x14ac:dyDescent="0.3">
      <c r="B508" s="27" t="s">
        <v>34</v>
      </c>
      <c r="C508" s="28" t="s">
        <v>5</v>
      </c>
      <c r="D508" s="28" t="s">
        <v>38</v>
      </c>
      <c r="E508" s="28">
        <v>0.75</v>
      </c>
      <c r="F508" s="31">
        <v>15190147.99</v>
      </c>
    </row>
    <row r="509" spans="2:6" x14ac:dyDescent="0.3">
      <c r="B509" s="25" t="s">
        <v>34</v>
      </c>
      <c r="C509" s="26" t="s">
        <v>5</v>
      </c>
      <c r="D509" s="26" t="s">
        <v>38</v>
      </c>
      <c r="E509" s="26">
        <v>0.5</v>
      </c>
      <c r="F509" s="30">
        <v>13118854.560000001</v>
      </c>
    </row>
    <row r="510" spans="2:6" x14ac:dyDescent="0.3">
      <c r="B510" s="27" t="s">
        <v>34</v>
      </c>
      <c r="C510" s="28" t="s">
        <v>5</v>
      </c>
      <c r="D510" s="28" t="s">
        <v>38</v>
      </c>
      <c r="E510" s="28">
        <v>0.5</v>
      </c>
      <c r="F510" s="31">
        <v>13118854.560000001</v>
      </c>
    </row>
    <row r="511" spans="2:6" x14ac:dyDescent="0.3">
      <c r="B511" s="25" t="s">
        <v>34</v>
      </c>
      <c r="C511" s="26" t="s">
        <v>5</v>
      </c>
      <c r="D511" s="26" t="s">
        <v>38</v>
      </c>
      <c r="E511" s="26">
        <v>0.5</v>
      </c>
      <c r="F511" s="30">
        <v>13118854.560000001</v>
      </c>
    </row>
    <row r="512" spans="2:6" x14ac:dyDescent="0.3">
      <c r="B512" s="27" t="s">
        <v>34</v>
      </c>
      <c r="C512" s="28" t="s">
        <v>5</v>
      </c>
      <c r="D512" s="28" t="s">
        <v>38</v>
      </c>
      <c r="E512" s="28">
        <v>0.5</v>
      </c>
      <c r="F512" s="31">
        <v>13118854.560000001</v>
      </c>
    </row>
    <row r="513" spans="2:6" x14ac:dyDescent="0.3">
      <c r="B513" s="25" t="s">
        <v>34</v>
      </c>
      <c r="C513" s="26" t="s">
        <v>5</v>
      </c>
      <c r="D513" s="26" t="s">
        <v>38</v>
      </c>
      <c r="E513" s="26">
        <v>0.5</v>
      </c>
      <c r="F513" s="30">
        <v>13118854.560000001</v>
      </c>
    </row>
    <row r="514" spans="2:6" x14ac:dyDescent="0.3">
      <c r="B514" s="27" t="s">
        <v>34</v>
      </c>
      <c r="C514" s="28" t="s">
        <v>5</v>
      </c>
      <c r="D514" s="28" t="s">
        <v>38</v>
      </c>
      <c r="E514" s="28">
        <v>0.25</v>
      </c>
      <c r="F514" s="31">
        <v>11316190.880000001</v>
      </c>
    </row>
    <row r="515" spans="2:6" x14ac:dyDescent="0.3">
      <c r="B515" s="25" t="s">
        <v>34</v>
      </c>
      <c r="C515" s="26" t="s">
        <v>5</v>
      </c>
      <c r="D515" s="26" t="s">
        <v>38</v>
      </c>
      <c r="E515" s="26">
        <v>0.25</v>
      </c>
      <c r="F515" s="30">
        <v>11316190.880000001</v>
      </c>
    </row>
    <row r="516" spans="2:6" x14ac:dyDescent="0.3">
      <c r="B516" s="27" t="s">
        <v>34</v>
      </c>
      <c r="C516" s="28" t="s">
        <v>5</v>
      </c>
      <c r="D516" s="28" t="s">
        <v>38</v>
      </c>
      <c r="E516" s="28">
        <v>0.25</v>
      </c>
      <c r="F516" s="31">
        <v>11316190.880000001</v>
      </c>
    </row>
    <row r="517" spans="2:6" x14ac:dyDescent="0.3">
      <c r="B517" s="25" t="s">
        <v>34</v>
      </c>
      <c r="C517" s="26" t="s">
        <v>5</v>
      </c>
      <c r="D517" s="26" t="s">
        <v>38</v>
      </c>
      <c r="E517" s="26">
        <v>0.25</v>
      </c>
      <c r="F517" s="30">
        <v>11316190.880000001</v>
      </c>
    </row>
    <row r="518" spans="2:6" x14ac:dyDescent="0.3">
      <c r="B518" s="27" t="s">
        <v>34</v>
      </c>
      <c r="C518" s="28" t="s">
        <v>5</v>
      </c>
      <c r="D518" s="28" t="s">
        <v>38</v>
      </c>
      <c r="E518" s="28">
        <v>0.05</v>
      </c>
      <c r="F518" s="31">
        <v>8999825.0879999995</v>
      </c>
    </row>
    <row r="519" spans="2:6" x14ac:dyDescent="0.3">
      <c r="B519" s="25" t="s">
        <v>34</v>
      </c>
      <c r="C519" s="26" t="s">
        <v>5</v>
      </c>
      <c r="D519" s="26" t="s">
        <v>38</v>
      </c>
      <c r="E519" s="26">
        <v>0.05</v>
      </c>
      <c r="F519" s="30">
        <v>8999825.0879999995</v>
      </c>
    </row>
    <row r="520" spans="2:6" x14ac:dyDescent="0.3">
      <c r="B520" s="27" t="s">
        <v>34</v>
      </c>
      <c r="C520" s="28" t="s">
        <v>5</v>
      </c>
      <c r="D520" s="28" t="s">
        <v>38</v>
      </c>
      <c r="E520" s="28">
        <v>0.05</v>
      </c>
      <c r="F520" s="31">
        <v>8999825.0879999995</v>
      </c>
    </row>
    <row r="521" spans="2:6" x14ac:dyDescent="0.3">
      <c r="B521" s="25" t="s">
        <v>34</v>
      </c>
      <c r="C521" s="26" t="s">
        <v>5</v>
      </c>
      <c r="D521" s="26" t="s">
        <v>38</v>
      </c>
      <c r="E521" s="26">
        <v>0</v>
      </c>
      <c r="F521" s="30">
        <v>5876778.0020000003</v>
      </c>
    </row>
    <row r="522" spans="2:6" x14ac:dyDescent="0.3">
      <c r="B522" s="27" t="s">
        <v>34</v>
      </c>
      <c r="C522" s="28" t="s">
        <v>5</v>
      </c>
      <c r="D522" s="28" t="s">
        <v>38</v>
      </c>
      <c r="E522" s="28" t="s">
        <v>24</v>
      </c>
      <c r="F522" s="31">
        <v>13328635.710000001</v>
      </c>
    </row>
    <row r="523" spans="2:6" x14ac:dyDescent="0.3">
      <c r="B523" s="25" t="s">
        <v>34</v>
      </c>
      <c r="C523" s="26" t="s">
        <v>5</v>
      </c>
      <c r="D523" s="26" t="s">
        <v>39</v>
      </c>
      <c r="E523" s="26">
        <v>1</v>
      </c>
      <c r="F523" s="30">
        <v>136.14995200000001</v>
      </c>
    </row>
    <row r="524" spans="2:6" x14ac:dyDescent="0.3">
      <c r="B524" s="27" t="s">
        <v>34</v>
      </c>
      <c r="C524" s="28" t="s">
        <v>5</v>
      </c>
      <c r="D524" s="28" t="s">
        <v>39</v>
      </c>
      <c r="E524" s="28">
        <v>0.95</v>
      </c>
      <c r="F524" s="31">
        <v>136.14995200000001</v>
      </c>
    </row>
    <row r="525" spans="2:6" x14ac:dyDescent="0.3">
      <c r="B525" s="25" t="s">
        <v>34</v>
      </c>
      <c r="C525" s="26" t="s">
        <v>5</v>
      </c>
      <c r="D525" s="26" t="s">
        <v>39</v>
      </c>
      <c r="E525" s="26">
        <v>0.95</v>
      </c>
      <c r="F525" s="30">
        <v>136.14995200000001</v>
      </c>
    </row>
    <row r="526" spans="2:6" x14ac:dyDescent="0.3">
      <c r="B526" s="27" t="s">
        <v>34</v>
      </c>
      <c r="C526" s="28" t="s">
        <v>5</v>
      </c>
      <c r="D526" s="28" t="s">
        <v>39</v>
      </c>
      <c r="E526" s="28">
        <v>0.95</v>
      </c>
      <c r="F526" s="31">
        <v>136.14995200000001</v>
      </c>
    </row>
    <row r="527" spans="2:6" x14ac:dyDescent="0.3">
      <c r="B527" s="25" t="s">
        <v>34</v>
      </c>
      <c r="C527" s="26" t="s">
        <v>5</v>
      </c>
      <c r="D527" s="26" t="s">
        <v>39</v>
      </c>
      <c r="E527" s="26">
        <v>0.75</v>
      </c>
      <c r="F527" s="30">
        <v>120.933403</v>
      </c>
    </row>
    <row r="528" spans="2:6" x14ac:dyDescent="0.3">
      <c r="B528" s="27" t="s">
        <v>34</v>
      </c>
      <c r="C528" s="28" t="s">
        <v>5</v>
      </c>
      <c r="D528" s="28" t="s">
        <v>39</v>
      </c>
      <c r="E528" s="28">
        <v>0.75</v>
      </c>
      <c r="F528" s="31">
        <v>120.933403</v>
      </c>
    </row>
    <row r="529" spans="2:6" x14ac:dyDescent="0.3">
      <c r="B529" s="25" t="s">
        <v>34</v>
      </c>
      <c r="C529" s="26" t="s">
        <v>5</v>
      </c>
      <c r="D529" s="26" t="s">
        <v>39</v>
      </c>
      <c r="E529" s="26">
        <v>0.75</v>
      </c>
      <c r="F529" s="30">
        <v>120.933403</v>
      </c>
    </row>
    <row r="530" spans="2:6" x14ac:dyDescent="0.3">
      <c r="B530" s="27" t="s">
        <v>34</v>
      </c>
      <c r="C530" s="28" t="s">
        <v>5</v>
      </c>
      <c r="D530" s="28" t="s">
        <v>39</v>
      </c>
      <c r="E530" s="28">
        <v>0.75</v>
      </c>
      <c r="F530" s="31">
        <v>120.933403</v>
      </c>
    </row>
    <row r="531" spans="2:6" x14ac:dyDescent="0.3">
      <c r="B531" s="25" t="s">
        <v>34</v>
      </c>
      <c r="C531" s="26" t="s">
        <v>5</v>
      </c>
      <c r="D531" s="26" t="s">
        <v>39</v>
      </c>
      <c r="E531" s="26">
        <v>0.5</v>
      </c>
      <c r="F531" s="30">
        <v>110.39446700000001</v>
      </c>
    </row>
    <row r="532" spans="2:6" x14ac:dyDescent="0.3">
      <c r="B532" s="27" t="s">
        <v>34</v>
      </c>
      <c r="C532" s="28" t="s">
        <v>5</v>
      </c>
      <c r="D532" s="28" t="s">
        <v>39</v>
      </c>
      <c r="E532" s="28">
        <v>0.5</v>
      </c>
      <c r="F532" s="31">
        <v>110.39446700000001</v>
      </c>
    </row>
    <row r="533" spans="2:6" x14ac:dyDescent="0.3">
      <c r="B533" s="25" t="s">
        <v>34</v>
      </c>
      <c r="C533" s="26" t="s">
        <v>5</v>
      </c>
      <c r="D533" s="26" t="s">
        <v>39</v>
      </c>
      <c r="E533" s="26">
        <v>0.5</v>
      </c>
      <c r="F533" s="30">
        <v>110.39446700000001</v>
      </c>
    </row>
    <row r="534" spans="2:6" x14ac:dyDescent="0.3">
      <c r="B534" s="27" t="s">
        <v>34</v>
      </c>
      <c r="C534" s="28" t="s">
        <v>5</v>
      </c>
      <c r="D534" s="28" t="s">
        <v>39</v>
      </c>
      <c r="E534" s="28">
        <v>0.5</v>
      </c>
      <c r="F534" s="31">
        <v>110.39446700000001</v>
      </c>
    </row>
    <row r="535" spans="2:6" x14ac:dyDescent="0.3">
      <c r="B535" s="25" t="s">
        <v>34</v>
      </c>
      <c r="C535" s="26" t="s">
        <v>5</v>
      </c>
      <c r="D535" s="26" t="s">
        <v>39</v>
      </c>
      <c r="E535" s="26">
        <v>0.5</v>
      </c>
      <c r="F535" s="30">
        <v>110.39446700000001</v>
      </c>
    </row>
    <row r="536" spans="2:6" x14ac:dyDescent="0.3">
      <c r="B536" s="27" t="s">
        <v>34</v>
      </c>
      <c r="C536" s="28" t="s">
        <v>5</v>
      </c>
      <c r="D536" s="28" t="s">
        <v>39</v>
      </c>
      <c r="E536" s="28">
        <v>0.25</v>
      </c>
      <c r="F536" s="31">
        <v>101.963319</v>
      </c>
    </row>
    <row r="537" spans="2:6" x14ac:dyDescent="0.3">
      <c r="B537" s="25" t="s">
        <v>34</v>
      </c>
      <c r="C537" s="26" t="s">
        <v>5</v>
      </c>
      <c r="D537" s="26" t="s">
        <v>39</v>
      </c>
      <c r="E537" s="26">
        <v>0.25</v>
      </c>
      <c r="F537" s="30">
        <v>101.963319</v>
      </c>
    </row>
    <row r="538" spans="2:6" x14ac:dyDescent="0.3">
      <c r="B538" s="27" t="s">
        <v>34</v>
      </c>
      <c r="C538" s="28" t="s">
        <v>5</v>
      </c>
      <c r="D538" s="28" t="s">
        <v>39</v>
      </c>
      <c r="E538" s="28">
        <v>0.25</v>
      </c>
      <c r="F538" s="31">
        <v>101.963319</v>
      </c>
    </row>
    <row r="539" spans="2:6" x14ac:dyDescent="0.3">
      <c r="B539" s="25" t="s">
        <v>34</v>
      </c>
      <c r="C539" s="26" t="s">
        <v>5</v>
      </c>
      <c r="D539" s="26" t="s">
        <v>39</v>
      </c>
      <c r="E539" s="26">
        <v>0.25</v>
      </c>
      <c r="F539" s="30">
        <v>101.963319</v>
      </c>
    </row>
    <row r="540" spans="2:6" x14ac:dyDescent="0.3">
      <c r="B540" s="27" t="s">
        <v>34</v>
      </c>
      <c r="C540" s="28" t="s">
        <v>5</v>
      </c>
      <c r="D540" s="28" t="s">
        <v>39</v>
      </c>
      <c r="E540" s="28">
        <v>0.05</v>
      </c>
      <c r="F540" s="31">
        <v>89.790079000000006</v>
      </c>
    </row>
    <row r="541" spans="2:6" x14ac:dyDescent="0.3">
      <c r="B541" s="25" t="s">
        <v>34</v>
      </c>
      <c r="C541" s="26" t="s">
        <v>5</v>
      </c>
      <c r="D541" s="26" t="s">
        <v>39</v>
      </c>
      <c r="E541" s="26">
        <v>0.05</v>
      </c>
      <c r="F541" s="30">
        <v>89.790079000000006</v>
      </c>
    </row>
    <row r="542" spans="2:6" x14ac:dyDescent="0.3">
      <c r="B542" s="27" t="s">
        <v>34</v>
      </c>
      <c r="C542" s="28" t="s">
        <v>5</v>
      </c>
      <c r="D542" s="28" t="s">
        <v>39</v>
      </c>
      <c r="E542" s="28">
        <v>0.05</v>
      </c>
      <c r="F542" s="31">
        <v>89.790079000000006</v>
      </c>
    </row>
    <row r="543" spans="2:6" x14ac:dyDescent="0.3">
      <c r="B543" s="25" t="s">
        <v>34</v>
      </c>
      <c r="C543" s="26" t="s">
        <v>5</v>
      </c>
      <c r="D543" s="26" t="s">
        <v>39</v>
      </c>
      <c r="E543" s="26">
        <v>0</v>
      </c>
      <c r="F543" s="30">
        <v>89.789057999999997</v>
      </c>
    </row>
    <row r="544" spans="2:6" x14ac:dyDescent="0.3">
      <c r="B544" s="27" t="s">
        <v>34</v>
      </c>
      <c r="C544" s="28" t="s">
        <v>5</v>
      </c>
      <c r="D544" s="28" t="s">
        <v>39</v>
      </c>
      <c r="E544" s="28" t="s">
        <v>24</v>
      </c>
      <c r="F544" s="31">
        <v>111.689986</v>
      </c>
    </row>
    <row r="545" spans="2:6" x14ac:dyDescent="0.3">
      <c r="B545" s="25" t="s">
        <v>34</v>
      </c>
      <c r="C545" s="26" t="s">
        <v>5</v>
      </c>
      <c r="D545" s="26" t="s">
        <v>40</v>
      </c>
      <c r="E545" s="26">
        <v>1</v>
      </c>
      <c r="F545" s="30">
        <v>143.622649</v>
      </c>
    </row>
    <row r="546" spans="2:6" x14ac:dyDescent="0.3">
      <c r="B546" s="27" t="s">
        <v>34</v>
      </c>
      <c r="C546" s="28" t="s">
        <v>5</v>
      </c>
      <c r="D546" s="28" t="s">
        <v>40</v>
      </c>
      <c r="E546" s="28">
        <v>0.95</v>
      </c>
      <c r="F546" s="31">
        <v>112.383309</v>
      </c>
    </row>
    <row r="547" spans="2:6" x14ac:dyDescent="0.3">
      <c r="B547" s="25" t="s">
        <v>34</v>
      </c>
      <c r="C547" s="26" t="s">
        <v>5</v>
      </c>
      <c r="D547" s="26" t="s">
        <v>40</v>
      </c>
      <c r="E547" s="26">
        <v>0.95</v>
      </c>
      <c r="F547" s="30">
        <v>112.383309</v>
      </c>
    </row>
    <row r="548" spans="2:6" x14ac:dyDescent="0.3">
      <c r="B548" s="27" t="s">
        <v>34</v>
      </c>
      <c r="C548" s="28" t="s">
        <v>5</v>
      </c>
      <c r="D548" s="28" t="s">
        <v>40</v>
      </c>
      <c r="E548" s="28">
        <v>0.95</v>
      </c>
      <c r="F548" s="31">
        <v>112.383309</v>
      </c>
    </row>
    <row r="549" spans="2:6" x14ac:dyDescent="0.3">
      <c r="B549" s="25" t="s">
        <v>34</v>
      </c>
      <c r="C549" s="26" t="s">
        <v>5</v>
      </c>
      <c r="D549" s="26" t="s">
        <v>40</v>
      </c>
      <c r="E549" s="26">
        <v>0.75</v>
      </c>
      <c r="F549" s="30">
        <v>96.725082999999998</v>
      </c>
    </row>
    <row r="550" spans="2:6" x14ac:dyDescent="0.3">
      <c r="B550" s="27" t="s">
        <v>34</v>
      </c>
      <c r="C550" s="28" t="s">
        <v>5</v>
      </c>
      <c r="D550" s="28" t="s">
        <v>40</v>
      </c>
      <c r="E550" s="28">
        <v>0.75</v>
      </c>
      <c r="F550" s="31">
        <v>96.725082999999998</v>
      </c>
    </row>
    <row r="551" spans="2:6" x14ac:dyDescent="0.3">
      <c r="B551" s="25" t="s">
        <v>34</v>
      </c>
      <c r="C551" s="26" t="s">
        <v>5</v>
      </c>
      <c r="D551" s="26" t="s">
        <v>40</v>
      </c>
      <c r="E551" s="26">
        <v>0.75</v>
      </c>
      <c r="F551" s="30">
        <v>96.725082999999998</v>
      </c>
    </row>
    <row r="552" spans="2:6" x14ac:dyDescent="0.3">
      <c r="B552" s="27" t="s">
        <v>34</v>
      </c>
      <c r="C552" s="28" t="s">
        <v>5</v>
      </c>
      <c r="D552" s="28" t="s">
        <v>40</v>
      </c>
      <c r="E552" s="28">
        <v>0.75</v>
      </c>
      <c r="F552" s="31">
        <v>96.725082999999998</v>
      </c>
    </row>
    <row r="553" spans="2:6" x14ac:dyDescent="0.3">
      <c r="B553" s="25" t="s">
        <v>34</v>
      </c>
      <c r="C553" s="26" t="s">
        <v>5</v>
      </c>
      <c r="D553" s="26" t="s">
        <v>40</v>
      </c>
      <c r="E553" s="26">
        <v>0.5</v>
      </c>
      <c r="F553" s="30">
        <v>86.434672000000006</v>
      </c>
    </row>
    <row r="554" spans="2:6" x14ac:dyDescent="0.3">
      <c r="B554" s="27" t="s">
        <v>34</v>
      </c>
      <c r="C554" s="28" t="s">
        <v>5</v>
      </c>
      <c r="D554" s="28" t="s">
        <v>40</v>
      </c>
      <c r="E554" s="28">
        <v>0.5</v>
      </c>
      <c r="F554" s="31">
        <v>86.434672000000006</v>
      </c>
    </row>
    <row r="555" spans="2:6" x14ac:dyDescent="0.3">
      <c r="B555" s="25" t="s">
        <v>34</v>
      </c>
      <c r="C555" s="26" t="s">
        <v>5</v>
      </c>
      <c r="D555" s="26" t="s">
        <v>40</v>
      </c>
      <c r="E555" s="26">
        <v>0.5</v>
      </c>
      <c r="F555" s="30">
        <v>86.434672000000006</v>
      </c>
    </row>
    <row r="556" spans="2:6" x14ac:dyDescent="0.3">
      <c r="B556" s="27" t="s">
        <v>34</v>
      </c>
      <c r="C556" s="28" t="s">
        <v>5</v>
      </c>
      <c r="D556" s="28" t="s">
        <v>40</v>
      </c>
      <c r="E556" s="28">
        <v>0.5</v>
      </c>
      <c r="F556" s="31">
        <v>86.434672000000006</v>
      </c>
    </row>
    <row r="557" spans="2:6" x14ac:dyDescent="0.3">
      <c r="B557" s="25" t="s">
        <v>34</v>
      </c>
      <c r="C557" s="26" t="s">
        <v>5</v>
      </c>
      <c r="D557" s="26" t="s">
        <v>40</v>
      </c>
      <c r="E557" s="26">
        <v>0.5</v>
      </c>
      <c r="F557" s="30">
        <v>86.434672000000006</v>
      </c>
    </row>
    <row r="558" spans="2:6" x14ac:dyDescent="0.3">
      <c r="B558" s="27" t="s">
        <v>34</v>
      </c>
      <c r="C558" s="28" t="s">
        <v>5</v>
      </c>
      <c r="D558" s="28" t="s">
        <v>40</v>
      </c>
      <c r="E558" s="28">
        <v>0.25</v>
      </c>
      <c r="F558" s="31">
        <v>76.841374999999999</v>
      </c>
    </row>
    <row r="559" spans="2:6" x14ac:dyDescent="0.3">
      <c r="B559" s="25" t="s">
        <v>34</v>
      </c>
      <c r="C559" s="26" t="s">
        <v>5</v>
      </c>
      <c r="D559" s="26" t="s">
        <v>40</v>
      </c>
      <c r="E559" s="26">
        <v>0.25</v>
      </c>
      <c r="F559" s="30">
        <v>76.841374999999999</v>
      </c>
    </row>
    <row r="560" spans="2:6" x14ac:dyDescent="0.3">
      <c r="B560" s="27" t="s">
        <v>34</v>
      </c>
      <c r="C560" s="28" t="s">
        <v>5</v>
      </c>
      <c r="D560" s="28" t="s">
        <v>40</v>
      </c>
      <c r="E560" s="28">
        <v>0.25</v>
      </c>
      <c r="F560" s="31">
        <v>76.841374999999999</v>
      </c>
    </row>
    <row r="561" spans="2:6" x14ac:dyDescent="0.3">
      <c r="B561" s="25" t="s">
        <v>34</v>
      </c>
      <c r="C561" s="26" t="s">
        <v>5</v>
      </c>
      <c r="D561" s="26" t="s">
        <v>40</v>
      </c>
      <c r="E561" s="26">
        <v>0.25</v>
      </c>
      <c r="F561" s="30">
        <v>76.841374999999999</v>
      </c>
    </row>
    <row r="562" spans="2:6" x14ac:dyDescent="0.3">
      <c r="B562" s="27" t="s">
        <v>34</v>
      </c>
      <c r="C562" s="28" t="s">
        <v>5</v>
      </c>
      <c r="D562" s="28" t="s">
        <v>40</v>
      </c>
      <c r="E562" s="28">
        <v>0.05</v>
      </c>
      <c r="F562" s="31">
        <v>65.265725000000003</v>
      </c>
    </row>
    <row r="563" spans="2:6" x14ac:dyDescent="0.3">
      <c r="B563" s="25" t="s">
        <v>34</v>
      </c>
      <c r="C563" s="26" t="s">
        <v>5</v>
      </c>
      <c r="D563" s="26" t="s">
        <v>40</v>
      </c>
      <c r="E563" s="26">
        <v>0.05</v>
      </c>
      <c r="F563" s="30">
        <v>65.265725000000003</v>
      </c>
    </row>
    <row r="564" spans="2:6" x14ac:dyDescent="0.3">
      <c r="B564" s="27" t="s">
        <v>34</v>
      </c>
      <c r="C564" s="28" t="s">
        <v>5</v>
      </c>
      <c r="D564" s="28" t="s">
        <v>40</v>
      </c>
      <c r="E564" s="28">
        <v>0.05</v>
      </c>
      <c r="F564" s="31">
        <v>65.265725000000003</v>
      </c>
    </row>
    <row r="565" spans="2:6" x14ac:dyDescent="0.3">
      <c r="B565" s="25" t="s">
        <v>34</v>
      </c>
      <c r="C565" s="26" t="s">
        <v>5</v>
      </c>
      <c r="D565" s="26" t="s">
        <v>40</v>
      </c>
      <c r="E565" s="26">
        <v>0</v>
      </c>
      <c r="F565" s="30">
        <v>52.728003999999999</v>
      </c>
    </row>
    <row r="566" spans="2:6" x14ac:dyDescent="0.3">
      <c r="B566" s="27" t="s">
        <v>34</v>
      </c>
      <c r="C566" s="28" t="s">
        <v>5</v>
      </c>
      <c r="D566" s="28" t="s">
        <v>40</v>
      </c>
      <c r="E566" s="28" t="s">
        <v>24</v>
      </c>
      <c r="F566" s="31">
        <v>87.401258999999996</v>
      </c>
    </row>
    <row r="567" spans="2:6" x14ac:dyDescent="0.3">
      <c r="B567" s="25" t="s">
        <v>34</v>
      </c>
      <c r="C567" s="26" t="s">
        <v>5</v>
      </c>
      <c r="D567" s="26" t="s">
        <v>41</v>
      </c>
      <c r="E567" s="26">
        <v>1</v>
      </c>
      <c r="F567" s="30">
        <v>272.03239300000001</v>
      </c>
    </row>
    <row r="568" spans="2:6" x14ac:dyDescent="0.3">
      <c r="B568" s="27" t="s">
        <v>34</v>
      </c>
      <c r="C568" s="28" t="s">
        <v>5</v>
      </c>
      <c r="D568" s="28" t="s">
        <v>41</v>
      </c>
      <c r="E568" s="28">
        <v>0.95</v>
      </c>
      <c r="F568" s="31">
        <v>234.502948</v>
      </c>
    </row>
    <row r="569" spans="2:6" x14ac:dyDescent="0.3">
      <c r="B569" s="25" t="s">
        <v>34</v>
      </c>
      <c r="C569" s="26" t="s">
        <v>5</v>
      </c>
      <c r="D569" s="26" t="s">
        <v>41</v>
      </c>
      <c r="E569" s="26">
        <v>0.95</v>
      </c>
      <c r="F569" s="30">
        <v>234.502948</v>
      </c>
    </row>
    <row r="570" spans="2:6" x14ac:dyDescent="0.3">
      <c r="B570" s="27" t="s">
        <v>34</v>
      </c>
      <c r="C570" s="28" t="s">
        <v>5</v>
      </c>
      <c r="D570" s="28" t="s">
        <v>41</v>
      </c>
      <c r="E570" s="28">
        <v>0.95</v>
      </c>
      <c r="F570" s="31">
        <v>234.502948</v>
      </c>
    </row>
    <row r="571" spans="2:6" x14ac:dyDescent="0.3">
      <c r="B571" s="25" t="s">
        <v>34</v>
      </c>
      <c r="C571" s="26" t="s">
        <v>5</v>
      </c>
      <c r="D571" s="26" t="s">
        <v>41</v>
      </c>
      <c r="E571" s="26">
        <v>0.75</v>
      </c>
      <c r="F571" s="30">
        <v>215.19258500000001</v>
      </c>
    </row>
    <row r="572" spans="2:6" x14ac:dyDescent="0.3">
      <c r="B572" s="27" t="s">
        <v>34</v>
      </c>
      <c r="C572" s="28" t="s">
        <v>5</v>
      </c>
      <c r="D572" s="28" t="s">
        <v>41</v>
      </c>
      <c r="E572" s="28">
        <v>0.75</v>
      </c>
      <c r="F572" s="31">
        <v>215.19258500000001</v>
      </c>
    </row>
    <row r="573" spans="2:6" x14ac:dyDescent="0.3">
      <c r="B573" s="25" t="s">
        <v>34</v>
      </c>
      <c r="C573" s="26" t="s">
        <v>5</v>
      </c>
      <c r="D573" s="26" t="s">
        <v>41</v>
      </c>
      <c r="E573" s="26">
        <v>0.75</v>
      </c>
      <c r="F573" s="30">
        <v>215.19258500000001</v>
      </c>
    </row>
    <row r="574" spans="2:6" x14ac:dyDescent="0.3">
      <c r="B574" s="27" t="s">
        <v>34</v>
      </c>
      <c r="C574" s="28" t="s">
        <v>5</v>
      </c>
      <c r="D574" s="28" t="s">
        <v>41</v>
      </c>
      <c r="E574" s="28">
        <v>0.75</v>
      </c>
      <c r="F574" s="31">
        <v>215.19258500000001</v>
      </c>
    </row>
    <row r="575" spans="2:6" x14ac:dyDescent="0.3">
      <c r="B575" s="25" t="s">
        <v>34</v>
      </c>
      <c r="C575" s="26" t="s">
        <v>5</v>
      </c>
      <c r="D575" s="26" t="s">
        <v>41</v>
      </c>
      <c r="E575" s="26">
        <v>0.5</v>
      </c>
      <c r="F575" s="30">
        <v>202.03278800000001</v>
      </c>
    </row>
    <row r="576" spans="2:6" x14ac:dyDescent="0.3">
      <c r="B576" s="27" t="s">
        <v>34</v>
      </c>
      <c r="C576" s="28" t="s">
        <v>5</v>
      </c>
      <c r="D576" s="28" t="s">
        <v>41</v>
      </c>
      <c r="E576" s="28">
        <v>0.5</v>
      </c>
      <c r="F576" s="31">
        <v>202.03278800000001</v>
      </c>
    </row>
    <row r="577" spans="2:6" x14ac:dyDescent="0.3">
      <c r="B577" s="25" t="s">
        <v>34</v>
      </c>
      <c r="C577" s="26" t="s">
        <v>5</v>
      </c>
      <c r="D577" s="26" t="s">
        <v>41</v>
      </c>
      <c r="E577" s="26">
        <v>0.5</v>
      </c>
      <c r="F577" s="30">
        <v>202.03278800000001</v>
      </c>
    </row>
    <row r="578" spans="2:6" x14ac:dyDescent="0.3">
      <c r="B578" s="27" t="s">
        <v>34</v>
      </c>
      <c r="C578" s="28" t="s">
        <v>5</v>
      </c>
      <c r="D578" s="28" t="s">
        <v>41</v>
      </c>
      <c r="E578" s="28">
        <v>0.5</v>
      </c>
      <c r="F578" s="31">
        <v>202.03278800000001</v>
      </c>
    </row>
    <row r="579" spans="2:6" x14ac:dyDescent="0.3">
      <c r="B579" s="25" t="s">
        <v>34</v>
      </c>
      <c r="C579" s="26" t="s">
        <v>5</v>
      </c>
      <c r="D579" s="26" t="s">
        <v>41</v>
      </c>
      <c r="E579" s="26">
        <v>0.5</v>
      </c>
      <c r="F579" s="30">
        <v>202.03278800000001</v>
      </c>
    </row>
    <row r="580" spans="2:6" x14ac:dyDescent="0.3">
      <c r="B580" s="27" t="s">
        <v>34</v>
      </c>
      <c r="C580" s="28" t="s">
        <v>5</v>
      </c>
      <c r="D580" s="28" t="s">
        <v>41</v>
      </c>
      <c r="E580" s="28">
        <v>0.25</v>
      </c>
      <c r="F580" s="31">
        <v>189.05300299999999</v>
      </c>
    </row>
    <row r="581" spans="2:6" x14ac:dyDescent="0.3">
      <c r="B581" s="25" t="s">
        <v>34</v>
      </c>
      <c r="C581" s="26" t="s">
        <v>5</v>
      </c>
      <c r="D581" s="26" t="s">
        <v>41</v>
      </c>
      <c r="E581" s="26">
        <v>0.25</v>
      </c>
      <c r="F581" s="30">
        <v>189.05300299999999</v>
      </c>
    </row>
    <row r="582" spans="2:6" x14ac:dyDescent="0.3">
      <c r="B582" s="27" t="s">
        <v>34</v>
      </c>
      <c r="C582" s="28" t="s">
        <v>5</v>
      </c>
      <c r="D582" s="28" t="s">
        <v>41</v>
      </c>
      <c r="E582" s="28">
        <v>0.25</v>
      </c>
      <c r="F582" s="31">
        <v>189.05300299999999</v>
      </c>
    </row>
    <row r="583" spans="2:6" x14ac:dyDescent="0.3">
      <c r="B583" s="25" t="s">
        <v>34</v>
      </c>
      <c r="C583" s="26" t="s">
        <v>5</v>
      </c>
      <c r="D583" s="26" t="s">
        <v>41</v>
      </c>
      <c r="E583" s="26">
        <v>0.25</v>
      </c>
      <c r="F583" s="30">
        <v>189.05300299999999</v>
      </c>
    </row>
    <row r="584" spans="2:6" x14ac:dyDescent="0.3">
      <c r="B584" s="27" t="s">
        <v>34</v>
      </c>
      <c r="C584" s="28" t="s">
        <v>5</v>
      </c>
      <c r="D584" s="28" t="s">
        <v>41</v>
      </c>
      <c r="E584" s="28">
        <v>0.05</v>
      </c>
      <c r="F584" s="31">
        <v>172.32252800000001</v>
      </c>
    </row>
    <row r="585" spans="2:6" x14ac:dyDescent="0.3">
      <c r="B585" s="25" t="s">
        <v>34</v>
      </c>
      <c r="C585" s="26" t="s">
        <v>5</v>
      </c>
      <c r="D585" s="26" t="s">
        <v>41</v>
      </c>
      <c r="E585" s="26">
        <v>0.05</v>
      </c>
      <c r="F585" s="30">
        <v>172.32252800000001</v>
      </c>
    </row>
    <row r="586" spans="2:6" x14ac:dyDescent="0.3">
      <c r="B586" s="27" t="s">
        <v>34</v>
      </c>
      <c r="C586" s="28" t="s">
        <v>5</v>
      </c>
      <c r="D586" s="28" t="s">
        <v>41</v>
      </c>
      <c r="E586" s="28">
        <v>0.05</v>
      </c>
      <c r="F586" s="31">
        <v>172.32252800000001</v>
      </c>
    </row>
    <row r="587" spans="2:6" x14ac:dyDescent="0.3">
      <c r="B587" s="25" t="s">
        <v>34</v>
      </c>
      <c r="C587" s="26" t="s">
        <v>5</v>
      </c>
      <c r="D587" s="26" t="s">
        <v>41</v>
      </c>
      <c r="E587" s="26">
        <v>0</v>
      </c>
      <c r="F587" s="30">
        <v>147.230594</v>
      </c>
    </row>
    <row r="588" spans="2:6" x14ac:dyDescent="0.3">
      <c r="B588" s="27" t="s">
        <v>34</v>
      </c>
      <c r="C588" s="28" t="s">
        <v>5</v>
      </c>
      <c r="D588" s="28" t="s">
        <v>41</v>
      </c>
      <c r="E588" s="28" t="s">
        <v>24</v>
      </c>
      <c r="F588" s="31">
        <v>202.538364</v>
      </c>
    </row>
    <row r="589" spans="2:6" x14ac:dyDescent="0.3">
      <c r="B589" s="25" t="s">
        <v>34</v>
      </c>
      <c r="C589" s="26" t="s">
        <v>5</v>
      </c>
      <c r="D589" s="26" t="s">
        <v>42</v>
      </c>
      <c r="E589" s="26">
        <v>1</v>
      </c>
      <c r="F589" s="30">
        <v>24942391.640000001</v>
      </c>
    </row>
    <row r="590" spans="2:6" x14ac:dyDescent="0.3">
      <c r="B590" s="27" t="s">
        <v>34</v>
      </c>
      <c r="C590" s="28" t="s">
        <v>5</v>
      </c>
      <c r="D590" s="28" t="s">
        <v>42</v>
      </c>
      <c r="E590" s="28">
        <v>0.95</v>
      </c>
      <c r="F590" s="31">
        <v>19046130.539999999</v>
      </c>
    </row>
    <row r="591" spans="2:6" x14ac:dyDescent="0.3">
      <c r="B591" s="25" t="s">
        <v>34</v>
      </c>
      <c r="C591" s="26" t="s">
        <v>5</v>
      </c>
      <c r="D591" s="26" t="s">
        <v>42</v>
      </c>
      <c r="E591" s="26">
        <v>0.95</v>
      </c>
      <c r="F591" s="30">
        <v>19046130.539999999</v>
      </c>
    </row>
    <row r="592" spans="2:6" x14ac:dyDescent="0.3">
      <c r="B592" s="27" t="s">
        <v>34</v>
      </c>
      <c r="C592" s="28" t="s">
        <v>5</v>
      </c>
      <c r="D592" s="28" t="s">
        <v>42</v>
      </c>
      <c r="E592" s="28">
        <v>0.95</v>
      </c>
      <c r="F592" s="31">
        <v>19046130.539999999</v>
      </c>
    </row>
    <row r="593" spans="2:6" x14ac:dyDescent="0.3">
      <c r="B593" s="25" t="s">
        <v>34</v>
      </c>
      <c r="C593" s="26" t="s">
        <v>5</v>
      </c>
      <c r="D593" s="26" t="s">
        <v>42</v>
      </c>
      <c r="E593" s="26">
        <v>0.75</v>
      </c>
      <c r="F593" s="30">
        <v>15949655.390000001</v>
      </c>
    </row>
    <row r="594" spans="2:6" x14ac:dyDescent="0.3">
      <c r="B594" s="27" t="s">
        <v>34</v>
      </c>
      <c r="C594" s="28" t="s">
        <v>5</v>
      </c>
      <c r="D594" s="28" t="s">
        <v>42</v>
      </c>
      <c r="E594" s="28">
        <v>0.75</v>
      </c>
      <c r="F594" s="31">
        <v>15949655.390000001</v>
      </c>
    </row>
    <row r="595" spans="2:6" x14ac:dyDescent="0.3">
      <c r="B595" s="25" t="s">
        <v>34</v>
      </c>
      <c r="C595" s="26" t="s">
        <v>5</v>
      </c>
      <c r="D595" s="26" t="s">
        <v>42</v>
      </c>
      <c r="E595" s="26">
        <v>0.75</v>
      </c>
      <c r="F595" s="30">
        <v>15949655.390000001</v>
      </c>
    </row>
    <row r="596" spans="2:6" x14ac:dyDescent="0.3">
      <c r="B596" s="27" t="s">
        <v>34</v>
      </c>
      <c r="C596" s="28" t="s">
        <v>5</v>
      </c>
      <c r="D596" s="28" t="s">
        <v>42</v>
      </c>
      <c r="E596" s="28">
        <v>0.75</v>
      </c>
      <c r="F596" s="31">
        <v>15949655.390000001</v>
      </c>
    </row>
    <row r="597" spans="2:6" x14ac:dyDescent="0.3">
      <c r="B597" s="25" t="s">
        <v>34</v>
      </c>
      <c r="C597" s="26" t="s">
        <v>5</v>
      </c>
      <c r="D597" s="26" t="s">
        <v>42</v>
      </c>
      <c r="E597" s="26">
        <v>0.5</v>
      </c>
      <c r="F597" s="30">
        <v>13774797.289999999</v>
      </c>
    </row>
    <row r="598" spans="2:6" x14ac:dyDescent="0.3">
      <c r="B598" s="27" t="s">
        <v>34</v>
      </c>
      <c r="C598" s="28" t="s">
        <v>5</v>
      </c>
      <c r="D598" s="28" t="s">
        <v>42</v>
      </c>
      <c r="E598" s="28">
        <v>0.5</v>
      </c>
      <c r="F598" s="31">
        <v>13774797.289999999</v>
      </c>
    </row>
    <row r="599" spans="2:6" x14ac:dyDescent="0.3">
      <c r="B599" s="25" t="s">
        <v>34</v>
      </c>
      <c r="C599" s="26" t="s">
        <v>5</v>
      </c>
      <c r="D599" s="26" t="s">
        <v>42</v>
      </c>
      <c r="E599" s="26">
        <v>0.5</v>
      </c>
      <c r="F599" s="30">
        <v>13774797.289999999</v>
      </c>
    </row>
    <row r="600" spans="2:6" x14ac:dyDescent="0.3">
      <c r="B600" s="27" t="s">
        <v>34</v>
      </c>
      <c r="C600" s="28" t="s">
        <v>5</v>
      </c>
      <c r="D600" s="28" t="s">
        <v>42</v>
      </c>
      <c r="E600" s="28">
        <v>0.5</v>
      </c>
      <c r="F600" s="31">
        <v>13774797.289999999</v>
      </c>
    </row>
    <row r="601" spans="2:6" x14ac:dyDescent="0.3">
      <c r="B601" s="25" t="s">
        <v>34</v>
      </c>
      <c r="C601" s="26" t="s">
        <v>5</v>
      </c>
      <c r="D601" s="26" t="s">
        <v>42</v>
      </c>
      <c r="E601" s="26">
        <v>0.5</v>
      </c>
      <c r="F601" s="30">
        <v>13774797.289999999</v>
      </c>
    </row>
    <row r="602" spans="2:6" x14ac:dyDescent="0.3">
      <c r="B602" s="27" t="s">
        <v>34</v>
      </c>
      <c r="C602" s="28" t="s">
        <v>5</v>
      </c>
      <c r="D602" s="28" t="s">
        <v>42</v>
      </c>
      <c r="E602" s="28">
        <v>0.25</v>
      </c>
      <c r="F602" s="31">
        <v>11882000.42</v>
      </c>
    </row>
    <row r="603" spans="2:6" x14ac:dyDescent="0.3">
      <c r="B603" s="25" t="s">
        <v>34</v>
      </c>
      <c r="C603" s="26" t="s">
        <v>5</v>
      </c>
      <c r="D603" s="26" t="s">
        <v>42</v>
      </c>
      <c r="E603" s="26">
        <v>0.25</v>
      </c>
      <c r="F603" s="30">
        <v>11882000.42</v>
      </c>
    </row>
    <row r="604" spans="2:6" x14ac:dyDescent="0.3">
      <c r="B604" s="27" t="s">
        <v>34</v>
      </c>
      <c r="C604" s="28" t="s">
        <v>5</v>
      </c>
      <c r="D604" s="28" t="s">
        <v>42</v>
      </c>
      <c r="E604" s="28">
        <v>0.25</v>
      </c>
      <c r="F604" s="31">
        <v>11882000.42</v>
      </c>
    </row>
    <row r="605" spans="2:6" x14ac:dyDescent="0.3">
      <c r="B605" s="25" t="s">
        <v>34</v>
      </c>
      <c r="C605" s="26" t="s">
        <v>5</v>
      </c>
      <c r="D605" s="26" t="s">
        <v>42</v>
      </c>
      <c r="E605" s="26">
        <v>0.25</v>
      </c>
      <c r="F605" s="30">
        <v>11882000.42</v>
      </c>
    </row>
    <row r="606" spans="2:6" x14ac:dyDescent="0.3">
      <c r="B606" s="27" t="s">
        <v>34</v>
      </c>
      <c r="C606" s="28" t="s">
        <v>5</v>
      </c>
      <c r="D606" s="28" t="s">
        <v>42</v>
      </c>
      <c r="E606" s="28">
        <v>0.05</v>
      </c>
      <c r="F606" s="31">
        <v>9449816.3430000003</v>
      </c>
    </row>
    <row r="607" spans="2:6" x14ac:dyDescent="0.3">
      <c r="B607" s="25" t="s">
        <v>34</v>
      </c>
      <c r="C607" s="26" t="s">
        <v>5</v>
      </c>
      <c r="D607" s="26" t="s">
        <v>42</v>
      </c>
      <c r="E607" s="26">
        <v>0.05</v>
      </c>
      <c r="F607" s="30">
        <v>9449816.3430000003</v>
      </c>
    </row>
    <row r="608" spans="2:6" x14ac:dyDescent="0.3">
      <c r="B608" s="27" t="s">
        <v>34</v>
      </c>
      <c r="C608" s="28" t="s">
        <v>5</v>
      </c>
      <c r="D608" s="28" t="s">
        <v>42</v>
      </c>
      <c r="E608" s="28">
        <v>0.05</v>
      </c>
      <c r="F608" s="31">
        <v>9449816.3430000003</v>
      </c>
    </row>
    <row r="609" spans="2:6" x14ac:dyDescent="0.3">
      <c r="B609" s="25" t="s">
        <v>34</v>
      </c>
      <c r="C609" s="26" t="s">
        <v>5</v>
      </c>
      <c r="D609" s="26" t="s">
        <v>42</v>
      </c>
      <c r="E609" s="26">
        <v>0</v>
      </c>
      <c r="F609" s="30">
        <v>6170616.9019999998</v>
      </c>
    </row>
    <row r="610" spans="2:6" x14ac:dyDescent="0.3">
      <c r="B610" s="27" t="s">
        <v>34</v>
      </c>
      <c r="C610" s="28" t="s">
        <v>5</v>
      </c>
      <c r="D610" s="28" t="s">
        <v>42</v>
      </c>
      <c r="E610" s="28" t="s">
        <v>24</v>
      </c>
      <c r="F610" s="31">
        <v>13995067.49</v>
      </c>
    </row>
    <row r="611" spans="2:6" x14ac:dyDescent="0.3">
      <c r="B611" s="25" t="s">
        <v>34</v>
      </c>
      <c r="C611" s="26" t="s">
        <v>5</v>
      </c>
      <c r="D611" s="26" t="s">
        <v>43</v>
      </c>
      <c r="E611" s="26">
        <v>1</v>
      </c>
      <c r="F611" s="30">
        <v>150.80378200000001</v>
      </c>
    </row>
    <row r="612" spans="2:6" x14ac:dyDescent="0.3">
      <c r="B612" s="27" t="s">
        <v>34</v>
      </c>
      <c r="C612" s="28" t="s">
        <v>5</v>
      </c>
      <c r="D612" s="28" t="s">
        <v>43</v>
      </c>
      <c r="E612" s="28">
        <v>0.95</v>
      </c>
      <c r="F612" s="31">
        <v>118.002475</v>
      </c>
    </row>
    <row r="613" spans="2:6" x14ac:dyDescent="0.3">
      <c r="B613" s="25" t="s">
        <v>34</v>
      </c>
      <c r="C613" s="26" t="s">
        <v>5</v>
      </c>
      <c r="D613" s="26" t="s">
        <v>43</v>
      </c>
      <c r="E613" s="26">
        <v>0.95</v>
      </c>
      <c r="F613" s="30">
        <v>118.002475</v>
      </c>
    </row>
    <row r="614" spans="2:6" x14ac:dyDescent="0.3">
      <c r="B614" s="27" t="s">
        <v>34</v>
      </c>
      <c r="C614" s="28" t="s">
        <v>5</v>
      </c>
      <c r="D614" s="28" t="s">
        <v>43</v>
      </c>
      <c r="E614" s="28">
        <v>0.95</v>
      </c>
      <c r="F614" s="31">
        <v>118.002475</v>
      </c>
    </row>
    <row r="615" spans="2:6" x14ac:dyDescent="0.3">
      <c r="B615" s="25" t="s">
        <v>34</v>
      </c>
      <c r="C615" s="26" t="s">
        <v>5</v>
      </c>
      <c r="D615" s="26" t="s">
        <v>43</v>
      </c>
      <c r="E615" s="26">
        <v>0.75</v>
      </c>
      <c r="F615" s="30">
        <v>101.56133699999999</v>
      </c>
    </row>
    <row r="616" spans="2:6" x14ac:dyDescent="0.3">
      <c r="B616" s="27" t="s">
        <v>34</v>
      </c>
      <c r="C616" s="28" t="s">
        <v>5</v>
      </c>
      <c r="D616" s="28" t="s">
        <v>43</v>
      </c>
      <c r="E616" s="28">
        <v>0.75</v>
      </c>
      <c r="F616" s="31">
        <v>101.56133699999999</v>
      </c>
    </row>
    <row r="617" spans="2:6" x14ac:dyDescent="0.3">
      <c r="B617" s="25" t="s">
        <v>34</v>
      </c>
      <c r="C617" s="26" t="s">
        <v>5</v>
      </c>
      <c r="D617" s="26" t="s">
        <v>43</v>
      </c>
      <c r="E617" s="26">
        <v>0.75</v>
      </c>
      <c r="F617" s="30">
        <v>101.56133699999999</v>
      </c>
    </row>
    <row r="618" spans="2:6" x14ac:dyDescent="0.3">
      <c r="B618" s="27" t="s">
        <v>34</v>
      </c>
      <c r="C618" s="28" t="s">
        <v>5</v>
      </c>
      <c r="D618" s="28" t="s">
        <v>43</v>
      </c>
      <c r="E618" s="28">
        <v>0.75</v>
      </c>
      <c r="F618" s="31">
        <v>101.56133699999999</v>
      </c>
    </row>
    <row r="619" spans="2:6" x14ac:dyDescent="0.3">
      <c r="B619" s="25" t="s">
        <v>34</v>
      </c>
      <c r="C619" s="26" t="s">
        <v>5</v>
      </c>
      <c r="D619" s="26" t="s">
        <v>43</v>
      </c>
      <c r="E619" s="26">
        <v>0.5</v>
      </c>
      <c r="F619" s="30">
        <v>90.756405000000001</v>
      </c>
    </row>
    <row r="620" spans="2:6" x14ac:dyDescent="0.3">
      <c r="B620" s="27" t="s">
        <v>34</v>
      </c>
      <c r="C620" s="28" t="s">
        <v>5</v>
      </c>
      <c r="D620" s="28" t="s">
        <v>43</v>
      </c>
      <c r="E620" s="28">
        <v>0.5</v>
      </c>
      <c r="F620" s="31">
        <v>90.756405000000001</v>
      </c>
    </row>
    <row r="621" spans="2:6" x14ac:dyDescent="0.3">
      <c r="B621" s="25" t="s">
        <v>34</v>
      </c>
      <c r="C621" s="26" t="s">
        <v>5</v>
      </c>
      <c r="D621" s="26" t="s">
        <v>43</v>
      </c>
      <c r="E621" s="26">
        <v>0.5</v>
      </c>
      <c r="F621" s="30">
        <v>90.756405000000001</v>
      </c>
    </row>
    <row r="622" spans="2:6" x14ac:dyDescent="0.3">
      <c r="B622" s="27" t="s">
        <v>34</v>
      </c>
      <c r="C622" s="28" t="s">
        <v>5</v>
      </c>
      <c r="D622" s="28" t="s">
        <v>43</v>
      </c>
      <c r="E622" s="28">
        <v>0.5</v>
      </c>
      <c r="F622" s="31">
        <v>90.756405000000001</v>
      </c>
    </row>
    <row r="623" spans="2:6" x14ac:dyDescent="0.3">
      <c r="B623" s="25" t="s">
        <v>34</v>
      </c>
      <c r="C623" s="26" t="s">
        <v>5</v>
      </c>
      <c r="D623" s="26" t="s">
        <v>43</v>
      </c>
      <c r="E623" s="26">
        <v>0.5</v>
      </c>
      <c r="F623" s="30">
        <v>90.756405000000001</v>
      </c>
    </row>
    <row r="624" spans="2:6" x14ac:dyDescent="0.3">
      <c r="B624" s="27" t="s">
        <v>34</v>
      </c>
      <c r="C624" s="28" t="s">
        <v>5</v>
      </c>
      <c r="D624" s="28" t="s">
        <v>43</v>
      </c>
      <c r="E624" s="28">
        <v>0.25</v>
      </c>
      <c r="F624" s="31">
        <v>80.683442999999997</v>
      </c>
    </row>
    <row r="625" spans="2:6" x14ac:dyDescent="0.3">
      <c r="B625" s="25" t="s">
        <v>34</v>
      </c>
      <c r="C625" s="26" t="s">
        <v>5</v>
      </c>
      <c r="D625" s="26" t="s">
        <v>43</v>
      </c>
      <c r="E625" s="26">
        <v>0.25</v>
      </c>
      <c r="F625" s="30">
        <v>80.683442999999997</v>
      </c>
    </row>
    <row r="626" spans="2:6" x14ac:dyDescent="0.3">
      <c r="B626" s="27" t="s">
        <v>34</v>
      </c>
      <c r="C626" s="28" t="s">
        <v>5</v>
      </c>
      <c r="D626" s="28" t="s">
        <v>43</v>
      </c>
      <c r="E626" s="28">
        <v>0.25</v>
      </c>
      <c r="F626" s="31">
        <v>80.683442999999997</v>
      </c>
    </row>
    <row r="627" spans="2:6" x14ac:dyDescent="0.3">
      <c r="B627" s="25" t="s">
        <v>34</v>
      </c>
      <c r="C627" s="26" t="s">
        <v>5</v>
      </c>
      <c r="D627" s="26" t="s">
        <v>43</v>
      </c>
      <c r="E627" s="26">
        <v>0.25</v>
      </c>
      <c r="F627" s="30">
        <v>80.683442999999997</v>
      </c>
    </row>
    <row r="628" spans="2:6" x14ac:dyDescent="0.3">
      <c r="B628" s="27" t="s">
        <v>34</v>
      </c>
      <c r="C628" s="28" t="s">
        <v>5</v>
      </c>
      <c r="D628" s="28" t="s">
        <v>43</v>
      </c>
      <c r="E628" s="28">
        <v>0.05</v>
      </c>
      <c r="F628" s="31">
        <v>68.529011999999994</v>
      </c>
    </row>
    <row r="629" spans="2:6" x14ac:dyDescent="0.3">
      <c r="B629" s="25" t="s">
        <v>34</v>
      </c>
      <c r="C629" s="26" t="s">
        <v>5</v>
      </c>
      <c r="D629" s="26" t="s">
        <v>43</v>
      </c>
      <c r="E629" s="26">
        <v>0.05</v>
      </c>
      <c r="F629" s="30">
        <v>68.529011999999994</v>
      </c>
    </row>
    <row r="630" spans="2:6" x14ac:dyDescent="0.3">
      <c r="B630" s="27" t="s">
        <v>34</v>
      </c>
      <c r="C630" s="28" t="s">
        <v>5</v>
      </c>
      <c r="D630" s="28" t="s">
        <v>43</v>
      </c>
      <c r="E630" s="28">
        <v>0.05</v>
      </c>
      <c r="F630" s="31">
        <v>68.529011999999994</v>
      </c>
    </row>
    <row r="631" spans="2:6" x14ac:dyDescent="0.3">
      <c r="B631" s="25" t="s">
        <v>34</v>
      </c>
      <c r="C631" s="26" t="s">
        <v>5</v>
      </c>
      <c r="D631" s="26" t="s">
        <v>43</v>
      </c>
      <c r="E631" s="26">
        <v>0</v>
      </c>
      <c r="F631" s="30">
        <v>55.364404</v>
      </c>
    </row>
    <row r="632" spans="2:6" x14ac:dyDescent="0.3">
      <c r="B632" s="27" t="s">
        <v>34</v>
      </c>
      <c r="C632" s="28" t="s">
        <v>5</v>
      </c>
      <c r="D632" s="28" t="s">
        <v>43</v>
      </c>
      <c r="E632" s="28" t="s">
        <v>24</v>
      </c>
      <c r="F632" s="31">
        <v>91.771321999999998</v>
      </c>
    </row>
    <row r="633" spans="2:6" x14ac:dyDescent="0.3">
      <c r="B633" s="25" t="s">
        <v>34</v>
      </c>
      <c r="C633" s="26" t="s">
        <v>6</v>
      </c>
      <c r="D633" s="26" t="s">
        <v>35</v>
      </c>
      <c r="E633" s="26">
        <v>1</v>
      </c>
      <c r="F633" s="30">
        <v>235965.27499999999</v>
      </c>
    </row>
    <row r="634" spans="2:6" x14ac:dyDescent="0.3">
      <c r="B634" s="27" t="s">
        <v>34</v>
      </c>
      <c r="C634" s="28" t="s">
        <v>6</v>
      </c>
      <c r="D634" s="28" t="s">
        <v>35</v>
      </c>
      <c r="E634" s="28">
        <v>0.95</v>
      </c>
      <c r="F634" s="31">
        <v>181071.42499999999</v>
      </c>
    </row>
    <row r="635" spans="2:6" x14ac:dyDescent="0.3">
      <c r="B635" s="25" t="s">
        <v>34</v>
      </c>
      <c r="C635" s="26" t="s">
        <v>6</v>
      </c>
      <c r="D635" s="26" t="s">
        <v>35</v>
      </c>
      <c r="E635" s="26">
        <v>0.95</v>
      </c>
      <c r="F635" s="30">
        <v>181071.42499999999</v>
      </c>
    </row>
    <row r="636" spans="2:6" x14ac:dyDescent="0.3">
      <c r="B636" s="27" t="s">
        <v>34</v>
      </c>
      <c r="C636" s="28" t="s">
        <v>6</v>
      </c>
      <c r="D636" s="28" t="s">
        <v>35</v>
      </c>
      <c r="E636" s="28">
        <v>0.95</v>
      </c>
      <c r="F636" s="31">
        <v>181071.42499999999</v>
      </c>
    </row>
    <row r="637" spans="2:6" x14ac:dyDescent="0.3">
      <c r="B637" s="25" t="s">
        <v>34</v>
      </c>
      <c r="C637" s="26" t="s">
        <v>6</v>
      </c>
      <c r="D637" s="26" t="s">
        <v>35</v>
      </c>
      <c r="E637" s="26">
        <v>0.75</v>
      </c>
      <c r="F637" s="30">
        <v>161452.5</v>
      </c>
    </row>
    <row r="638" spans="2:6" x14ac:dyDescent="0.3">
      <c r="B638" s="27" t="s">
        <v>34</v>
      </c>
      <c r="C638" s="28" t="s">
        <v>6</v>
      </c>
      <c r="D638" s="28" t="s">
        <v>35</v>
      </c>
      <c r="E638" s="28">
        <v>0.75</v>
      </c>
      <c r="F638" s="31">
        <v>161452.5</v>
      </c>
    </row>
    <row r="639" spans="2:6" x14ac:dyDescent="0.3">
      <c r="B639" s="25" t="s">
        <v>34</v>
      </c>
      <c r="C639" s="26" t="s">
        <v>6</v>
      </c>
      <c r="D639" s="26" t="s">
        <v>35</v>
      </c>
      <c r="E639" s="26">
        <v>0.75</v>
      </c>
      <c r="F639" s="30">
        <v>161452.5</v>
      </c>
    </row>
    <row r="640" spans="2:6" x14ac:dyDescent="0.3">
      <c r="B640" s="27" t="s">
        <v>34</v>
      </c>
      <c r="C640" s="28" t="s">
        <v>6</v>
      </c>
      <c r="D640" s="28" t="s">
        <v>35</v>
      </c>
      <c r="E640" s="28">
        <v>0.75</v>
      </c>
      <c r="F640" s="31">
        <v>161452.5</v>
      </c>
    </row>
    <row r="641" spans="2:6" x14ac:dyDescent="0.3">
      <c r="B641" s="25" t="s">
        <v>34</v>
      </c>
      <c r="C641" s="26" t="s">
        <v>6</v>
      </c>
      <c r="D641" s="26" t="s">
        <v>35</v>
      </c>
      <c r="E641" s="26">
        <v>0.5</v>
      </c>
      <c r="F641" s="30">
        <v>150493.29999999999</v>
      </c>
    </row>
    <row r="642" spans="2:6" x14ac:dyDescent="0.3">
      <c r="B642" s="27" t="s">
        <v>34</v>
      </c>
      <c r="C642" s="28" t="s">
        <v>6</v>
      </c>
      <c r="D642" s="28" t="s">
        <v>35</v>
      </c>
      <c r="E642" s="28">
        <v>0.5</v>
      </c>
      <c r="F642" s="31">
        <v>150493.29999999999</v>
      </c>
    </row>
    <row r="643" spans="2:6" x14ac:dyDescent="0.3">
      <c r="B643" s="25" t="s">
        <v>34</v>
      </c>
      <c r="C643" s="26" t="s">
        <v>6</v>
      </c>
      <c r="D643" s="26" t="s">
        <v>35</v>
      </c>
      <c r="E643" s="26">
        <v>0.5</v>
      </c>
      <c r="F643" s="30">
        <v>150493.29999999999</v>
      </c>
    </row>
    <row r="644" spans="2:6" x14ac:dyDescent="0.3">
      <c r="B644" s="27" t="s">
        <v>34</v>
      </c>
      <c r="C644" s="28" t="s">
        <v>6</v>
      </c>
      <c r="D644" s="28" t="s">
        <v>35</v>
      </c>
      <c r="E644" s="28">
        <v>0.5</v>
      </c>
      <c r="F644" s="31">
        <v>150493.29999999999</v>
      </c>
    </row>
    <row r="645" spans="2:6" x14ac:dyDescent="0.3">
      <c r="B645" s="25" t="s">
        <v>34</v>
      </c>
      <c r="C645" s="26" t="s">
        <v>6</v>
      </c>
      <c r="D645" s="26" t="s">
        <v>35</v>
      </c>
      <c r="E645" s="26">
        <v>0.5</v>
      </c>
      <c r="F645" s="30">
        <v>150493.29999999999</v>
      </c>
    </row>
    <row r="646" spans="2:6" x14ac:dyDescent="0.3">
      <c r="B646" s="27" t="s">
        <v>34</v>
      </c>
      <c r="C646" s="28" t="s">
        <v>6</v>
      </c>
      <c r="D646" s="28" t="s">
        <v>35</v>
      </c>
      <c r="E646" s="28">
        <v>0.25</v>
      </c>
      <c r="F646" s="31">
        <v>139729.79999999999</v>
      </c>
    </row>
    <row r="647" spans="2:6" x14ac:dyDescent="0.3">
      <c r="B647" s="25" t="s">
        <v>34</v>
      </c>
      <c r="C647" s="26" t="s">
        <v>6</v>
      </c>
      <c r="D647" s="26" t="s">
        <v>35</v>
      </c>
      <c r="E647" s="26">
        <v>0.25</v>
      </c>
      <c r="F647" s="30">
        <v>139729.79999999999</v>
      </c>
    </row>
    <row r="648" spans="2:6" x14ac:dyDescent="0.3">
      <c r="B648" s="27" t="s">
        <v>34</v>
      </c>
      <c r="C648" s="28" t="s">
        <v>6</v>
      </c>
      <c r="D648" s="28" t="s">
        <v>35</v>
      </c>
      <c r="E648" s="28">
        <v>0.25</v>
      </c>
      <c r="F648" s="31">
        <v>139729.79999999999</v>
      </c>
    </row>
    <row r="649" spans="2:6" x14ac:dyDescent="0.3">
      <c r="B649" s="25" t="s">
        <v>34</v>
      </c>
      <c r="C649" s="26" t="s">
        <v>6</v>
      </c>
      <c r="D649" s="26" t="s">
        <v>35</v>
      </c>
      <c r="E649" s="26">
        <v>0.25</v>
      </c>
      <c r="F649" s="30">
        <v>139729.79999999999</v>
      </c>
    </row>
    <row r="650" spans="2:6" x14ac:dyDescent="0.3">
      <c r="B650" s="27" t="s">
        <v>34</v>
      </c>
      <c r="C650" s="28" t="s">
        <v>6</v>
      </c>
      <c r="D650" s="28" t="s">
        <v>35</v>
      </c>
      <c r="E650" s="28">
        <v>0.05</v>
      </c>
      <c r="F650" s="31">
        <v>124367.35</v>
      </c>
    </row>
    <row r="651" spans="2:6" x14ac:dyDescent="0.3">
      <c r="B651" s="25" t="s">
        <v>34</v>
      </c>
      <c r="C651" s="26" t="s">
        <v>6</v>
      </c>
      <c r="D651" s="26" t="s">
        <v>35</v>
      </c>
      <c r="E651" s="26">
        <v>0.05</v>
      </c>
      <c r="F651" s="30">
        <v>124367.35</v>
      </c>
    </row>
    <row r="652" spans="2:6" x14ac:dyDescent="0.3">
      <c r="B652" s="27" t="s">
        <v>34</v>
      </c>
      <c r="C652" s="28" t="s">
        <v>6</v>
      </c>
      <c r="D652" s="28" t="s">
        <v>35</v>
      </c>
      <c r="E652" s="28">
        <v>0.05</v>
      </c>
      <c r="F652" s="31">
        <v>124367.35</v>
      </c>
    </row>
    <row r="653" spans="2:6" x14ac:dyDescent="0.3">
      <c r="B653" s="25" t="s">
        <v>34</v>
      </c>
      <c r="C653" s="26" t="s">
        <v>6</v>
      </c>
      <c r="D653" s="26" t="s">
        <v>35</v>
      </c>
      <c r="E653" s="26">
        <v>0</v>
      </c>
      <c r="F653" s="30">
        <v>95893</v>
      </c>
    </row>
    <row r="654" spans="2:6" x14ac:dyDescent="0.3">
      <c r="B654" s="27" t="s">
        <v>34</v>
      </c>
      <c r="C654" s="28" t="s">
        <v>6</v>
      </c>
      <c r="D654" s="28" t="s">
        <v>35</v>
      </c>
      <c r="E654" s="28" t="s">
        <v>24</v>
      </c>
      <c r="F654" s="31">
        <v>151274.89319999999</v>
      </c>
    </row>
    <row r="655" spans="2:6" x14ac:dyDescent="0.3">
      <c r="B655" s="25" t="s">
        <v>34</v>
      </c>
      <c r="C655" s="26" t="s">
        <v>6</v>
      </c>
      <c r="D655" s="26" t="s">
        <v>36</v>
      </c>
      <c r="E655" s="26">
        <v>1</v>
      </c>
      <c r="F655" s="30">
        <v>53106208.520000003</v>
      </c>
    </row>
    <row r="656" spans="2:6" x14ac:dyDescent="0.3">
      <c r="B656" s="27" t="s">
        <v>34</v>
      </c>
      <c r="C656" s="28" t="s">
        <v>6</v>
      </c>
      <c r="D656" s="28" t="s">
        <v>36</v>
      </c>
      <c r="E656" s="28">
        <v>0.95</v>
      </c>
      <c r="F656" s="31">
        <v>39817150.109999999</v>
      </c>
    </row>
    <row r="657" spans="2:6" x14ac:dyDescent="0.3">
      <c r="B657" s="25" t="s">
        <v>34</v>
      </c>
      <c r="C657" s="26" t="s">
        <v>6</v>
      </c>
      <c r="D657" s="26" t="s">
        <v>36</v>
      </c>
      <c r="E657" s="26">
        <v>0.95</v>
      </c>
      <c r="F657" s="30">
        <v>39817150.109999999</v>
      </c>
    </row>
    <row r="658" spans="2:6" x14ac:dyDescent="0.3">
      <c r="B658" s="27" t="s">
        <v>34</v>
      </c>
      <c r="C658" s="28" t="s">
        <v>6</v>
      </c>
      <c r="D658" s="28" t="s">
        <v>36</v>
      </c>
      <c r="E658" s="28">
        <v>0.95</v>
      </c>
      <c r="F658" s="31">
        <v>39817150.109999999</v>
      </c>
    </row>
    <row r="659" spans="2:6" x14ac:dyDescent="0.3">
      <c r="B659" s="25" t="s">
        <v>34</v>
      </c>
      <c r="C659" s="26" t="s">
        <v>6</v>
      </c>
      <c r="D659" s="26" t="s">
        <v>36</v>
      </c>
      <c r="E659" s="26">
        <v>0.75</v>
      </c>
      <c r="F659" s="30">
        <v>33844914.579999998</v>
      </c>
    </row>
    <row r="660" spans="2:6" x14ac:dyDescent="0.3">
      <c r="B660" s="27" t="s">
        <v>34</v>
      </c>
      <c r="C660" s="28" t="s">
        <v>6</v>
      </c>
      <c r="D660" s="28" t="s">
        <v>36</v>
      </c>
      <c r="E660" s="28">
        <v>0.75</v>
      </c>
      <c r="F660" s="31">
        <v>33844914.579999998</v>
      </c>
    </row>
    <row r="661" spans="2:6" x14ac:dyDescent="0.3">
      <c r="B661" s="25" t="s">
        <v>34</v>
      </c>
      <c r="C661" s="26" t="s">
        <v>6</v>
      </c>
      <c r="D661" s="26" t="s">
        <v>36</v>
      </c>
      <c r="E661" s="26">
        <v>0.75</v>
      </c>
      <c r="F661" s="30">
        <v>33844914.579999998</v>
      </c>
    </row>
    <row r="662" spans="2:6" x14ac:dyDescent="0.3">
      <c r="B662" s="27" t="s">
        <v>34</v>
      </c>
      <c r="C662" s="28" t="s">
        <v>6</v>
      </c>
      <c r="D662" s="28" t="s">
        <v>36</v>
      </c>
      <c r="E662" s="28">
        <v>0.75</v>
      </c>
      <c r="F662" s="31">
        <v>33844914.579999998</v>
      </c>
    </row>
    <row r="663" spans="2:6" x14ac:dyDescent="0.3">
      <c r="B663" s="25" t="s">
        <v>34</v>
      </c>
      <c r="C663" s="26" t="s">
        <v>6</v>
      </c>
      <c r="D663" s="26" t="s">
        <v>36</v>
      </c>
      <c r="E663" s="26">
        <v>0.5</v>
      </c>
      <c r="F663" s="30">
        <v>30249329.960000001</v>
      </c>
    </row>
    <row r="664" spans="2:6" x14ac:dyDescent="0.3">
      <c r="B664" s="27" t="s">
        <v>34</v>
      </c>
      <c r="C664" s="28" t="s">
        <v>6</v>
      </c>
      <c r="D664" s="28" t="s">
        <v>36</v>
      </c>
      <c r="E664" s="28">
        <v>0.5</v>
      </c>
      <c r="F664" s="31">
        <v>30249329.960000001</v>
      </c>
    </row>
    <row r="665" spans="2:6" x14ac:dyDescent="0.3">
      <c r="B665" s="25" t="s">
        <v>34</v>
      </c>
      <c r="C665" s="26" t="s">
        <v>6</v>
      </c>
      <c r="D665" s="26" t="s">
        <v>36</v>
      </c>
      <c r="E665" s="26">
        <v>0.5</v>
      </c>
      <c r="F665" s="30">
        <v>30249329.960000001</v>
      </c>
    </row>
    <row r="666" spans="2:6" x14ac:dyDescent="0.3">
      <c r="B666" s="27" t="s">
        <v>34</v>
      </c>
      <c r="C666" s="28" t="s">
        <v>6</v>
      </c>
      <c r="D666" s="28" t="s">
        <v>36</v>
      </c>
      <c r="E666" s="28">
        <v>0.5</v>
      </c>
      <c r="F666" s="31">
        <v>30249329.960000001</v>
      </c>
    </row>
    <row r="667" spans="2:6" x14ac:dyDescent="0.3">
      <c r="B667" s="25" t="s">
        <v>34</v>
      </c>
      <c r="C667" s="26" t="s">
        <v>6</v>
      </c>
      <c r="D667" s="26" t="s">
        <v>36</v>
      </c>
      <c r="E667" s="26">
        <v>0.5</v>
      </c>
      <c r="F667" s="30">
        <v>30249329.960000001</v>
      </c>
    </row>
    <row r="668" spans="2:6" x14ac:dyDescent="0.3">
      <c r="B668" s="27" t="s">
        <v>34</v>
      </c>
      <c r="C668" s="28" t="s">
        <v>6</v>
      </c>
      <c r="D668" s="28" t="s">
        <v>36</v>
      </c>
      <c r="E668" s="28">
        <v>0.25</v>
      </c>
      <c r="F668" s="31">
        <v>26902656.52</v>
      </c>
    </row>
    <row r="669" spans="2:6" x14ac:dyDescent="0.3">
      <c r="B669" s="25" t="s">
        <v>34</v>
      </c>
      <c r="C669" s="26" t="s">
        <v>6</v>
      </c>
      <c r="D669" s="26" t="s">
        <v>36</v>
      </c>
      <c r="E669" s="26">
        <v>0.25</v>
      </c>
      <c r="F669" s="30">
        <v>26902656.52</v>
      </c>
    </row>
    <row r="670" spans="2:6" x14ac:dyDescent="0.3">
      <c r="B670" s="27" t="s">
        <v>34</v>
      </c>
      <c r="C670" s="28" t="s">
        <v>6</v>
      </c>
      <c r="D670" s="28" t="s">
        <v>36</v>
      </c>
      <c r="E670" s="28">
        <v>0.25</v>
      </c>
      <c r="F670" s="31">
        <v>26902656.52</v>
      </c>
    </row>
    <row r="671" spans="2:6" x14ac:dyDescent="0.3">
      <c r="B671" s="25" t="s">
        <v>34</v>
      </c>
      <c r="C671" s="26" t="s">
        <v>6</v>
      </c>
      <c r="D671" s="26" t="s">
        <v>36</v>
      </c>
      <c r="E671" s="26">
        <v>0.25</v>
      </c>
      <c r="F671" s="30">
        <v>26902656.52</v>
      </c>
    </row>
    <row r="672" spans="2:6" x14ac:dyDescent="0.3">
      <c r="B672" s="27" t="s">
        <v>34</v>
      </c>
      <c r="C672" s="28" t="s">
        <v>6</v>
      </c>
      <c r="D672" s="28" t="s">
        <v>36</v>
      </c>
      <c r="E672" s="28">
        <v>0.05</v>
      </c>
      <c r="F672" s="31">
        <v>22570173.149999999</v>
      </c>
    </row>
    <row r="673" spans="2:6" x14ac:dyDescent="0.3">
      <c r="B673" s="25" t="s">
        <v>34</v>
      </c>
      <c r="C673" s="26" t="s">
        <v>6</v>
      </c>
      <c r="D673" s="26" t="s">
        <v>36</v>
      </c>
      <c r="E673" s="26">
        <v>0.05</v>
      </c>
      <c r="F673" s="30">
        <v>22570173.149999999</v>
      </c>
    </row>
    <row r="674" spans="2:6" x14ac:dyDescent="0.3">
      <c r="B674" s="27" t="s">
        <v>34</v>
      </c>
      <c r="C674" s="28" t="s">
        <v>6</v>
      </c>
      <c r="D674" s="28" t="s">
        <v>36</v>
      </c>
      <c r="E674" s="28">
        <v>0.05</v>
      </c>
      <c r="F674" s="31">
        <v>22570173.149999999</v>
      </c>
    </row>
    <row r="675" spans="2:6" x14ac:dyDescent="0.3">
      <c r="B675" s="25" t="s">
        <v>34</v>
      </c>
      <c r="C675" s="26" t="s">
        <v>6</v>
      </c>
      <c r="D675" s="26" t="s">
        <v>36</v>
      </c>
      <c r="E675" s="26">
        <v>0</v>
      </c>
      <c r="F675" s="30">
        <v>16012846.789999999</v>
      </c>
    </row>
    <row r="676" spans="2:6" x14ac:dyDescent="0.3">
      <c r="B676" s="27" t="s">
        <v>34</v>
      </c>
      <c r="C676" s="28" t="s">
        <v>6</v>
      </c>
      <c r="D676" s="28" t="s">
        <v>36</v>
      </c>
      <c r="E676" s="28" t="s">
        <v>24</v>
      </c>
      <c r="F676" s="31">
        <v>30582410.760000002</v>
      </c>
    </row>
    <row r="677" spans="2:6" x14ac:dyDescent="0.3">
      <c r="B677" s="25" t="s">
        <v>34</v>
      </c>
      <c r="C677" s="26" t="s">
        <v>6</v>
      </c>
      <c r="D677" s="26" t="s">
        <v>37</v>
      </c>
      <c r="E677" s="26">
        <v>1</v>
      </c>
      <c r="F677" s="30">
        <v>31634813.18</v>
      </c>
    </row>
    <row r="678" spans="2:6" x14ac:dyDescent="0.3">
      <c r="B678" s="27" t="s">
        <v>34</v>
      </c>
      <c r="C678" s="28" t="s">
        <v>6</v>
      </c>
      <c r="D678" s="28" t="s">
        <v>37</v>
      </c>
      <c r="E678" s="28">
        <v>0.95</v>
      </c>
      <c r="F678" s="31">
        <v>22534544.859999999</v>
      </c>
    </row>
    <row r="679" spans="2:6" x14ac:dyDescent="0.3">
      <c r="B679" s="25" t="s">
        <v>34</v>
      </c>
      <c r="C679" s="26" t="s">
        <v>6</v>
      </c>
      <c r="D679" s="26" t="s">
        <v>37</v>
      </c>
      <c r="E679" s="26">
        <v>0.95</v>
      </c>
      <c r="F679" s="30">
        <v>22534544.859999999</v>
      </c>
    </row>
    <row r="680" spans="2:6" x14ac:dyDescent="0.3">
      <c r="B680" s="27" t="s">
        <v>34</v>
      </c>
      <c r="C680" s="28" t="s">
        <v>6</v>
      </c>
      <c r="D680" s="28" t="s">
        <v>37</v>
      </c>
      <c r="E680" s="28">
        <v>0.95</v>
      </c>
      <c r="F680" s="31">
        <v>22534544.859999999</v>
      </c>
    </row>
    <row r="681" spans="2:6" x14ac:dyDescent="0.3">
      <c r="B681" s="25" t="s">
        <v>34</v>
      </c>
      <c r="C681" s="26" t="s">
        <v>6</v>
      </c>
      <c r="D681" s="26" t="s">
        <v>37</v>
      </c>
      <c r="E681" s="26">
        <v>0.75</v>
      </c>
      <c r="F681" s="30">
        <v>19148039.579999998</v>
      </c>
    </row>
    <row r="682" spans="2:6" x14ac:dyDescent="0.3">
      <c r="B682" s="27" t="s">
        <v>34</v>
      </c>
      <c r="C682" s="28" t="s">
        <v>6</v>
      </c>
      <c r="D682" s="28" t="s">
        <v>37</v>
      </c>
      <c r="E682" s="28">
        <v>0.75</v>
      </c>
      <c r="F682" s="31">
        <v>19148039.579999998</v>
      </c>
    </row>
    <row r="683" spans="2:6" x14ac:dyDescent="0.3">
      <c r="B683" s="25" t="s">
        <v>34</v>
      </c>
      <c r="C683" s="26" t="s">
        <v>6</v>
      </c>
      <c r="D683" s="26" t="s">
        <v>37</v>
      </c>
      <c r="E683" s="26">
        <v>0.75</v>
      </c>
      <c r="F683" s="30">
        <v>19148039.579999998</v>
      </c>
    </row>
    <row r="684" spans="2:6" x14ac:dyDescent="0.3">
      <c r="B684" s="27" t="s">
        <v>34</v>
      </c>
      <c r="C684" s="28" t="s">
        <v>6</v>
      </c>
      <c r="D684" s="28" t="s">
        <v>37</v>
      </c>
      <c r="E684" s="28">
        <v>0.75</v>
      </c>
      <c r="F684" s="31">
        <v>19148039.579999998</v>
      </c>
    </row>
    <row r="685" spans="2:6" x14ac:dyDescent="0.3">
      <c r="B685" s="25" t="s">
        <v>34</v>
      </c>
      <c r="C685" s="26" t="s">
        <v>6</v>
      </c>
      <c r="D685" s="26" t="s">
        <v>37</v>
      </c>
      <c r="E685" s="26">
        <v>0.5</v>
      </c>
      <c r="F685" s="30">
        <v>16699247.609999999</v>
      </c>
    </row>
    <row r="686" spans="2:6" x14ac:dyDescent="0.3">
      <c r="B686" s="27" t="s">
        <v>34</v>
      </c>
      <c r="C686" s="28" t="s">
        <v>6</v>
      </c>
      <c r="D686" s="28" t="s">
        <v>37</v>
      </c>
      <c r="E686" s="28">
        <v>0.5</v>
      </c>
      <c r="F686" s="31">
        <v>16699247.609999999</v>
      </c>
    </row>
    <row r="687" spans="2:6" x14ac:dyDescent="0.3">
      <c r="B687" s="25" t="s">
        <v>34</v>
      </c>
      <c r="C687" s="26" t="s">
        <v>6</v>
      </c>
      <c r="D687" s="26" t="s">
        <v>37</v>
      </c>
      <c r="E687" s="26">
        <v>0.5</v>
      </c>
      <c r="F687" s="30">
        <v>16699247.609999999</v>
      </c>
    </row>
    <row r="688" spans="2:6" x14ac:dyDescent="0.3">
      <c r="B688" s="27" t="s">
        <v>34</v>
      </c>
      <c r="C688" s="28" t="s">
        <v>6</v>
      </c>
      <c r="D688" s="28" t="s">
        <v>37</v>
      </c>
      <c r="E688" s="28">
        <v>0.5</v>
      </c>
      <c r="F688" s="31">
        <v>16699247.609999999</v>
      </c>
    </row>
    <row r="689" spans="2:6" x14ac:dyDescent="0.3">
      <c r="B689" s="25" t="s">
        <v>34</v>
      </c>
      <c r="C689" s="26" t="s">
        <v>6</v>
      </c>
      <c r="D689" s="26" t="s">
        <v>37</v>
      </c>
      <c r="E689" s="26">
        <v>0.5</v>
      </c>
      <c r="F689" s="30">
        <v>16699247.609999999</v>
      </c>
    </row>
    <row r="690" spans="2:6" x14ac:dyDescent="0.3">
      <c r="B690" s="27" t="s">
        <v>34</v>
      </c>
      <c r="C690" s="28" t="s">
        <v>6</v>
      </c>
      <c r="D690" s="28" t="s">
        <v>37</v>
      </c>
      <c r="E690" s="28">
        <v>0.25</v>
      </c>
      <c r="F690" s="31">
        <v>14386306.83</v>
      </c>
    </row>
    <row r="691" spans="2:6" x14ac:dyDescent="0.3">
      <c r="B691" s="25" t="s">
        <v>34</v>
      </c>
      <c r="C691" s="26" t="s">
        <v>6</v>
      </c>
      <c r="D691" s="26" t="s">
        <v>37</v>
      </c>
      <c r="E691" s="26">
        <v>0.25</v>
      </c>
      <c r="F691" s="30">
        <v>14386306.83</v>
      </c>
    </row>
    <row r="692" spans="2:6" x14ac:dyDescent="0.3">
      <c r="B692" s="27" t="s">
        <v>34</v>
      </c>
      <c r="C692" s="28" t="s">
        <v>6</v>
      </c>
      <c r="D692" s="28" t="s">
        <v>37</v>
      </c>
      <c r="E692" s="28">
        <v>0.25</v>
      </c>
      <c r="F692" s="31">
        <v>14386306.83</v>
      </c>
    </row>
    <row r="693" spans="2:6" x14ac:dyDescent="0.3">
      <c r="B693" s="25" t="s">
        <v>34</v>
      </c>
      <c r="C693" s="26" t="s">
        <v>6</v>
      </c>
      <c r="D693" s="26" t="s">
        <v>37</v>
      </c>
      <c r="E693" s="26">
        <v>0.25</v>
      </c>
      <c r="F693" s="30">
        <v>14386306.83</v>
      </c>
    </row>
    <row r="694" spans="2:6" x14ac:dyDescent="0.3">
      <c r="B694" s="27" t="s">
        <v>34</v>
      </c>
      <c r="C694" s="28" t="s">
        <v>6</v>
      </c>
      <c r="D694" s="28" t="s">
        <v>37</v>
      </c>
      <c r="E694" s="28">
        <v>0.05</v>
      </c>
      <c r="F694" s="31">
        <v>11736066.98</v>
      </c>
    </row>
    <row r="695" spans="2:6" x14ac:dyDescent="0.3">
      <c r="B695" s="25" t="s">
        <v>34</v>
      </c>
      <c r="C695" s="26" t="s">
        <v>6</v>
      </c>
      <c r="D695" s="26" t="s">
        <v>37</v>
      </c>
      <c r="E695" s="26">
        <v>0.05</v>
      </c>
      <c r="F695" s="30">
        <v>11736066.98</v>
      </c>
    </row>
    <row r="696" spans="2:6" x14ac:dyDescent="0.3">
      <c r="B696" s="27" t="s">
        <v>34</v>
      </c>
      <c r="C696" s="28" t="s">
        <v>6</v>
      </c>
      <c r="D696" s="28" t="s">
        <v>37</v>
      </c>
      <c r="E696" s="28">
        <v>0.05</v>
      </c>
      <c r="F696" s="31">
        <v>11736066.98</v>
      </c>
    </row>
    <row r="697" spans="2:6" x14ac:dyDescent="0.3">
      <c r="B697" s="25" t="s">
        <v>34</v>
      </c>
      <c r="C697" s="26" t="s">
        <v>6</v>
      </c>
      <c r="D697" s="26" t="s">
        <v>37</v>
      </c>
      <c r="E697" s="26">
        <v>0</v>
      </c>
      <c r="F697" s="30">
        <v>8410360.0370000005</v>
      </c>
    </row>
    <row r="698" spans="2:6" x14ac:dyDescent="0.3">
      <c r="B698" s="27" t="s">
        <v>34</v>
      </c>
      <c r="C698" s="28" t="s">
        <v>6</v>
      </c>
      <c r="D698" s="28" t="s">
        <v>37</v>
      </c>
      <c r="E698" s="28" t="s">
        <v>24</v>
      </c>
      <c r="F698" s="31">
        <v>16860314.649999999</v>
      </c>
    </row>
    <row r="699" spans="2:6" x14ac:dyDescent="0.3">
      <c r="B699" s="25" t="s">
        <v>34</v>
      </c>
      <c r="C699" s="26" t="s">
        <v>6</v>
      </c>
      <c r="D699" s="26" t="s">
        <v>38</v>
      </c>
      <c r="E699" s="26">
        <v>1</v>
      </c>
      <c r="F699" s="30">
        <v>22559588.530000001</v>
      </c>
    </row>
    <row r="700" spans="2:6" x14ac:dyDescent="0.3">
      <c r="B700" s="27" t="s">
        <v>34</v>
      </c>
      <c r="C700" s="28" t="s">
        <v>6</v>
      </c>
      <c r="D700" s="28" t="s">
        <v>38</v>
      </c>
      <c r="E700" s="28">
        <v>0.95</v>
      </c>
      <c r="F700" s="31">
        <v>18402803.859999999</v>
      </c>
    </row>
    <row r="701" spans="2:6" x14ac:dyDescent="0.3">
      <c r="B701" s="25" t="s">
        <v>34</v>
      </c>
      <c r="C701" s="26" t="s">
        <v>6</v>
      </c>
      <c r="D701" s="26" t="s">
        <v>38</v>
      </c>
      <c r="E701" s="26">
        <v>0.95</v>
      </c>
      <c r="F701" s="30">
        <v>18402803.859999999</v>
      </c>
    </row>
    <row r="702" spans="2:6" x14ac:dyDescent="0.3">
      <c r="B702" s="27" t="s">
        <v>34</v>
      </c>
      <c r="C702" s="28" t="s">
        <v>6</v>
      </c>
      <c r="D702" s="28" t="s">
        <v>38</v>
      </c>
      <c r="E702" s="28">
        <v>0.95</v>
      </c>
      <c r="F702" s="31">
        <v>18402803.859999999</v>
      </c>
    </row>
    <row r="703" spans="2:6" x14ac:dyDescent="0.3">
      <c r="B703" s="25" t="s">
        <v>34</v>
      </c>
      <c r="C703" s="26" t="s">
        <v>6</v>
      </c>
      <c r="D703" s="26" t="s">
        <v>38</v>
      </c>
      <c r="E703" s="26">
        <v>0.75</v>
      </c>
      <c r="F703" s="30">
        <v>14782011.24</v>
      </c>
    </row>
    <row r="704" spans="2:6" x14ac:dyDescent="0.3">
      <c r="B704" s="27" t="s">
        <v>34</v>
      </c>
      <c r="C704" s="28" t="s">
        <v>6</v>
      </c>
      <c r="D704" s="28" t="s">
        <v>38</v>
      </c>
      <c r="E704" s="28">
        <v>0.75</v>
      </c>
      <c r="F704" s="31">
        <v>14782011.24</v>
      </c>
    </row>
    <row r="705" spans="2:6" x14ac:dyDescent="0.3">
      <c r="B705" s="25" t="s">
        <v>34</v>
      </c>
      <c r="C705" s="26" t="s">
        <v>6</v>
      </c>
      <c r="D705" s="26" t="s">
        <v>38</v>
      </c>
      <c r="E705" s="26">
        <v>0.75</v>
      </c>
      <c r="F705" s="30">
        <v>14782011.24</v>
      </c>
    </row>
    <row r="706" spans="2:6" x14ac:dyDescent="0.3">
      <c r="B706" s="27" t="s">
        <v>34</v>
      </c>
      <c r="C706" s="28" t="s">
        <v>6</v>
      </c>
      <c r="D706" s="28" t="s">
        <v>38</v>
      </c>
      <c r="E706" s="28">
        <v>0.75</v>
      </c>
      <c r="F706" s="31">
        <v>14782011.24</v>
      </c>
    </row>
    <row r="707" spans="2:6" x14ac:dyDescent="0.3">
      <c r="B707" s="25" t="s">
        <v>34</v>
      </c>
      <c r="C707" s="26" t="s">
        <v>6</v>
      </c>
      <c r="D707" s="26" t="s">
        <v>38</v>
      </c>
      <c r="E707" s="26">
        <v>0.5</v>
      </c>
      <c r="F707" s="30">
        <v>12957350.24</v>
      </c>
    </row>
    <row r="708" spans="2:6" x14ac:dyDescent="0.3">
      <c r="B708" s="27" t="s">
        <v>34</v>
      </c>
      <c r="C708" s="28" t="s">
        <v>6</v>
      </c>
      <c r="D708" s="28" t="s">
        <v>38</v>
      </c>
      <c r="E708" s="28">
        <v>0.5</v>
      </c>
      <c r="F708" s="31">
        <v>12957350.24</v>
      </c>
    </row>
    <row r="709" spans="2:6" x14ac:dyDescent="0.3">
      <c r="B709" s="25" t="s">
        <v>34</v>
      </c>
      <c r="C709" s="26" t="s">
        <v>6</v>
      </c>
      <c r="D709" s="26" t="s">
        <v>38</v>
      </c>
      <c r="E709" s="26">
        <v>0.5</v>
      </c>
      <c r="F709" s="30">
        <v>12957350.24</v>
      </c>
    </row>
    <row r="710" spans="2:6" x14ac:dyDescent="0.3">
      <c r="B710" s="27" t="s">
        <v>34</v>
      </c>
      <c r="C710" s="28" t="s">
        <v>6</v>
      </c>
      <c r="D710" s="28" t="s">
        <v>38</v>
      </c>
      <c r="E710" s="28">
        <v>0.5</v>
      </c>
      <c r="F710" s="31">
        <v>12957350.24</v>
      </c>
    </row>
    <row r="711" spans="2:6" x14ac:dyDescent="0.3">
      <c r="B711" s="25" t="s">
        <v>34</v>
      </c>
      <c r="C711" s="26" t="s">
        <v>6</v>
      </c>
      <c r="D711" s="26" t="s">
        <v>38</v>
      </c>
      <c r="E711" s="26">
        <v>0.5</v>
      </c>
      <c r="F711" s="30">
        <v>12957350.24</v>
      </c>
    </row>
    <row r="712" spans="2:6" x14ac:dyDescent="0.3">
      <c r="B712" s="27" t="s">
        <v>34</v>
      </c>
      <c r="C712" s="28" t="s">
        <v>6</v>
      </c>
      <c r="D712" s="28" t="s">
        <v>38</v>
      </c>
      <c r="E712" s="28">
        <v>0.25</v>
      </c>
      <c r="F712" s="31">
        <v>11306501.970000001</v>
      </c>
    </row>
    <row r="713" spans="2:6" x14ac:dyDescent="0.3">
      <c r="B713" s="25" t="s">
        <v>34</v>
      </c>
      <c r="C713" s="26" t="s">
        <v>6</v>
      </c>
      <c r="D713" s="26" t="s">
        <v>38</v>
      </c>
      <c r="E713" s="26">
        <v>0.25</v>
      </c>
      <c r="F713" s="30">
        <v>11306501.970000001</v>
      </c>
    </row>
    <row r="714" spans="2:6" x14ac:dyDescent="0.3">
      <c r="B714" s="27" t="s">
        <v>34</v>
      </c>
      <c r="C714" s="28" t="s">
        <v>6</v>
      </c>
      <c r="D714" s="28" t="s">
        <v>38</v>
      </c>
      <c r="E714" s="28">
        <v>0.25</v>
      </c>
      <c r="F714" s="31">
        <v>11306501.970000001</v>
      </c>
    </row>
    <row r="715" spans="2:6" x14ac:dyDescent="0.3">
      <c r="B715" s="25" t="s">
        <v>34</v>
      </c>
      <c r="C715" s="26" t="s">
        <v>6</v>
      </c>
      <c r="D715" s="26" t="s">
        <v>38</v>
      </c>
      <c r="E715" s="26">
        <v>0.25</v>
      </c>
      <c r="F715" s="30">
        <v>11306501.970000001</v>
      </c>
    </row>
    <row r="716" spans="2:6" x14ac:dyDescent="0.3">
      <c r="B716" s="27" t="s">
        <v>34</v>
      </c>
      <c r="C716" s="28" t="s">
        <v>6</v>
      </c>
      <c r="D716" s="28" t="s">
        <v>38</v>
      </c>
      <c r="E716" s="28">
        <v>0.05</v>
      </c>
      <c r="F716" s="31">
        <v>9029480.5130000003</v>
      </c>
    </row>
    <row r="717" spans="2:6" x14ac:dyDescent="0.3">
      <c r="B717" s="25" t="s">
        <v>34</v>
      </c>
      <c r="C717" s="26" t="s">
        <v>6</v>
      </c>
      <c r="D717" s="26" t="s">
        <v>38</v>
      </c>
      <c r="E717" s="26">
        <v>0.05</v>
      </c>
      <c r="F717" s="30">
        <v>9029480.5130000003</v>
      </c>
    </row>
    <row r="718" spans="2:6" x14ac:dyDescent="0.3">
      <c r="B718" s="27" t="s">
        <v>34</v>
      </c>
      <c r="C718" s="28" t="s">
        <v>6</v>
      </c>
      <c r="D718" s="28" t="s">
        <v>38</v>
      </c>
      <c r="E718" s="28">
        <v>0.05</v>
      </c>
      <c r="F718" s="31">
        <v>9029480.5130000003</v>
      </c>
    </row>
    <row r="719" spans="2:6" x14ac:dyDescent="0.3">
      <c r="B719" s="25" t="s">
        <v>34</v>
      </c>
      <c r="C719" s="26" t="s">
        <v>6</v>
      </c>
      <c r="D719" s="26" t="s">
        <v>38</v>
      </c>
      <c r="E719" s="26">
        <v>0</v>
      </c>
      <c r="F719" s="30">
        <v>6136573.6509999996</v>
      </c>
    </row>
    <row r="720" spans="2:6" x14ac:dyDescent="0.3">
      <c r="B720" s="27" t="s">
        <v>34</v>
      </c>
      <c r="C720" s="28" t="s">
        <v>6</v>
      </c>
      <c r="D720" s="28" t="s">
        <v>38</v>
      </c>
      <c r="E720" s="28" t="s">
        <v>24</v>
      </c>
      <c r="F720" s="31">
        <v>13204447.5</v>
      </c>
    </row>
    <row r="721" spans="2:6" x14ac:dyDescent="0.3">
      <c r="B721" s="25" t="s">
        <v>34</v>
      </c>
      <c r="C721" s="26" t="s">
        <v>6</v>
      </c>
      <c r="D721" s="26" t="s">
        <v>39</v>
      </c>
      <c r="E721" s="26">
        <v>1</v>
      </c>
      <c r="F721" s="30">
        <v>134.07355000000001</v>
      </c>
    </row>
    <row r="722" spans="2:6" x14ac:dyDescent="0.3">
      <c r="B722" s="27" t="s">
        <v>34</v>
      </c>
      <c r="C722" s="28" t="s">
        <v>6</v>
      </c>
      <c r="D722" s="28" t="s">
        <v>39</v>
      </c>
      <c r="E722" s="28">
        <v>0.95</v>
      </c>
      <c r="F722" s="31">
        <v>134.06554499999999</v>
      </c>
    </row>
    <row r="723" spans="2:6" x14ac:dyDescent="0.3">
      <c r="B723" s="25" t="s">
        <v>34</v>
      </c>
      <c r="C723" s="26" t="s">
        <v>6</v>
      </c>
      <c r="D723" s="26" t="s">
        <v>39</v>
      </c>
      <c r="E723" s="26">
        <v>0.95</v>
      </c>
      <c r="F723" s="30">
        <v>134.06554499999999</v>
      </c>
    </row>
    <row r="724" spans="2:6" x14ac:dyDescent="0.3">
      <c r="B724" s="27" t="s">
        <v>34</v>
      </c>
      <c r="C724" s="28" t="s">
        <v>6</v>
      </c>
      <c r="D724" s="28" t="s">
        <v>39</v>
      </c>
      <c r="E724" s="28">
        <v>0.95</v>
      </c>
      <c r="F724" s="31">
        <v>134.06554499999999</v>
      </c>
    </row>
    <row r="725" spans="2:6" x14ac:dyDescent="0.3">
      <c r="B725" s="25" t="s">
        <v>34</v>
      </c>
      <c r="C725" s="26" t="s">
        <v>6</v>
      </c>
      <c r="D725" s="26" t="s">
        <v>39</v>
      </c>
      <c r="E725" s="26">
        <v>0.75</v>
      </c>
      <c r="F725" s="30">
        <v>120.370651</v>
      </c>
    </row>
    <row r="726" spans="2:6" x14ac:dyDescent="0.3">
      <c r="B726" s="27" t="s">
        <v>34</v>
      </c>
      <c r="C726" s="28" t="s">
        <v>6</v>
      </c>
      <c r="D726" s="28" t="s">
        <v>39</v>
      </c>
      <c r="E726" s="28">
        <v>0.75</v>
      </c>
      <c r="F726" s="31">
        <v>120.370651</v>
      </c>
    </row>
    <row r="727" spans="2:6" x14ac:dyDescent="0.3">
      <c r="B727" s="25" t="s">
        <v>34</v>
      </c>
      <c r="C727" s="26" t="s">
        <v>6</v>
      </c>
      <c r="D727" s="26" t="s">
        <v>39</v>
      </c>
      <c r="E727" s="26">
        <v>0.75</v>
      </c>
      <c r="F727" s="30">
        <v>120.370651</v>
      </c>
    </row>
    <row r="728" spans="2:6" x14ac:dyDescent="0.3">
      <c r="B728" s="27" t="s">
        <v>34</v>
      </c>
      <c r="C728" s="28" t="s">
        <v>6</v>
      </c>
      <c r="D728" s="28" t="s">
        <v>39</v>
      </c>
      <c r="E728" s="28">
        <v>0.75</v>
      </c>
      <c r="F728" s="31">
        <v>120.370651</v>
      </c>
    </row>
    <row r="729" spans="2:6" x14ac:dyDescent="0.3">
      <c r="B729" s="25" t="s">
        <v>34</v>
      </c>
      <c r="C729" s="26" t="s">
        <v>6</v>
      </c>
      <c r="D729" s="26" t="s">
        <v>39</v>
      </c>
      <c r="E729" s="26">
        <v>0.5</v>
      </c>
      <c r="F729" s="30">
        <v>110.885609</v>
      </c>
    </row>
    <row r="730" spans="2:6" x14ac:dyDescent="0.3">
      <c r="B730" s="27" t="s">
        <v>34</v>
      </c>
      <c r="C730" s="28" t="s">
        <v>6</v>
      </c>
      <c r="D730" s="28" t="s">
        <v>39</v>
      </c>
      <c r="E730" s="28">
        <v>0.5</v>
      </c>
      <c r="F730" s="31">
        <v>110.885609</v>
      </c>
    </row>
    <row r="731" spans="2:6" x14ac:dyDescent="0.3">
      <c r="B731" s="25" t="s">
        <v>34</v>
      </c>
      <c r="C731" s="26" t="s">
        <v>6</v>
      </c>
      <c r="D731" s="26" t="s">
        <v>39</v>
      </c>
      <c r="E731" s="26">
        <v>0.5</v>
      </c>
      <c r="F731" s="30">
        <v>110.885609</v>
      </c>
    </row>
    <row r="732" spans="2:6" x14ac:dyDescent="0.3">
      <c r="B732" s="27" t="s">
        <v>34</v>
      </c>
      <c r="C732" s="28" t="s">
        <v>6</v>
      </c>
      <c r="D732" s="28" t="s">
        <v>39</v>
      </c>
      <c r="E732" s="28">
        <v>0.5</v>
      </c>
      <c r="F732" s="31">
        <v>110.885609</v>
      </c>
    </row>
    <row r="733" spans="2:6" x14ac:dyDescent="0.3">
      <c r="B733" s="25" t="s">
        <v>34</v>
      </c>
      <c r="C733" s="26" t="s">
        <v>6</v>
      </c>
      <c r="D733" s="26" t="s">
        <v>39</v>
      </c>
      <c r="E733" s="26">
        <v>0.5</v>
      </c>
      <c r="F733" s="30">
        <v>110.885609</v>
      </c>
    </row>
    <row r="734" spans="2:6" x14ac:dyDescent="0.3">
      <c r="B734" s="27" t="s">
        <v>34</v>
      </c>
      <c r="C734" s="28" t="s">
        <v>6</v>
      </c>
      <c r="D734" s="28" t="s">
        <v>39</v>
      </c>
      <c r="E734" s="28">
        <v>0.25</v>
      </c>
      <c r="F734" s="31">
        <v>101.400567</v>
      </c>
    </row>
    <row r="735" spans="2:6" x14ac:dyDescent="0.3">
      <c r="B735" s="25" t="s">
        <v>34</v>
      </c>
      <c r="C735" s="26" t="s">
        <v>6</v>
      </c>
      <c r="D735" s="26" t="s">
        <v>39</v>
      </c>
      <c r="E735" s="26">
        <v>0.25</v>
      </c>
      <c r="F735" s="30">
        <v>101.400567</v>
      </c>
    </row>
    <row r="736" spans="2:6" x14ac:dyDescent="0.3">
      <c r="B736" s="27" t="s">
        <v>34</v>
      </c>
      <c r="C736" s="28" t="s">
        <v>6</v>
      </c>
      <c r="D736" s="28" t="s">
        <v>39</v>
      </c>
      <c r="E736" s="28">
        <v>0.25</v>
      </c>
      <c r="F736" s="31">
        <v>101.400567</v>
      </c>
    </row>
    <row r="737" spans="2:6" x14ac:dyDescent="0.3">
      <c r="B737" s="25" t="s">
        <v>34</v>
      </c>
      <c r="C737" s="26" t="s">
        <v>6</v>
      </c>
      <c r="D737" s="26" t="s">
        <v>39</v>
      </c>
      <c r="E737" s="26">
        <v>0.25</v>
      </c>
      <c r="F737" s="30">
        <v>101.400567</v>
      </c>
    </row>
    <row r="738" spans="2:6" x14ac:dyDescent="0.3">
      <c r="B738" s="27" t="s">
        <v>34</v>
      </c>
      <c r="C738" s="28" t="s">
        <v>6</v>
      </c>
      <c r="D738" s="28" t="s">
        <v>39</v>
      </c>
      <c r="E738" s="28">
        <v>0.05</v>
      </c>
      <c r="F738" s="31">
        <v>87.705672000000007</v>
      </c>
    </row>
    <row r="739" spans="2:6" x14ac:dyDescent="0.3">
      <c r="B739" s="25" t="s">
        <v>34</v>
      </c>
      <c r="C739" s="26" t="s">
        <v>6</v>
      </c>
      <c r="D739" s="26" t="s">
        <v>39</v>
      </c>
      <c r="E739" s="26">
        <v>0.05</v>
      </c>
      <c r="F739" s="30">
        <v>87.705672000000007</v>
      </c>
    </row>
    <row r="740" spans="2:6" x14ac:dyDescent="0.3">
      <c r="B740" s="27" t="s">
        <v>34</v>
      </c>
      <c r="C740" s="28" t="s">
        <v>6</v>
      </c>
      <c r="D740" s="28" t="s">
        <v>39</v>
      </c>
      <c r="E740" s="28">
        <v>0.05</v>
      </c>
      <c r="F740" s="31">
        <v>87.705672000000007</v>
      </c>
    </row>
    <row r="741" spans="2:6" x14ac:dyDescent="0.3">
      <c r="B741" s="25" t="s">
        <v>34</v>
      </c>
      <c r="C741" s="26" t="s">
        <v>6</v>
      </c>
      <c r="D741" s="26" t="s">
        <v>39</v>
      </c>
      <c r="E741" s="26">
        <v>0</v>
      </c>
      <c r="F741" s="30">
        <v>87.705672000000007</v>
      </c>
    </row>
    <row r="742" spans="2:6" x14ac:dyDescent="0.3">
      <c r="B742" s="27" t="s">
        <v>34</v>
      </c>
      <c r="C742" s="28" t="s">
        <v>6</v>
      </c>
      <c r="D742" s="28" t="s">
        <v>39</v>
      </c>
      <c r="E742" s="28" t="s">
        <v>24</v>
      </c>
      <c r="F742" s="31">
        <v>110.886301</v>
      </c>
    </row>
    <row r="743" spans="2:6" x14ac:dyDescent="0.3">
      <c r="B743" s="25" t="s">
        <v>34</v>
      </c>
      <c r="C743" s="26" t="s">
        <v>6</v>
      </c>
      <c r="D743" s="26" t="s">
        <v>40</v>
      </c>
      <c r="E743" s="26">
        <v>1</v>
      </c>
      <c r="F743" s="30">
        <v>154.68271300000001</v>
      </c>
    </row>
    <row r="744" spans="2:6" x14ac:dyDescent="0.3">
      <c r="B744" s="27" t="s">
        <v>34</v>
      </c>
      <c r="C744" s="28" t="s">
        <v>6</v>
      </c>
      <c r="D744" s="28" t="s">
        <v>40</v>
      </c>
      <c r="E744" s="28">
        <v>0.95</v>
      </c>
      <c r="F744" s="31">
        <v>111.53039699999999</v>
      </c>
    </row>
    <row r="745" spans="2:6" x14ac:dyDescent="0.3">
      <c r="B745" s="25" t="s">
        <v>34</v>
      </c>
      <c r="C745" s="26" t="s">
        <v>6</v>
      </c>
      <c r="D745" s="26" t="s">
        <v>40</v>
      </c>
      <c r="E745" s="26">
        <v>0.95</v>
      </c>
      <c r="F745" s="30">
        <v>111.53039699999999</v>
      </c>
    </row>
    <row r="746" spans="2:6" x14ac:dyDescent="0.3">
      <c r="B746" s="27" t="s">
        <v>34</v>
      </c>
      <c r="C746" s="28" t="s">
        <v>6</v>
      </c>
      <c r="D746" s="28" t="s">
        <v>40</v>
      </c>
      <c r="E746" s="28">
        <v>0.95</v>
      </c>
      <c r="F746" s="31">
        <v>111.53039699999999</v>
      </c>
    </row>
    <row r="747" spans="2:6" x14ac:dyDescent="0.3">
      <c r="B747" s="25" t="s">
        <v>34</v>
      </c>
      <c r="C747" s="26" t="s">
        <v>6</v>
      </c>
      <c r="D747" s="26" t="s">
        <v>40</v>
      </c>
      <c r="E747" s="26">
        <v>0.75</v>
      </c>
      <c r="F747" s="30">
        <v>95.996418000000006</v>
      </c>
    </row>
    <row r="748" spans="2:6" x14ac:dyDescent="0.3">
      <c r="B748" s="27" t="s">
        <v>34</v>
      </c>
      <c r="C748" s="28" t="s">
        <v>6</v>
      </c>
      <c r="D748" s="28" t="s">
        <v>40</v>
      </c>
      <c r="E748" s="28">
        <v>0.75</v>
      </c>
      <c r="F748" s="31">
        <v>95.996418000000006</v>
      </c>
    </row>
    <row r="749" spans="2:6" x14ac:dyDescent="0.3">
      <c r="B749" s="25" t="s">
        <v>34</v>
      </c>
      <c r="C749" s="26" t="s">
        <v>6</v>
      </c>
      <c r="D749" s="26" t="s">
        <v>40</v>
      </c>
      <c r="E749" s="26">
        <v>0.75</v>
      </c>
      <c r="F749" s="30">
        <v>95.996418000000006</v>
      </c>
    </row>
    <row r="750" spans="2:6" x14ac:dyDescent="0.3">
      <c r="B750" s="27" t="s">
        <v>34</v>
      </c>
      <c r="C750" s="28" t="s">
        <v>6</v>
      </c>
      <c r="D750" s="28" t="s">
        <v>40</v>
      </c>
      <c r="E750" s="28">
        <v>0.75</v>
      </c>
      <c r="F750" s="31">
        <v>95.996418000000006</v>
      </c>
    </row>
    <row r="751" spans="2:6" x14ac:dyDescent="0.3">
      <c r="B751" s="25" t="s">
        <v>34</v>
      </c>
      <c r="C751" s="26" t="s">
        <v>6</v>
      </c>
      <c r="D751" s="26" t="s">
        <v>40</v>
      </c>
      <c r="E751" s="26">
        <v>0.5</v>
      </c>
      <c r="F751" s="30">
        <v>86.299199000000002</v>
      </c>
    </row>
    <row r="752" spans="2:6" x14ac:dyDescent="0.3">
      <c r="B752" s="27" t="s">
        <v>34</v>
      </c>
      <c r="C752" s="28" t="s">
        <v>6</v>
      </c>
      <c r="D752" s="28" t="s">
        <v>40</v>
      </c>
      <c r="E752" s="28">
        <v>0.5</v>
      </c>
      <c r="F752" s="31">
        <v>86.299199000000002</v>
      </c>
    </row>
    <row r="753" spans="2:6" x14ac:dyDescent="0.3">
      <c r="B753" s="25" t="s">
        <v>34</v>
      </c>
      <c r="C753" s="26" t="s">
        <v>6</v>
      </c>
      <c r="D753" s="26" t="s">
        <v>40</v>
      </c>
      <c r="E753" s="26">
        <v>0.5</v>
      </c>
      <c r="F753" s="30">
        <v>86.299199000000002</v>
      </c>
    </row>
    <row r="754" spans="2:6" x14ac:dyDescent="0.3">
      <c r="B754" s="27" t="s">
        <v>34</v>
      </c>
      <c r="C754" s="28" t="s">
        <v>6</v>
      </c>
      <c r="D754" s="28" t="s">
        <v>40</v>
      </c>
      <c r="E754" s="28">
        <v>0.5</v>
      </c>
      <c r="F754" s="31">
        <v>86.299199000000002</v>
      </c>
    </row>
    <row r="755" spans="2:6" x14ac:dyDescent="0.3">
      <c r="B755" s="25" t="s">
        <v>34</v>
      </c>
      <c r="C755" s="26" t="s">
        <v>6</v>
      </c>
      <c r="D755" s="26" t="s">
        <v>40</v>
      </c>
      <c r="E755" s="26">
        <v>0.5</v>
      </c>
      <c r="F755" s="30">
        <v>86.299199000000002</v>
      </c>
    </row>
    <row r="756" spans="2:6" x14ac:dyDescent="0.3">
      <c r="B756" s="27" t="s">
        <v>34</v>
      </c>
      <c r="C756" s="28" t="s">
        <v>6</v>
      </c>
      <c r="D756" s="28" t="s">
        <v>40</v>
      </c>
      <c r="E756" s="28">
        <v>0.25</v>
      </c>
      <c r="F756" s="31">
        <v>76.821247999999997</v>
      </c>
    </row>
    <row r="757" spans="2:6" x14ac:dyDescent="0.3">
      <c r="B757" s="25" t="s">
        <v>34</v>
      </c>
      <c r="C757" s="26" t="s">
        <v>6</v>
      </c>
      <c r="D757" s="26" t="s">
        <v>40</v>
      </c>
      <c r="E757" s="26">
        <v>0.25</v>
      </c>
      <c r="F757" s="30">
        <v>76.821247999999997</v>
      </c>
    </row>
    <row r="758" spans="2:6" x14ac:dyDescent="0.3">
      <c r="B758" s="27" t="s">
        <v>34</v>
      </c>
      <c r="C758" s="28" t="s">
        <v>6</v>
      </c>
      <c r="D758" s="28" t="s">
        <v>40</v>
      </c>
      <c r="E758" s="28">
        <v>0.25</v>
      </c>
      <c r="F758" s="31">
        <v>76.821247999999997</v>
      </c>
    </row>
    <row r="759" spans="2:6" x14ac:dyDescent="0.3">
      <c r="B759" s="25" t="s">
        <v>34</v>
      </c>
      <c r="C759" s="26" t="s">
        <v>6</v>
      </c>
      <c r="D759" s="26" t="s">
        <v>40</v>
      </c>
      <c r="E759" s="26">
        <v>0.25</v>
      </c>
      <c r="F759" s="30">
        <v>76.821247999999997</v>
      </c>
    </row>
    <row r="760" spans="2:6" x14ac:dyDescent="0.3">
      <c r="B760" s="27" t="s">
        <v>34</v>
      </c>
      <c r="C760" s="28" t="s">
        <v>6</v>
      </c>
      <c r="D760" s="28" t="s">
        <v>40</v>
      </c>
      <c r="E760" s="28">
        <v>0.05</v>
      </c>
      <c r="F760" s="31">
        <v>65.687449000000001</v>
      </c>
    </row>
    <row r="761" spans="2:6" x14ac:dyDescent="0.3">
      <c r="B761" s="25" t="s">
        <v>34</v>
      </c>
      <c r="C761" s="26" t="s">
        <v>6</v>
      </c>
      <c r="D761" s="26" t="s">
        <v>40</v>
      </c>
      <c r="E761" s="26">
        <v>0.05</v>
      </c>
      <c r="F761" s="30">
        <v>65.687449000000001</v>
      </c>
    </row>
    <row r="762" spans="2:6" x14ac:dyDescent="0.3">
      <c r="B762" s="27" t="s">
        <v>34</v>
      </c>
      <c r="C762" s="28" t="s">
        <v>6</v>
      </c>
      <c r="D762" s="28" t="s">
        <v>40</v>
      </c>
      <c r="E762" s="28">
        <v>0.05</v>
      </c>
      <c r="F762" s="31">
        <v>65.687449000000001</v>
      </c>
    </row>
    <row r="763" spans="2:6" x14ac:dyDescent="0.3">
      <c r="B763" s="25" t="s">
        <v>34</v>
      </c>
      <c r="C763" s="26" t="s">
        <v>6</v>
      </c>
      <c r="D763" s="26" t="s">
        <v>40</v>
      </c>
      <c r="E763" s="26">
        <v>0</v>
      </c>
      <c r="F763" s="30">
        <v>51.371234000000001</v>
      </c>
    </row>
    <row r="764" spans="2:6" x14ac:dyDescent="0.3">
      <c r="B764" s="27" t="s">
        <v>34</v>
      </c>
      <c r="C764" s="28" t="s">
        <v>6</v>
      </c>
      <c r="D764" s="28" t="s">
        <v>40</v>
      </c>
      <c r="E764" s="28" t="s">
        <v>24</v>
      </c>
      <c r="F764" s="31">
        <v>87.067912000000007</v>
      </c>
    </row>
    <row r="765" spans="2:6" x14ac:dyDescent="0.3">
      <c r="B765" s="25" t="s">
        <v>34</v>
      </c>
      <c r="C765" s="26" t="s">
        <v>6</v>
      </c>
      <c r="D765" s="26" t="s">
        <v>41</v>
      </c>
      <c r="E765" s="26">
        <v>1</v>
      </c>
      <c r="F765" s="30">
        <v>276.815381</v>
      </c>
    </row>
    <row r="766" spans="2:6" x14ac:dyDescent="0.3">
      <c r="B766" s="27" t="s">
        <v>34</v>
      </c>
      <c r="C766" s="28" t="s">
        <v>6</v>
      </c>
      <c r="D766" s="28" t="s">
        <v>41</v>
      </c>
      <c r="E766" s="28">
        <v>0.95</v>
      </c>
      <c r="F766" s="31">
        <v>231.95334500000001</v>
      </c>
    </row>
    <row r="767" spans="2:6" x14ac:dyDescent="0.3">
      <c r="B767" s="25" t="s">
        <v>34</v>
      </c>
      <c r="C767" s="26" t="s">
        <v>6</v>
      </c>
      <c r="D767" s="26" t="s">
        <v>41</v>
      </c>
      <c r="E767" s="26">
        <v>0.95</v>
      </c>
      <c r="F767" s="30">
        <v>231.95334500000001</v>
      </c>
    </row>
    <row r="768" spans="2:6" x14ac:dyDescent="0.3">
      <c r="B768" s="27" t="s">
        <v>34</v>
      </c>
      <c r="C768" s="28" t="s">
        <v>6</v>
      </c>
      <c r="D768" s="28" t="s">
        <v>41</v>
      </c>
      <c r="E768" s="28">
        <v>0.95</v>
      </c>
      <c r="F768" s="31">
        <v>231.95334500000001</v>
      </c>
    </row>
    <row r="769" spans="2:6" x14ac:dyDescent="0.3">
      <c r="B769" s="25" t="s">
        <v>34</v>
      </c>
      <c r="C769" s="26" t="s">
        <v>6</v>
      </c>
      <c r="D769" s="26" t="s">
        <v>41</v>
      </c>
      <c r="E769" s="26">
        <v>0.75</v>
      </c>
      <c r="F769" s="30">
        <v>213.88253399999999</v>
      </c>
    </row>
    <row r="770" spans="2:6" x14ac:dyDescent="0.3">
      <c r="B770" s="27" t="s">
        <v>34</v>
      </c>
      <c r="C770" s="28" t="s">
        <v>6</v>
      </c>
      <c r="D770" s="28" t="s">
        <v>41</v>
      </c>
      <c r="E770" s="28">
        <v>0.75</v>
      </c>
      <c r="F770" s="31">
        <v>213.88253399999999</v>
      </c>
    </row>
    <row r="771" spans="2:6" x14ac:dyDescent="0.3">
      <c r="B771" s="25" t="s">
        <v>34</v>
      </c>
      <c r="C771" s="26" t="s">
        <v>6</v>
      </c>
      <c r="D771" s="26" t="s">
        <v>41</v>
      </c>
      <c r="E771" s="26">
        <v>0.75</v>
      </c>
      <c r="F771" s="30">
        <v>213.88253399999999</v>
      </c>
    </row>
    <row r="772" spans="2:6" x14ac:dyDescent="0.3">
      <c r="B772" s="27" t="s">
        <v>34</v>
      </c>
      <c r="C772" s="28" t="s">
        <v>6</v>
      </c>
      <c r="D772" s="28" t="s">
        <v>41</v>
      </c>
      <c r="E772" s="28">
        <v>0.75</v>
      </c>
      <c r="F772" s="31">
        <v>213.88253399999999</v>
      </c>
    </row>
    <row r="773" spans="2:6" x14ac:dyDescent="0.3">
      <c r="B773" s="25" t="s">
        <v>34</v>
      </c>
      <c r="C773" s="26" t="s">
        <v>6</v>
      </c>
      <c r="D773" s="26" t="s">
        <v>41</v>
      </c>
      <c r="E773" s="26">
        <v>0.5</v>
      </c>
      <c r="F773" s="30">
        <v>201.04801499999999</v>
      </c>
    </row>
    <row r="774" spans="2:6" x14ac:dyDescent="0.3">
      <c r="B774" s="27" t="s">
        <v>34</v>
      </c>
      <c r="C774" s="28" t="s">
        <v>6</v>
      </c>
      <c r="D774" s="28" t="s">
        <v>41</v>
      </c>
      <c r="E774" s="28">
        <v>0.5</v>
      </c>
      <c r="F774" s="31">
        <v>201.04801499999999</v>
      </c>
    </row>
    <row r="775" spans="2:6" x14ac:dyDescent="0.3">
      <c r="B775" s="25" t="s">
        <v>34</v>
      </c>
      <c r="C775" s="26" t="s">
        <v>6</v>
      </c>
      <c r="D775" s="26" t="s">
        <v>41</v>
      </c>
      <c r="E775" s="26">
        <v>0.5</v>
      </c>
      <c r="F775" s="30">
        <v>201.04801499999999</v>
      </c>
    </row>
    <row r="776" spans="2:6" x14ac:dyDescent="0.3">
      <c r="B776" s="27" t="s">
        <v>34</v>
      </c>
      <c r="C776" s="28" t="s">
        <v>6</v>
      </c>
      <c r="D776" s="28" t="s">
        <v>41</v>
      </c>
      <c r="E776" s="28">
        <v>0.5</v>
      </c>
      <c r="F776" s="31">
        <v>201.04801499999999</v>
      </c>
    </row>
    <row r="777" spans="2:6" x14ac:dyDescent="0.3">
      <c r="B777" s="25" t="s">
        <v>34</v>
      </c>
      <c r="C777" s="26" t="s">
        <v>6</v>
      </c>
      <c r="D777" s="26" t="s">
        <v>41</v>
      </c>
      <c r="E777" s="26">
        <v>0.5</v>
      </c>
      <c r="F777" s="30">
        <v>201.04801499999999</v>
      </c>
    </row>
    <row r="778" spans="2:6" x14ac:dyDescent="0.3">
      <c r="B778" s="27" t="s">
        <v>34</v>
      </c>
      <c r="C778" s="28" t="s">
        <v>6</v>
      </c>
      <c r="D778" s="28" t="s">
        <v>41</v>
      </c>
      <c r="E778" s="28">
        <v>0.25</v>
      </c>
      <c r="F778" s="31">
        <v>188.44655599999999</v>
      </c>
    </row>
    <row r="779" spans="2:6" x14ac:dyDescent="0.3">
      <c r="B779" s="25" t="s">
        <v>34</v>
      </c>
      <c r="C779" s="26" t="s">
        <v>6</v>
      </c>
      <c r="D779" s="26" t="s">
        <v>41</v>
      </c>
      <c r="E779" s="26">
        <v>0.25</v>
      </c>
      <c r="F779" s="30">
        <v>188.44655599999999</v>
      </c>
    </row>
    <row r="780" spans="2:6" x14ac:dyDescent="0.3">
      <c r="B780" s="27" t="s">
        <v>34</v>
      </c>
      <c r="C780" s="28" t="s">
        <v>6</v>
      </c>
      <c r="D780" s="28" t="s">
        <v>41</v>
      </c>
      <c r="E780" s="28">
        <v>0.25</v>
      </c>
      <c r="F780" s="31">
        <v>188.44655599999999</v>
      </c>
    </row>
    <row r="781" spans="2:6" x14ac:dyDescent="0.3">
      <c r="B781" s="25" t="s">
        <v>34</v>
      </c>
      <c r="C781" s="26" t="s">
        <v>6</v>
      </c>
      <c r="D781" s="26" t="s">
        <v>41</v>
      </c>
      <c r="E781" s="26">
        <v>0.25</v>
      </c>
      <c r="F781" s="30">
        <v>188.44655599999999</v>
      </c>
    </row>
    <row r="782" spans="2:6" x14ac:dyDescent="0.3">
      <c r="B782" s="27" t="s">
        <v>34</v>
      </c>
      <c r="C782" s="28" t="s">
        <v>6</v>
      </c>
      <c r="D782" s="28" t="s">
        <v>41</v>
      </c>
      <c r="E782" s="28">
        <v>0.05</v>
      </c>
      <c r="F782" s="31">
        <v>171.472295</v>
      </c>
    </row>
    <row r="783" spans="2:6" x14ac:dyDescent="0.3">
      <c r="B783" s="25" t="s">
        <v>34</v>
      </c>
      <c r="C783" s="26" t="s">
        <v>6</v>
      </c>
      <c r="D783" s="26" t="s">
        <v>41</v>
      </c>
      <c r="E783" s="26">
        <v>0.05</v>
      </c>
      <c r="F783" s="30">
        <v>171.472295</v>
      </c>
    </row>
    <row r="784" spans="2:6" x14ac:dyDescent="0.3">
      <c r="B784" s="27" t="s">
        <v>34</v>
      </c>
      <c r="C784" s="28" t="s">
        <v>6</v>
      </c>
      <c r="D784" s="28" t="s">
        <v>41</v>
      </c>
      <c r="E784" s="28">
        <v>0.05</v>
      </c>
      <c r="F784" s="31">
        <v>171.472295</v>
      </c>
    </row>
    <row r="785" spans="2:6" x14ac:dyDescent="0.3">
      <c r="B785" s="25" t="s">
        <v>34</v>
      </c>
      <c r="C785" s="26" t="s">
        <v>6</v>
      </c>
      <c r="D785" s="26" t="s">
        <v>41</v>
      </c>
      <c r="E785" s="26">
        <v>0</v>
      </c>
      <c r="F785" s="30">
        <v>143.26420200000001</v>
      </c>
    </row>
    <row r="786" spans="2:6" x14ac:dyDescent="0.3">
      <c r="B786" s="27" t="s">
        <v>34</v>
      </c>
      <c r="C786" s="28" t="s">
        <v>6</v>
      </c>
      <c r="D786" s="28" t="s">
        <v>41</v>
      </c>
      <c r="E786" s="28" t="s">
        <v>24</v>
      </c>
      <c r="F786" s="31">
        <v>201.38588100000001</v>
      </c>
    </row>
    <row r="787" spans="2:6" x14ac:dyDescent="0.3">
      <c r="B787" s="25" t="s">
        <v>34</v>
      </c>
      <c r="C787" s="26" t="s">
        <v>6</v>
      </c>
      <c r="D787" s="26" t="s">
        <v>42</v>
      </c>
      <c r="E787" s="26">
        <v>1</v>
      </c>
      <c r="F787" s="30">
        <v>23687567.960000001</v>
      </c>
    </row>
    <row r="788" spans="2:6" x14ac:dyDescent="0.3">
      <c r="B788" s="27" t="s">
        <v>34</v>
      </c>
      <c r="C788" s="28" t="s">
        <v>6</v>
      </c>
      <c r="D788" s="28" t="s">
        <v>42</v>
      </c>
      <c r="E788" s="28">
        <v>0.95</v>
      </c>
      <c r="F788" s="31">
        <v>19322944.050000001</v>
      </c>
    </row>
    <row r="789" spans="2:6" x14ac:dyDescent="0.3">
      <c r="B789" s="25" t="s">
        <v>34</v>
      </c>
      <c r="C789" s="26" t="s">
        <v>6</v>
      </c>
      <c r="D789" s="26" t="s">
        <v>42</v>
      </c>
      <c r="E789" s="26">
        <v>0.95</v>
      </c>
      <c r="F789" s="30">
        <v>19322944.050000001</v>
      </c>
    </row>
    <row r="790" spans="2:6" x14ac:dyDescent="0.3">
      <c r="B790" s="27" t="s">
        <v>34</v>
      </c>
      <c r="C790" s="28" t="s">
        <v>6</v>
      </c>
      <c r="D790" s="28" t="s">
        <v>42</v>
      </c>
      <c r="E790" s="28">
        <v>0.95</v>
      </c>
      <c r="F790" s="31">
        <v>19322944.050000001</v>
      </c>
    </row>
    <row r="791" spans="2:6" x14ac:dyDescent="0.3">
      <c r="B791" s="25" t="s">
        <v>34</v>
      </c>
      <c r="C791" s="26" t="s">
        <v>6</v>
      </c>
      <c r="D791" s="26" t="s">
        <v>42</v>
      </c>
      <c r="E791" s="26">
        <v>0.75</v>
      </c>
      <c r="F791" s="30">
        <v>15521111.800000001</v>
      </c>
    </row>
    <row r="792" spans="2:6" x14ac:dyDescent="0.3">
      <c r="B792" s="27" t="s">
        <v>34</v>
      </c>
      <c r="C792" s="28" t="s">
        <v>6</v>
      </c>
      <c r="D792" s="28" t="s">
        <v>42</v>
      </c>
      <c r="E792" s="28">
        <v>0.75</v>
      </c>
      <c r="F792" s="31">
        <v>15521111.800000001</v>
      </c>
    </row>
    <row r="793" spans="2:6" x14ac:dyDescent="0.3">
      <c r="B793" s="25" t="s">
        <v>34</v>
      </c>
      <c r="C793" s="26" t="s">
        <v>6</v>
      </c>
      <c r="D793" s="26" t="s">
        <v>42</v>
      </c>
      <c r="E793" s="26">
        <v>0.75</v>
      </c>
      <c r="F793" s="30">
        <v>15521111.800000001</v>
      </c>
    </row>
    <row r="794" spans="2:6" x14ac:dyDescent="0.3">
      <c r="B794" s="27" t="s">
        <v>34</v>
      </c>
      <c r="C794" s="28" t="s">
        <v>6</v>
      </c>
      <c r="D794" s="28" t="s">
        <v>42</v>
      </c>
      <c r="E794" s="28">
        <v>0.75</v>
      </c>
      <c r="F794" s="31">
        <v>15521111.800000001</v>
      </c>
    </row>
    <row r="795" spans="2:6" x14ac:dyDescent="0.3">
      <c r="B795" s="25" t="s">
        <v>34</v>
      </c>
      <c r="C795" s="26" t="s">
        <v>6</v>
      </c>
      <c r="D795" s="26" t="s">
        <v>42</v>
      </c>
      <c r="E795" s="26">
        <v>0.5</v>
      </c>
      <c r="F795" s="30">
        <v>13605217.75</v>
      </c>
    </row>
    <row r="796" spans="2:6" x14ac:dyDescent="0.3">
      <c r="B796" s="27" t="s">
        <v>34</v>
      </c>
      <c r="C796" s="28" t="s">
        <v>6</v>
      </c>
      <c r="D796" s="28" t="s">
        <v>42</v>
      </c>
      <c r="E796" s="28">
        <v>0.5</v>
      </c>
      <c r="F796" s="31">
        <v>13605217.75</v>
      </c>
    </row>
    <row r="797" spans="2:6" x14ac:dyDescent="0.3">
      <c r="B797" s="25" t="s">
        <v>34</v>
      </c>
      <c r="C797" s="26" t="s">
        <v>6</v>
      </c>
      <c r="D797" s="26" t="s">
        <v>42</v>
      </c>
      <c r="E797" s="26">
        <v>0.5</v>
      </c>
      <c r="F797" s="30">
        <v>13605217.75</v>
      </c>
    </row>
    <row r="798" spans="2:6" x14ac:dyDescent="0.3">
      <c r="B798" s="27" t="s">
        <v>34</v>
      </c>
      <c r="C798" s="28" t="s">
        <v>6</v>
      </c>
      <c r="D798" s="28" t="s">
        <v>42</v>
      </c>
      <c r="E798" s="28">
        <v>0.5</v>
      </c>
      <c r="F798" s="31">
        <v>13605217.75</v>
      </c>
    </row>
    <row r="799" spans="2:6" x14ac:dyDescent="0.3">
      <c r="B799" s="25" t="s">
        <v>34</v>
      </c>
      <c r="C799" s="26" t="s">
        <v>6</v>
      </c>
      <c r="D799" s="26" t="s">
        <v>42</v>
      </c>
      <c r="E799" s="26">
        <v>0.5</v>
      </c>
      <c r="F799" s="30">
        <v>13605217.75</v>
      </c>
    </row>
    <row r="800" spans="2:6" x14ac:dyDescent="0.3">
      <c r="B800" s="27" t="s">
        <v>34</v>
      </c>
      <c r="C800" s="28" t="s">
        <v>6</v>
      </c>
      <c r="D800" s="28" t="s">
        <v>42</v>
      </c>
      <c r="E800" s="28">
        <v>0.25</v>
      </c>
      <c r="F800" s="31">
        <v>11871827.07</v>
      </c>
    </row>
    <row r="801" spans="2:6" x14ac:dyDescent="0.3">
      <c r="B801" s="25" t="s">
        <v>34</v>
      </c>
      <c r="C801" s="26" t="s">
        <v>6</v>
      </c>
      <c r="D801" s="26" t="s">
        <v>42</v>
      </c>
      <c r="E801" s="26">
        <v>0.25</v>
      </c>
      <c r="F801" s="30">
        <v>11871827.07</v>
      </c>
    </row>
    <row r="802" spans="2:6" x14ac:dyDescent="0.3">
      <c r="B802" s="27" t="s">
        <v>34</v>
      </c>
      <c r="C802" s="28" t="s">
        <v>6</v>
      </c>
      <c r="D802" s="28" t="s">
        <v>42</v>
      </c>
      <c r="E802" s="28">
        <v>0.25</v>
      </c>
      <c r="F802" s="31">
        <v>11871827.07</v>
      </c>
    </row>
    <row r="803" spans="2:6" x14ac:dyDescent="0.3">
      <c r="B803" s="25" t="s">
        <v>34</v>
      </c>
      <c r="C803" s="26" t="s">
        <v>6</v>
      </c>
      <c r="D803" s="26" t="s">
        <v>42</v>
      </c>
      <c r="E803" s="26">
        <v>0.25</v>
      </c>
      <c r="F803" s="30">
        <v>11871827.07</v>
      </c>
    </row>
    <row r="804" spans="2:6" x14ac:dyDescent="0.3">
      <c r="B804" s="27" t="s">
        <v>34</v>
      </c>
      <c r="C804" s="28" t="s">
        <v>6</v>
      </c>
      <c r="D804" s="28" t="s">
        <v>42</v>
      </c>
      <c r="E804" s="28">
        <v>0.05</v>
      </c>
      <c r="F804" s="31">
        <v>9480954.5390000008</v>
      </c>
    </row>
    <row r="805" spans="2:6" x14ac:dyDescent="0.3">
      <c r="B805" s="25" t="s">
        <v>34</v>
      </c>
      <c r="C805" s="26" t="s">
        <v>6</v>
      </c>
      <c r="D805" s="26" t="s">
        <v>42</v>
      </c>
      <c r="E805" s="26">
        <v>0.05</v>
      </c>
      <c r="F805" s="30">
        <v>9480954.5390000008</v>
      </c>
    </row>
    <row r="806" spans="2:6" x14ac:dyDescent="0.3">
      <c r="B806" s="27" t="s">
        <v>34</v>
      </c>
      <c r="C806" s="28" t="s">
        <v>6</v>
      </c>
      <c r="D806" s="28" t="s">
        <v>42</v>
      </c>
      <c r="E806" s="28">
        <v>0.05</v>
      </c>
      <c r="F806" s="31">
        <v>9480954.5390000008</v>
      </c>
    </row>
    <row r="807" spans="2:6" x14ac:dyDescent="0.3">
      <c r="B807" s="25" t="s">
        <v>34</v>
      </c>
      <c r="C807" s="26" t="s">
        <v>6</v>
      </c>
      <c r="D807" s="26" t="s">
        <v>42</v>
      </c>
      <c r="E807" s="26">
        <v>0</v>
      </c>
      <c r="F807" s="30">
        <v>6443402.3329999996</v>
      </c>
    </row>
    <row r="808" spans="2:6" x14ac:dyDescent="0.3">
      <c r="B808" s="27" t="s">
        <v>34</v>
      </c>
      <c r="C808" s="28" t="s">
        <v>6</v>
      </c>
      <c r="D808" s="28" t="s">
        <v>42</v>
      </c>
      <c r="E808" s="28" t="s">
        <v>24</v>
      </c>
      <c r="F808" s="31">
        <v>13864669.880000001</v>
      </c>
    </row>
    <row r="809" spans="2:6" x14ac:dyDescent="0.3">
      <c r="B809" s="25" t="s">
        <v>34</v>
      </c>
      <c r="C809" s="26" t="s">
        <v>6</v>
      </c>
      <c r="D809" s="26" t="s">
        <v>43</v>
      </c>
      <c r="E809" s="26">
        <v>1</v>
      </c>
      <c r="F809" s="30">
        <v>162.41684900000001</v>
      </c>
    </row>
    <row r="810" spans="2:6" x14ac:dyDescent="0.3">
      <c r="B810" s="27" t="s">
        <v>34</v>
      </c>
      <c r="C810" s="28" t="s">
        <v>6</v>
      </c>
      <c r="D810" s="28" t="s">
        <v>43</v>
      </c>
      <c r="E810" s="28">
        <v>0.95</v>
      </c>
      <c r="F810" s="31">
        <v>117.106916</v>
      </c>
    </row>
    <row r="811" spans="2:6" x14ac:dyDescent="0.3">
      <c r="B811" s="25" t="s">
        <v>34</v>
      </c>
      <c r="C811" s="26" t="s">
        <v>6</v>
      </c>
      <c r="D811" s="26" t="s">
        <v>43</v>
      </c>
      <c r="E811" s="26">
        <v>0.95</v>
      </c>
      <c r="F811" s="30">
        <v>117.106916</v>
      </c>
    </row>
    <row r="812" spans="2:6" x14ac:dyDescent="0.3">
      <c r="B812" s="27" t="s">
        <v>34</v>
      </c>
      <c r="C812" s="28" t="s">
        <v>6</v>
      </c>
      <c r="D812" s="28" t="s">
        <v>43</v>
      </c>
      <c r="E812" s="28">
        <v>0.95</v>
      </c>
      <c r="F812" s="31">
        <v>117.106916</v>
      </c>
    </row>
    <row r="813" spans="2:6" x14ac:dyDescent="0.3">
      <c r="B813" s="25" t="s">
        <v>34</v>
      </c>
      <c r="C813" s="26" t="s">
        <v>6</v>
      </c>
      <c r="D813" s="26" t="s">
        <v>43</v>
      </c>
      <c r="E813" s="26">
        <v>0.75</v>
      </c>
      <c r="F813" s="30">
        <v>100.796239</v>
      </c>
    </row>
    <row r="814" spans="2:6" x14ac:dyDescent="0.3">
      <c r="B814" s="27" t="s">
        <v>34</v>
      </c>
      <c r="C814" s="28" t="s">
        <v>6</v>
      </c>
      <c r="D814" s="28" t="s">
        <v>43</v>
      </c>
      <c r="E814" s="28">
        <v>0.75</v>
      </c>
      <c r="F814" s="31">
        <v>100.796239</v>
      </c>
    </row>
    <row r="815" spans="2:6" x14ac:dyDescent="0.3">
      <c r="B815" s="25" t="s">
        <v>34</v>
      </c>
      <c r="C815" s="26" t="s">
        <v>6</v>
      </c>
      <c r="D815" s="26" t="s">
        <v>43</v>
      </c>
      <c r="E815" s="26">
        <v>0.75</v>
      </c>
      <c r="F815" s="30">
        <v>100.796239</v>
      </c>
    </row>
    <row r="816" spans="2:6" x14ac:dyDescent="0.3">
      <c r="B816" s="27" t="s">
        <v>34</v>
      </c>
      <c r="C816" s="28" t="s">
        <v>6</v>
      </c>
      <c r="D816" s="28" t="s">
        <v>43</v>
      </c>
      <c r="E816" s="28">
        <v>0.75</v>
      </c>
      <c r="F816" s="31">
        <v>100.796239</v>
      </c>
    </row>
    <row r="817" spans="2:6" x14ac:dyDescent="0.3">
      <c r="B817" s="25" t="s">
        <v>34</v>
      </c>
      <c r="C817" s="26" t="s">
        <v>6</v>
      </c>
      <c r="D817" s="26" t="s">
        <v>43</v>
      </c>
      <c r="E817" s="26">
        <v>0.5</v>
      </c>
      <c r="F817" s="30">
        <v>90.614159000000001</v>
      </c>
    </row>
    <row r="818" spans="2:6" x14ac:dyDescent="0.3">
      <c r="B818" s="27" t="s">
        <v>34</v>
      </c>
      <c r="C818" s="28" t="s">
        <v>6</v>
      </c>
      <c r="D818" s="28" t="s">
        <v>43</v>
      </c>
      <c r="E818" s="28">
        <v>0.5</v>
      </c>
      <c r="F818" s="31">
        <v>90.614159000000001</v>
      </c>
    </row>
    <row r="819" spans="2:6" x14ac:dyDescent="0.3">
      <c r="B819" s="25" t="s">
        <v>34</v>
      </c>
      <c r="C819" s="26" t="s">
        <v>6</v>
      </c>
      <c r="D819" s="26" t="s">
        <v>43</v>
      </c>
      <c r="E819" s="26">
        <v>0.5</v>
      </c>
      <c r="F819" s="30">
        <v>90.614159000000001</v>
      </c>
    </row>
    <row r="820" spans="2:6" x14ac:dyDescent="0.3">
      <c r="B820" s="27" t="s">
        <v>34</v>
      </c>
      <c r="C820" s="28" t="s">
        <v>6</v>
      </c>
      <c r="D820" s="28" t="s">
        <v>43</v>
      </c>
      <c r="E820" s="28">
        <v>0.5</v>
      </c>
      <c r="F820" s="31">
        <v>90.614159000000001</v>
      </c>
    </row>
    <row r="821" spans="2:6" x14ac:dyDescent="0.3">
      <c r="B821" s="25" t="s">
        <v>34</v>
      </c>
      <c r="C821" s="26" t="s">
        <v>6</v>
      </c>
      <c r="D821" s="26" t="s">
        <v>43</v>
      </c>
      <c r="E821" s="26">
        <v>0.5</v>
      </c>
      <c r="F821" s="30">
        <v>90.614159000000001</v>
      </c>
    </row>
    <row r="822" spans="2:6" x14ac:dyDescent="0.3">
      <c r="B822" s="27" t="s">
        <v>34</v>
      </c>
      <c r="C822" s="28" t="s">
        <v>6</v>
      </c>
      <c r="D822" s="28" t="s">
        <v>43</v>
      </c>
      <c r="E822" s="28">
        <v>0.25</v>
      </c>
      <c r="F822" s="31">
        <v>80.662310000000005</v>
      </c>
    </row>
    <row r="823" spans="2:6" x14ac:dyDescent="0.3">
      <c r="B823" s="25" t="s">
        <v>34</v>
      </c>
      <c r="C823" s="26" t="s">
        <v>6</v>
      </c>
      <c r="D823" s="26" t="s">
        <v>43</v>
      </c>
      <c r="E823" s="26">
        <v>0.25</v>
      </c>
      <c r="F823" s="30">
        <v>80.662310000000005</v>
      </c>
    </row>
    <row r="824" spans="2:6" x14ac:dyDescent="0.3">
      <c r="B824" s="27" t="s">
        <v>34</v>
      </c>
      <c r="C824" s="28" t="s">
        <v>6</v>
      </c>
      <c r="D824" s="28" t="s">
        <v>43</v>
      </c>
      <c r="E824" s="28">
        <v>0.25</v>
      </c>
      <c r="F824" s="31">
        <v>80.662310000000005</v>
      </c>
    </row>
    <row r="825" spans="2:6" x14ac:dyDescent="0.3">
      <c r="B825" s="25" t="s">
        <v>34</v>
      </c>
      <c r="C825" s="26" t="s">
        <v>6</v>
      </c>
      <c r="D825" s="26" t="s">
        <v>43</v>
      </c>
      <c r="E825" s="26">
        <v>0.25</v>
      </c>
      <c r="F825" s="30">
        <v>80.662310000000005</v>
      </c>
    </row>
    <row r="826" spans="2:6" x14ac:dyDescent="0.3">
      <c r="B826" s="27" t="s">
        <v>34</v>
      </c>
      <c r="C826" s="28" t="s">
        <v>6</v>
      </c>
      <c r="D826" s="28" t="s">
        <v>43</v>
      </c>
      <c r="E826" s="28">
        <v>0.05</v>
      </c>
      <c r="F826" s="31">
        <v>68.971821000000006</v>
      </c>
    </row>
    <row r="827" spans="2:6" x14ac:dyDescent="0.3">
      <c r="B827" s="25" t="s">
        <v>34</v>
      </c>
      <c r="C827" s="26" t="s">
        <v>6</v>
      </c>
      <c r="D827" s="26" t="s">
        <v>43</v>
      </c>
      <c r="E827" s="26">
        <v>0.05</v>
      </c>
      <c r="F827" s="30">
        <v>68.971821000000006</v>
      </c>
    </row>
    <row r="828" spans="2:6" x14ac:dyDescent="0.3">
      <c r="B828" s="27" t="s">
        <v>34</v>
      </c>
      <c r="C828" s="28" t="s">
        <v>6</v>
      </c>
      <c r="D828" s="28" t="s">
        <v>43</v>
      </c>
      <c r="E828" s="28">
        <v>0.05</v>
      </c>
      <c r="F828" s="31">
        <v>68.971821000000006</v>
      </c>
    </row>
    <row r="829" spans="2:6" x14ac:dyDescent="0.3">
      <c r="B829" s="25" t="s">
        <v>34</v>
      </c>
      <c r="C829" s="26" t="s">
        <v>6</v>
      </c>
      <c r="D829" s="26" t="s">
        <v>43</v>
      </c>
      <c r="E829" s="26">
        <v>0</v>
      </c>
      <c r="F829" s="30">
        <v>53.939794999999997</v>
      </c>
    </row>
    <row r="830" spans="2:6" x14ac:dyDescent="0.3">
      <c r="B830" s="27" t="s">
        <v>34</v>
      </c>
      <c r="C830" s="28" t="s">
        <v>6</v>
      </c>
      <c r="D830" s="28" t="s">
        <v>43</v>
      </c>
      <c r="E830" s="28" t="s">
        <v>24</v>
      </c>
      <c r="F830" s="31">
        <v>91.421306999999999</v>
      </c>
    </row>
    <row r="831" spans="2:6" x14ac:dyDescent="0.3">
      <c r="B831" s="25" t="s">
        <v>34</v>
      </c>
      <c r="C831" s="26" t="s">
        <v>7</v>
      </c>
      <c r="D831" s="26" t="s">
        <v>35</v>
      </c>
      <c r="E831" s="26">
        <v>1</v>
      </c>
      <c r="F831" s="30">
        <v>232589.45</v>
      </c>
    </row>
    <row r="832" spans="2:6" x14ac:dyDescent="0.3">
      <c r="B832" s="27" t="s">
        <v>34</v>
      </c>
      <c r="C832" s="28" t="s">
        <v>7</v>
      </c>
      <c r="D832" s="28" t="s">
        <v>35</v>
      </c>
      <c r="E832" s="28">
        <v>0.95</v>
      </c>
      <c r="F832" s="31">
        <v>184006.92499999999</v>
      </c>
    </row>
    <row r="833" spans="2:6" x14ac:dyDescent="0.3">
      <c r="B833" s="25" t="s">
        <v>34</v>
      </c>
      <c r="C833" s="26" t="s">
        <v>7</v>
      </c>
      <c r="D833" s="26" t="s">
        <v>35</v>
      </c>
      <c r="E833" s="26">
        <v>0.95</v>
      </c>
      <c r="F833" s="30">
        <v>184006.92499999999</v>
      </c>
    </row>
    <row r="834" spans="2:6" x14ac:dyDescent="0.3">
      <c r="B834" s="27" t="s">
        <v>34</v>
      </c>
      <c r="C834" s="28" t="s">
        <v>7</v>
      </c>
      <c r="D834" s="28" t="s">
        <v>35</v>
      </c>
      <c r="E834" s="28">
        <v>0.95</v>
      </c>
      <c r="F834" s="31">
        <v>184006.92499999999</v>
      </c>
    </row>
    <row r="835" spans="2:6" x14ac:dyDescent="0.3">
      <c r="B835" s="25" t="s">
        <v>34</v>
      </c>
      <c r="C835" s="26" t="s">
        <v>7</v>
      </c>
      <c r="D835" s="26" t="s">
        <v>35</v>
      </c>
      <c r="E835" s="26">
        <v>0.75</v>
      </c>
      <c r="F835" s="30">
        <v>165562.20000000001</v>
      </c>
    </row>
    <row r="836" spans="2:6" x14ac:dyDescent="0.3">
      <c r="B836" s="27" t="s">
        <v>34</v>
      </c>
      <c r="C836" s="28" t="s">
        <v>7</v>
      </c>
      <c r="D836" s="28" t="s">
        <v>35</v>
      </c>
      <c r="E836" s="28">
        <v>0.75</v>
      </c>
      <c r="F836" s="31">
        <v>165562.20000000001</v>
      </c>
    </row>
    <row r="837" spans="2:6" x14ac:dyDescent="0.3">
      <c r="B837" s="25" t="s">
        <v>34</v>
      </c>
      <c r="C837" s="26" t="s">
        <v>7</v>
      </c>
      <c r="D837" s="26" t="s">
        <v>35</v>
      </c>
      <c r="E837" s="26">
        <v>0.75</v>
      </c>
      <c r="F837" s="30">
        <v>165562.20000000001</v>
      </c>
    </row>
    <row r="838" spans="2:6" x14ac:dyDescent="0.3">
      <c r="B838" s="27" t="s">
        <v>34</v>
      </c>
      <c r="C838" s="28" t="s">
        <v>7</v>
      </c>
      <c r="D838" s="28" t="s">
        <v>35</v>
      </c>
      <c r="E838" s="28">
        <v>0.75</v>
      </c>
      <c r="F838" s="31">
        <v>165562.20000000001</v>
      </c>
    </row>
    <row r="839" spans="2:6" x14ac:dyDescent="0.3">
      <c r="B839" s="25" t="s">
        <v>34</v>
      </c>
      <c r="C839" s="26" t="s">
        <v>7</v>
      </c>
      <c r="D839" s="26" t="s">
        <v>35</v>
      </c>
      <c r="E839" s="26">
        <v>0.5</v>
      </c>
      <c r="F839" s="30">
        <v>154211.6</v>
      </c>
    </row>
    <row r="840" spans="2:6" x14ac:dyDescent="0.3">
      <c r="B840" s="27" t="s">
        <v>34</v>
      </c>
      <c r="C840" s="28" t="s">
        <v>7</v>
      </c>
      <c r="D840" s="28" t="s">
        <v>35</v>
      </c>
      <c r="E840" s="28">
        <v>0.5</v>
      </c>
      <c r="F840" s="31">
        <v>154211.6</v>
      </c>
    </row>
    <row r="841" spans="2:6" x14ac:dyDescent="0.3">
      <c r="B841" s="25" t="s">
        <v>34</v>
      </c>
      <c r="C841" s="26" t="s">
        <v>7</v>
      </c>
      <c r="D841" s="26" t="s">
        <v>35</v>
      </c>
      <c r="E841" s="26">
        <v>0.5</v>
      </c>
      <c r="F841" s="30">
        <v>154211.6</v>
      </c>
    </row>
    <row r="842" spans="2:6" x14ac:dyDescent="0.3">
      <c r="B842" s="27" t="s">
        <v>34</v>
      </c>
      <c r="C842" s="28" t="s">
        <v>7</v>
      </c>
      <c r="D842" s="28" t="s">
        <v>35</v>
      </c>
      <c r="E842" s="28">
        <v>0.5</v>
      </c>
      <c r="F842" s="31">
        <v>154211.6</v>
      </c>
    </row>
    <row r="843" spans="2:6" x14ac:dyDescent="0.3">
      <c r="B843" s="25" t="s">
        <v>34</v>
      </c>
      <c r="C843" s="26" t="s">
        <v>7</v>
      </c>
      <c r="D843" s="26" t="s">
        <v>35</v>
      </c>
      <c r="E843" s="26">
        <v>0.5</v>
      </c>
      <c r="F843" s="30">
        <v>154211.6</v>
      </c>
    </row>
    <row r="844" spans="2:6" x14ac:dyDescent="0.3">
      <c r="B844" s="27" t="s">
        <v>34</v>
      </c>
      <c r="C844" s="28" t="s">
        <v>7</v>
      </c>
      <c r="D844" s="28" t="s">
        <v>35</v>
      </c>
      <c r="E844" s="28">
        <v>0.25</v>
      </c>
      <c r="F844" s="31">
        <v>143301.32500000001</v>
      </c>
    </row>
    <row r="845" spans="2:6" x14ac:dyDescent="0.3">
      <c r="B845" s="25" t="s">
        <v>34</v>
      </c>
      <c r="C845" s="26" t="s">
        <v>7</v>
      </c>
      <c r="D845" s="26" t="s">
        <v>35</v>
      </c>
      <c r="E845" s="26">
        <v>0.25</v>
      </c>
      <c r="F845" s="30">
        <v>143301.32500000001</v>
      </c>
    </row>
    <row r="846" spans="2:6" x14ac:dyDescent="0.3">
      <c r="B846" s="27" t="s">
        <v>34</v>
      </c>
      <c r="C846" s="28" t="s">
        <v>7</v>
      </c>
      <c r="D846" s="28" t="s">
        <v>35</v>
      </c>
      <c r="E846" s="28">
        <v>0.25</v>
      </c>
      <c r="F846" s="31">
        <v>143301.32500000001</v>
      </c>
    </row>
    <row r="847" spans="2:6" x14ac:dyDescent="0.3">
      <c r="B847" s="25" t="s">
        <v>34</v>
      </c>
      <c r="C847" s="26" t="s">
        <v>7</v>
      </c>
      <c r="D847" s="26" t="s">
        <v>35</v>
      </c>
      <c r="E847" s="26">
        <v>0.25</v>
      </c>
      <c r="F847" s="30">
        <v>143301.32500000001</v>
      </c>
    </row>
    <row r="848" spans="2:6" x14ac:dyDescent="0.3">
      <c r="B848" s="27" t="s">
        <v>34</v>
      </c>
      <c r="C848" s="28" t="s">
        <v>7</v>
      </c>
      <c r="D848" s="28" t="s">
        <v>35</v>
      </c>
      <c r="E848" s="28">
        <v>0.05</v>
      </c>
      <c r="F848" s="31">
        <v>127376.2375</v>
      </c>
    </row>
    <row r="849" spans="2:6" x14ac:dyDescent="0.3">
      <c r="B849" s="25" t="s">
        <v>34</v>
      </c>
      <c r="C849" s="26" t="s">
        <v>7</v>
      </c>
      <c r="D849" s="26" t="s">
        <v>35</v>
      </c>
      <c r="E849" s="26">
        <v>0.05</v>
      </c>
      <c r="F849" s="30">
        <v>127376.2375</v>
      </c>
    </row>
    <row r="850" spans="2:6" x14ac:dyDescent="0.3">
      <c r="B850" s="27" t="s">
        <v>34</v>
      </c>
      <c r="C850" s="28" t="s">
        <v>7</v>
      </c>
      <c r="D850" s="28" t="s">
        <v>35</v>
      </c>
      <c r="E850" s="28">
        <v>0.05</v>
      </c>
      <c r="F850" s="31">
        <v>127376.2375</v>
      </c>
    </row>
    <row r="851" spans="2:6" x14ac:dyDescent="0.3">
      <c r="B851" s="25" t="s">
        <v>34</v>
      </c>
      <c r="C851" s="26" t="s">
        <v>7</v>
      </c>
      <c r="D851" s="26" t="s">
        <v>35</v>
      </c>
      <c r="E851" s="26">
        <v>0</v>
      </c>
      <c r="F851" s="30">
        <v>96333.324999999997</v>
      </c>
    </row>
    <row r="852" spans="2:6" x14ac:dyDescent="0.3">
      <c r="B852" s="27" t="s">
        <v>34</v>
      </c>
      <c r="C852" s="28" t="s">
        <v>7</v>
      </c>
      <c r="D852" s="28" t="s">
        <v>35</v>
      </c>
      <c r="E852" s="28" t="s">
        <v>24</v>
      </c>
      <c r="F852" s="31">
        <v>154874.16949999999</v>
      </c>
    </row>
    <row r="853" spans="2:6" x14ac:dyDescent="0.3">
      <c r="B853" s="25" t="s">
        <v>34</v>
      </c>
      <c r="C853" s="26" t="s">
        <v>7</v>
      </c>
      <c r="D853" s="26" t="s">
        <v>36</v>
      </c>
      <c r="E853" s="26">
        <v>1</v>
      </c>
      <c r="F853" s="30">
        <v>60826024.409999996</v>
      </c>
    </row>
    <row r="854" spans="2:6" x14ac:dyDescent="0.3">
      <c r="B854" s="27" t="s">
        <v>34</v>
      </c>
      <c r="C854" s="28" t="s">
        <v>7</v>
      </c>
      <c r="D854" s="28" t="s">
        <v>36</v>
      </c>
      <c r="E854" s="28">
        <v>0.95</v>
      </c>
      <c r="F854" s="31">
        <v>43033480.140000001</v>
      </c>
    </row>
    <row r="855" spans="2:6" x14ac:dyDescent="0.3">
      <c r="B855" s="25" t="s">
        <v>34</v>
      </c>
      <c r="C855" s="26" t="s">
        <v>7</v>
      </c>
      <c r="D855" s="26" t="s">
        <v>36</v>
      </c>
      <c r="E855" s="26">
        <v>0.95</v>
      </c>
      <c r="F855" s="30">
        <v>43033480.140000001</v>
      </c>
    </row>
    <row r="856" spans="2:6" x14ac:dyDescent="0.3">
      <c r="B856" s="27" t="s">
        <v>34</v>
      </c>
      <c r="C856" s="28" t="s">
        <v>7</v>
      </c>
      <c r="D856" s="28" t="s">
        <v>36</v>
      </c>
      <c r="E856" s="28">
        <v>0.95</v>
      </c>
      <c r="F856" s="31">
        <v>43033480.140000001</v>
      </c>
    </row>
    <row r="857" spans="2:6" x14ac:dyDescent="0.3">
      <c r="B857" s="25" t="s">
        <v>34</v>
      </c>
      <c r="C857" s="26" t="s">
        <v>7</v>
      </c>
      <c r="D857" s="26" t="s">
        <v>36</v>
      </c>
      <c r="E857" s="26">
        <v>0.75</v>
      </c>
      <c r="F857" s="30">
        <v>36714863.049999997</v>
      </c>
    </row>
    <row r="858" spans="2:6" x14ac:dyDescent="0.3">
      <c r="B858" s="27" t="s">
        <v>34</v>
      </c>
      <c r="C858" s="28" t="s">
        <v>7</v>
      </c>
      <c r="D858" s="28" t="s">
        <v>36</v>
      </c>
      <c r="E858" s="28">
        <v>0.75</v>
      </c>
      <c r="F858" s="31">
        <v>36714863.049999997</v>
      </c>
    </row>
    <row r="859" spans="2:6" x14ac:dyDescent="0.3">
      <c r="B859" s="25" t="s">
        <v>34</v>
      </c>
      <c r="C859" s="26" t="s">
        <v>7</v>
      </c>
      <c r="D859" s="26" t="s">
        <v>36</v>
      </c>
      <c r="E859" s="26">
        <v>0.75</v>
      </c>
      <c r="F859" s="30">
        <v>36714863.049999997</v>
      </c>
    </row>
    <row r="860" spans="2:6" x14ac:dyDescent="0.3">
      <c r="B860" s="27" t="s">
        <v>34</v>
      </c>
      <c r="C860" s="28" t="s">
        <v>7</v>
      </c>
      <c r="D860" s="28" t="s">
        <v>36</v>
      </c>
      <c r="E860" s="28">
        <v>0.75</v>
      </c>
      <c r="F860" s="31">
        <v>36714863.049999997</v>
      </c>
    </row>
    <row r="861" spans="2:6" x14ac:dyDescent="0.3">
      <c r="B861" s="25" t="s">
        <v>34</v>
      </c>
      <c r="C861" s="26" t="s">
        <v>7</v>
      </c>
      <c r="D861" s="26" t="s">
        <v>36</v>
      </c>
      <c r="E861" s="26">
        <v>0.5</v>
      </c>
      <c r="F861" s="30">
        <v>32627306.940000001</v>
      </c>
    </row>
    <row r="862" spans="2:6" x14ac:dyDescent="0.3">
      <c r="B862" s="27" t="s">
        <v>34</v>
      </c>
      <c r="C862" s="28" t="s">
        <v>7</v>
      </c>
      <c r="D862" s="28" t="s">
        <v>36</v>
      </c>
      <c r="E862" s="28">
        <v>0.5</v>
      </c>
      <c r="F862" s="31">
        <v>32627306.940000001</v>
      </c>
    </row>
    <row r="863" spans="2:6" x14ac:dyDescent="0.3">
      <c r="B863" s="25" t="s">
        <v>34</v>
      </c>
      <c r="C863" s="26" t="s">
        <v>7</v>
      </c>
      <c r="D863" s="26" t="s">
        <v>36</v>
      </c>
      <c r="E863" s="26">
        <v>0.5</v>
      </c>
      <c r="F863" s="30">
        <v>32627306.940000001</v>
      </c>
    </row>
    <row r="864" spans="2:6" x14ac:dyDescent="0.3">
      <c r="B864" s="27" t="s">
        <v>34</v>
      </c>
      <c r="C864" s="28" t="s">
        <v>7</v>
      </c>
      <c r="D864" s="28" t="s">
        <v>36</v>
      </c>
      <c r="E864" s="28">
        <v>0.5</v>
      </c>
      <c r="F864" s="31">
        <v>32627306.940000001</v>
      </c>
    </row>
    <row r="865" spans="2:6" x14ac:dyDescent="0.3">
      <c r="B865" s="25" t="s">
        <v>34</v>
      </c>
      <c r="C865" s="26" t="s">
        <v>7</v>
      </c>
      <c r="D865" s="26" t="s">
        <v>36</v>
      </c>
      <c r="E865" s="26">
        <v>0.5</v>
      </c>
      <c r="F865" s="30">
        <v>32627306.940000001</v>
      </c>
    </row>
    <row r="866" spans="2:6" x14ac:dyDescent="0.3">
      <c r="B866" s="27" t="s">
        <v>34</v>
      </c>
      <c r="C866" s="28" t="s">
        <v>7</v>
      </c>
      <c r="D866" s="28" t="s">
        <v>36</v>
      </c>
      <c r="E866" s="28">
        <v>0.25</v>
      </c>
      <c r="F866" s="31">
        <v>28830375.460000001</v>
      </c>
    </row>
    <row r="867" spans="2:6" x14ac:dyDescent="0.3">
      <c r="B867" s="25" t="s">
        <v>34</v>
      </c>
      <c r="C867" s="26" t="s">
        <v>7</v>
      </c>
      <c r="D867" s="26" t="s">
        <v>36</v>
      </c>
      <c r="E867" s="26">
        <v>0.25</v>
      </c>
      <c r="F867" s="30">
        <v>28830375.460000001</v>
      </c>
    </row>
    <row r="868" spans="2:6" x14ac:dyDescent="0.3">
      <c r="B868" s="27" t="s">
        <v>34</v>
      </c>
      <c r="C868" s="28" t="s">
        <v>7</v>
      </c>
      <c r="D868" s="28" t="s">
        <v>36</v>
      </c>
      <c r="E868" s="28">
        <v>0.25</v>
      </c>
      <c r="F868" s="31">
        <v>28830375.460000001</v>
      </c>
    </row>
    <row r="869" spans="2:6" x14ac:dyDescent="0.3">
      <c r="B869" s="25" t="s">
        <v>34</v>
      </c>
      <c r="C869" s="26" t="s">
        <v>7</v>
      </c>
      <c r="D869" s="26" t="s">
        <v>36</v>
      </c>
      <c r="E869" s="26">
        <v>0.25</v>
      </c>
      <c r="F869" s="30">
        <v>28830375.460000001</v>
      </c>
    </row>
    <row r="870" spans="2:6" x14ac:dyDescent="0.3">
      <c r="B870" s="27" t="s">
        <v>34</v>
      </c>
      <c r="C870" s="28" t="s">
        <v>7</v>
      </c>
      <c r="D870" s="28" t="s">
        <v>36</v>
      </c>
      <c r="E870" s="28">
        <v>0.05</v>
      </c>
      <c r="F870" s="31">
        <v>24048548.149999999</v>
      </c>
    </row>
    <row r="871" spans="2:6" x14ac:dyDescent="0.3">
      <c r="B871" s="25" t="s">
        <v>34</v>
      </c>
      <c r="C871" s="26" t="s">
        <v>7</v>
      </c>
      <c r="D871" s="26" t="s">
        <v>36</v>
      </c>
      <c r="E871" s="26">
        <v>0.05</v>
      </c>
      <c r="F871" s="30">
        <v>24048548.149999999</v>
      </c>
    </row>
    <row r="872" spans="2:6" x14ac:dyDescent="0.3">
      <c r="B872" s="27" t="s">
        <v>34</v>
      </c>
      <c r="C872" s="28" t="s">
        <v>7</v>
      </c>
      <c r="D872" s="28" t="s">
        <v>36</v>
      </c>
      <c r="E872" s="28">
        <v>0.05</v>
      </c>
      <c r="F872" s="31">
        <v>24048548.149999999</v>
      </c>
    </row>
    <row r="873" spans="2:6" x14ac:dyDescent="0.3">
      <c r="B873" s="25" t="s">
        <v>34</v>
      </c>
      <c r="C873" s="26" t="s">
        <v>7</v>
      </c>
      <c r="D873" s="26" t="s">
        <v>36</v>
      </c>
      <c r="E873" s="26">
        <v>0</v>
      </c>
      <c r="F873" s="30">
        <v>14502811.060000001</v>
      </c>
    </row>
    <row r="874" spans="2:6" x14ac:dyDescent="0.3">
      <c r="B874" s="27" t="s">
        <v>34</v>
      </c>
      <c r="C874" s="28" t="s">
        <v>7</v>
      </c>
      <c r="D874" s="28" t="s">
        <v>36</v>
      </c>
      <c r="E874" s="28" t="s">
        <v>24</v>
      </c>
      <c r="F874" s="31">
        <v>32960332.289999999</v>
      </c>
    </row>
    <row r="875" spans="2:6" x14ac:dyDescent="0.3">
      <c r="B875" s="25" t="s">
        <v>34</v>
      </c>
      <c r="C875" s="26" t="s">
        <v>7</v>
      </c>
      <c r="D875" s="26" t="s">
        <v>37</v>
      </c>
      <c r="E875" s="26">
        <v>1</v>
      </c>
      <c r="F875" s="30">
        <v>35608401.409999996</v>
      </c>
    </row>
    <row r="876" spans="2:6" x14ac:dyDescent="0.3">
      <c r="B876" s="27" t="s">
        <v>34</v>
      </c>
      <c r="C876" s="28" t="s">
        <v>7</v>
      </c>
      <c r="D876" s="28" t="s">
        <v>37</v>
      </c>
      <c r="E876" s="28">
        <v>0.95</v>
      </c>
      <c r="F876" s="31">
        <v>26014188.390000001</v>
      </c>
    </row>
    <row r="877" spans="2:6" x14ac:dyDescent="0.3">
      <c r="B877" s="25" t="s">
        <v>34</v>
      </c>
      <c r="C877" s="26" t="s">
        <v>7</v>
      </c>
      <c r="D877" s="26" t="s">
        <v>37</v>
      </c>
      <c r="E877" s="26">
        <v>0.95</v>
      </c>
      <c r="F877" s="30">
        <v>26014188.390000001</v>
      </c>
    </row>
    <row r="878" spans="2:6" x14ac:dyDescent="0.3">
      <c r="B878" s="27" t="s">
        <v>34</v>
      </c>
      <c r="C878" s="28" t="s">
        <v>7</v>
      </c>
      <c r="D878" s="28" t="s">
        <v>37</v>
      </c>
      <c r="E878" s="28">
        <v>0.95</v>
      </c>
      <c r="F878" s="31">
        <v>26014188.390000001</v>
      </c>
    </row>
    <row r="879" spans="2:6" x14ac:dyDescent="0.3">
      <c r="B879" s="25" t="s">
        <v>34</v>
      </c>
      <c r="C879" s="26" t="s">
        <v>7</v>
      </c>
      <c r="D879" s="26" t="s">
        <v>37</v>
      </c>
      <c r="E879" s="26">
        <v>0.75</v>
      </c>
      <c r="F879" s="30">
        <v>21837400.059999999</v>
      </c>
    </row>
    <row r="880" spans="2:6" x14ac:dyDescent="0.3">
      <c r="B880" s="27" t="s">
        <v>34</v>
      </c>
      <c r="C880" s="28" t="s">
        <v>7</v>
      </c>
      <c r="D880" s="28" t="s">
        <v>37</v>
      </c>
      <c r="E880" s="28">
        <v>0.75</v>
      </c>
      <c r="F880" s="31">
        <v>21837400.059999999</v>
      </c>
    </row>
    <row r="881" spans="2:6" x14ac:dyDescent="0.3">
      <c r="B881" s="25" t="s">
        <v>34</v>
      </c>
      <c r="C881" s="26" t="s">
        <v>7</v>
      </c>
      <c r="D881" s="26" t="s">
        <v>37</v>
      </c>
      <c r="E881" s="26">
        <v>0.75</v>
      </c>
      <c r="F881" s="30">
        <v>21837400.059999999</v>
      </c>
    </row>
    <row r="882" spans="2:6" x14ac:dyDescent="0.3">
      <c r="B882" s="27" t="s">
        <v>34</v>
      </c>
      <c r="C882" s="28" t="s">
        <v>7</v>
      </c>
      <c r="D882" s="28" t="s">
        <v>37</v>
      </c>
      <c r="E882" s="28">
        <v>0.75</v>
      </c>
      <c r="F882" s="31">
        <v>21837400.059999999</v>
      </c>
    </row>
    <row r="883" spans="2:6" x14ac:dyDescent="0.3">
      <c r="B883" s="25" t="s">
        <v>34</v>
      </c>
      <c r="C883" s="26" t="s">
        <v>7</v>
      </c>
      <c r="D883" s="26" t="s">
        <v>37</v>
      </c>
      <c r="E883" s="26">
        <v>0.5</v>
      </c>
      <c r="F883" s="30">
        <v>18753791.289999999</v>
      </c>
    </row>
    <row r="884" spans="2:6" x14ac:dyDescent="0.3">
      <c r="B884" s="27" t="s">
        <v>34</v>
      </c>
      <c r="C884" s="28" t="s">
        <v>7</v>
      </c>
      <c r="D884" s="28" t="s">
        <v>37</v>
      </c>
      <c r="E884" s="28">
        <v>0.5</v>
      </c>
      <c r="F884" s="31">
        <v>18753791.289999999</v>
      </c>
    </row>
    <row r="885" spans="2:6" x14ac:dyDescent="0.3">
      <c r="B885" s="25" t="s">
        <v>34</v>
      </c>
      <c r="C885" s="26" t="s">
        <v>7</v>
      </c>
      <c r="D885" s="26" t="s">
        <v>37</v>
      </c>
      <c r="E885" s="26">
        <v>0.5</v>
      </c>
      <c r="F885" s="30">
        <v>18753791.289999999</v>
      </c>
    </row>
    <row r="886" spans="2:6" x14ac:dyDescent="0.3">
      <c r="B886" s="27" t="s">
        <v>34</v>
      </c>
      <c r="C886" s="28" t="s">
        <v>7</v>
      </c>
      <c r="D886" s="28" t="s">
        <v>37</v>
      </c>
      <c r="E886" s="28">
        <v>0.5</v>
      </c>
      <c r="F886" s="31">
        <v>18753791.289999999</v>
      </c>
    </row>
    <row r="887" spans="2:6" x14ac:dyDescent="0.3">
      <c r="B887" s="25" t="s">
        <v>34</v>
      </c>
      <c r="C887" s="26" t="s">
        <v>7</v>
      </c>
      <c r="D887" s="26" t="s">
        <v>37</v>
      </c>
      <c r="E887" s="26">
        <v>0.5</v>
      </c>
      <c r="F887" s="30">
        <v>18753791.289999999</v>
      </c>
    </row>
    <row r="888" spans="2:6" x14ac:dyDescent="0.3">
      <c r="B888" s="27" t="s">
        <v>34</v>
      </c>
      <c r="C888" s="28" t="s">
        <v>7</v>
      </c>
      <c r="D888" s="28" t="s">
        <v>37</v>
      </c>
      <c r="E888" s="28">
        <v>0.25</v>
      </c>
      <c r="F888" s="31">
        <v>16061802.310000001</v>
      </c>
    </row>
    <row r="889" spans="2:6" x14ac:dyDescent="0.3">
      <c r="B889" s="25" t="s">
        <v>34</v>
      </c>
      <c r="C889" s="26" t="s">
        <v>7</v>
      </c>
      <c r="D889" s="26" t="s">
        <v>37</v>
      </c>
      <c r="E889" s="26">
        <v>0.25</v>
      </c>
      <c r="F889" s="30">
        <v>16061802.310000001</v>
      </c>
    </row>
    <row r="890" spans="2:6" x14ac:dyDescent="0.3">
      <c r="B890" s="27" t="s">
        <v>34</v>
      </c>
      <c r="C890" s="28" t="s">
        <v>7</v>
      </c>
      <c r="D890" s="28" t="s">
        <v>37</v>
      </c>
      <c r="E890" s="28">
        <v>0.25</v>
      </c>
      <c r="F890" s="31">
        <v>16061802.310000001</v>
      </c>
    </row>
    <row r="891" spans="2:6" x14ac:dyDescent="0.3">
      <c r="B891" s="25" t="s">
        <v>34</v>
      </c>
      <c r="C891" s="26" t="s">
        <v>7</v>
      </c>
      <c r="D891" s="26" t="s">
        <v>37</v>
      </c>
      <c r="E891" s="26">
        <v>0.25</v>
      </c>
      <c r="F891" s="30">
        <v>16061802.310000001</v>
      </c>
    </row>
    <row r="892" spans="2:6" x14ac:dyDescent="0.3">
      <c r="B892" s="27" t="s">
        <v>34</v>
      </c>
      <c r="C892" s="28" t="s">
        <v>7</v>
      </c>
      <c r="D892" s="28" t="s">
        <v>37</v>
      </c>
      <c r="E892" s="28">
        <v>0.05</v>
      </c>
      <c r="F892" s="31">
        <v>13078643.689999999</v>
      </c>
    </row>
    <row r="893" spans="2:6" x14ac:dyDescent="0.3">
      <c r="B893" s="25" t="s">
        <v>34</v>
      </c>
      <c r="C893" s="26" t="s">
        <v>7</v>
      </c>
      <c r="D893" s="26" t="s">
        <v>37</v>
      </c>
      <c r="E893" s="26">
        <v>0.05</v>
      </c>
      <c r="F893" s="30">
        <v>13078643.689999999</v>
      </c>
    </row>
    <row r="894" spans="2:6" x14ac:dyDescent="0.3">
      <c r="B894" s="27" t="s">
        <v>34</v>
      </c>
      <c r="C894" s="28" t="s">
        <v>7</v>
      </c>
      <c r="D894" s="28" t="s">
        <v>37</v>
      </c>
      <c r="E894" s="28">
        <v>0.05</v>
      </c>
      <c r="F894" s="31">
        <v>13078643.689999999</v>
      </c>
    </row>
    <row r="895" spans="2:6" x14ac:dyDescent="0.3">
      <c r="B895" s="25" t="s">
        <v>34</v>
      </c>
      <c r="C895" s="26" t="s">
        <v>7</v>
      </c>
      <c r="D895" s="26" t="s">
        <v>37</v>
      </c>
      <c r="E895" s="26">
        <v>0</v>
      </c>
      <c r="F895" s="30">
        <v>9165402.1500000004</v>
      </c>
    </row>
    <row r="896" spans="2:6" x14ac:dyDescent="0.3">
      <c r="B896" s="27" t="s">
        <v>34</v>
      </c>
      <c r="C896" s="28" t="s">
        <v>7</v>
      </c>
      <c r="D896" s="28" t="s">
        <v>37</v>
      </c>
      <c r="E896" s="28" t="s">
        <v>24</v>
      </c>
      <c r="F896" s="31">
        <v>19078244.100000001</v>
      </c>
    </row>
    <row r="897" spans="2:6" x14ac:dyDescent="0.3">
      <c r="B897" s="25" t="s">
        <v>34</v>
      </c>
      <c r="C897" s="26" t="s">
        <v>7</v>
      </c>
      <c r="D897" s="26" t="s">
        <v>38</v>
      </c>
      <c r="E897" s="26">
        <v>1</v>
      </c>
      <c r="F897" s="30">
        <v>24376844.309999999</v>
      </c>
    </row>
    <row r="898" spans="2:6" x14ac:dyDescent="0.3">
      <c r="B898" s="27" t="s">
        <v>34</v>
      </c>
      <c r="C898" s="28" t="s">
        <v>7</v>
      </c>
      <c r="D898" s="28" t="s">
        <v>38</v>
      </c>
      <c r="E898" s="28">
        <v>0.95</v>
      </c>
      <c r="F898" s="31">
        <v>18199449.079999998</v>
      </c>
    </row>
    <row r="899" spans="2:6" x14ac:dyDescent="0.3">
      <c r="B899" s="25" t="s">
        <v>34</v>
      </c>
      <c r="C899" s="26" t="s">
        <v>7</v>
      </c>
      <c r="D899" s="26" t="s">
        <v>38</v>
      </c>
      <c r="E899" s="26">
        <v>0.95</v>
      </c>
      <c r="F899" s="30">
        <v>18199449.079999998</v>
      </c>
    </row>
    <row r="900" spans="2:6" x14ac:dyDescent="0.3">
      <c r="B900" s="27" t="s">
        <v>34</v>
      </c>
      <c r="C900" s="28" t="s">
        <v>7</v>
      </c>
      <c r="D900" s="28" t="s">
        <v>38</v>
      </c>
      <c r="E900" s="28">
        <v>0.95</v>
      </c>
      <c r="F900" s="31">
        <v>18199449.079999998</v>
      </c>
    </row>
    <row r="901" spans="2:6" x14ac:dyDescent="0.3">
      <c r="B901" s="25" t="s">
        <v>34</v>
      </c>
      <c r="C901" s="26" t="s">
        <v>7</v>
      </c>
      <c r="D901" s="26" t="s">
        <v>38</v>
      </c>
      <c r="E901" s="26">
        <v>0.75</v>
      </c>
      <c r="F901" s="30">
        <v>15154430.73</v>
      </c>
    </row>
    <row r="902" spans="2:6" x14ac:dyDescent="0.3">
      <c r="B902" s="27" t="s">
        <v>34</v>
      </c>
      <c r="C902" s="28" t="s">
        <v>7</v>
      </c>
      <c r="D902" s="28" t="s">
        <v>38</v>
      </c>
      <c r="E902" s="28">
        <v>0.75</v>
      </c>
      <c r="F902" s="31">
        <v>15154430.73</v>
      </c>
    </row>
    <row r="903" spans="2:6" x14ac:dyDescent="0.3">
      <c r="B903" s="25" t="s">
        <v>34</v>
      </c>
      <c r="C903" s="26" t="s">
        <v>7</v>
      </c>
      <c r="D903" s="26" t="s">
        <v>38</v>
      </c>
      <c r="E903" s="26">
        <v>0.75</v>
      </c>
      <c r="F903" s="30">
        <v>15154430.73</v>
      </c>
    </row>
    <row r="904" spans="2:6" x14ac:dyDescent="0.3">
      <c r="B904" s="27" t="s">
        <v>34</v>
      </c>
      <c r="C904" s="28" t="s">
        <v>7</v>
      </c>
      <c r="D904" s="28" t="s">
        <v>38</v>
      </c>
      <c r="E904" s="28">
        <v>0.75</v>
      </c>
      <c r="F904" s="31">
        <v>15154430.73</v>
      </c>
    </row>
    <row r="905" spans="2:6" x14ac:dyDescent="0.3">
      <c r="B905" s="25" t="s">
        <v>34</v>
      </c>
      <c r="C905" s="26" t="s">
        <v>7</v>
      </c>
      <c r="D905" s="26" t="s">
        <v>38</v>
      </c>
      <c r="E905" s="26">
        <v>0.5</v>
      </c>
      <c r="F905" s="30">
        <v>13078042.439999999</v>
      </c>
    </row>
    <row r="906" spans="2:6" x14ac:dyDescent="0.3">
      <c r="B906" s="27" t="s">
        <v>34</v>
      </c>
      <c r="C906" s="28" t="s">
        <v>7</v>
      </c>
      <c r="D906" s="28" t="s">
        <v>38</v>
      </c>
      <c r="E906" s="28">
        <v>0.5</v>
      </c>
      <c r="F906" s="31">
        <v>13078042.439999999</v>
      </c>
    </row>
    <row r="907" spans="2:6" x14ac:dyDescent="0.3">
      <c r="B907" s="25" t="s">
        <v>34</v>
      </c>
      <c r="C907" s="26" t="s">
        <v>7</v>
      </c>
      <c r="D907" s="26" t="s">
        <v>38</v>
      </c>
      <c r="E907" s="26">
        <v>0.5</v>
      </c>
      <c r="F907" s="30">
        <v>13078042.439999999</v>
      </c>
    </row>
    <row r="908" spans="2:6" x14ac:dyDescent="0.3">
      <c r="B908" s="27" t="s">
        <v>34</v>
      </c>
      <c r="C908" s="28" t="s">
        <v>7</v>
      </c>
      <c r="D908" s="28" t="s">
        <v>38</v>
      </c>
      <c r="E908" s="28">
        <v>0.5</v>
      </c>
      <c r="F908" s="31">
        <v>13078042.439999999</v>
      </c>
    </row>
    <row r="909" spans="2:6" x14ac:dyDescent="0.3">
      <c r="B909" s="25" t="s">
        <v>34</v>
      </c>
      <c r="C909" s="26" t="s">
        <v>7</v>
      </c>
      <c r="D909" s="26" t="s">
        <v>38</v>
      </c>
      <c r="E909" s="26">
        <v>0.5</v>
      </c>
      <c r="F909" s="30">
        <v>13078042.439999999</v>
      </c>
    </row>
    <row r="910" spans="2:6" x14ac:dyDescent="0.3">
      <c r="B910" s="27" t="s">
        <v>34</v>
      </c>
      <c r="C910" s="28" t="s">
        <v>7</v>
      </c>
      <c r="D910" s="28" t="s">
        <v>38</v>
      </c>
      <c r="E910" s="28">
        <v>0.25</v>
      </c>
      <c r="F910" s="31">
        <v>11410593.949999999</v>
      </c>
    </row>
    <row r="911" spans="2:6" x14ac:dyDescent="0.3">
      <c r="B911" s="25" t="s">
        <v>34</v>
      </c>
      <c r="C911" s="26" t="s">
        <v>7</v>
      </c>
      <c r="D911" s="26" t="s">
        <v>38</v>
      </c>
      <c r="E911" s="26">
        <v>0.25</v>
      </c>
      <c r="F911" s="30">
        <v>11410593.949999999</v>
      </c>
    </row>
    <row r="912" spans="2:6" x14ac:dyDescent="0.3">
      <c r="B912" s="27" t="s">
        <v>34</v>
      </c>
      <c r="C912" s="28" t="s">
        <v>7</v>
      </c>
      <c r="D912" s="28" t="s">
        <v>38</v>
      </c>
      <c r="E912" s="28">
        <v>0.25</v>
      </c>
      <c r="F912" s="31">
        <v>11410593.949999999</v>
      </c>
    </row>
    <row r="913" spans="2:6" x14ac:dyDescent="0.3">
      <c r="B913" s="25" t="s">
        <v>34</v>
      </c>
      <c r="C913" s="26" t="s">
        <v>7</v>
      </c>
      <c r="D913" s="26" t="s">
        <v>38</v>
      </c>
      <c r="E913" s="26">
        <v>0.25</v>
      </c>
      <c r="F913" s="30">
        <v>11410593.949999999</v>
      </c>
    </row>
    <row r="914" spans="2:6" x14ac:dyDescent="0.3">
      <c r="B914" s="27" t="s">
        <v>34</v>
      </c>
      <c r="C914" s="28" t="s">
        <v>7</v>
      </c>
      <c r="D914" s="28" t="s">
        <v>38</v>
      </c>
      <c r="E914" s="28">
        <v>0.05</v>
      </c>
      <c r="F914" s="31">
        <v>9141964.9199999999</v>
      </c>
    </row>
    <row r="915" spans="2:6" x14ac:dyDescent="0.3">
      <c r="B915" s="25" t="s">
        <v>34</v>
      </c>
      <c r="C915" s="26" t="s">
        <v>7</v>
      </c>
      <c r="D915" s="26" t="s">
        <v>38</v>
      </c>
      <c r="E915" s="26">
        <v>0.05</v>
      </c>
      <c r="F915" s="30">
        <v>9141964.9199999999</v>
      </c>
    </row>
    <row r="916" spans="2:6" x14ac:dyDescent="0.3">
      <c r="B916" s="27" t="s">
        <v>34</v>
      </c>
      <c r="C916" s="28" t="s">
        <v>7</v>
      </c>
      <c r="D916" s="28" t="s">
        <v>38</v>
      </c>
      <c r="E916" s="28">
        <v>0.05</v>
      </c>
      <c r="F916" s="31">
        <v>9141964.9199999999</v>
      </c>
    </row>
    <row r="917" spans="2:6" x14ac:dyDescent="0.3">
      <c r="B917" s="25" t="s">
        <v>34</v>
      </c>
      <c r="C917" s="26" t="s">
        <v>7</v>
      </c>
      <c r="D917" s="26" t="s">
        <v>38</v>
      </c>
      <c r="E917" s="26">
        <v>0</v>
      </c>
      <c r="F917" s="30">
        <v>4786950.2769999998</v>
      </c>
    </row>
    <row r="918" spans="2:6" x14ac:dyDescent="0.3">
      <c r="B918" s="27" t="s">
        <v>34</v>
      </c>
      <c r="C918" s="28" t="s">
        <v>7</v>
      </c>
      <c r="D918" s="28" t="s">
        <v>38</v>
      </c>
      <c r="E918" s="28" t="s">
        <v>24</v>
      </c>
      <c r="F918" s="31">
        <v>13329058.869999999</v>
      </c>
    </row>
    <row r="919" spans="2:6" x14ac:dyDescent="0.3">
      <c r="B919" s="25" t="s">
        <v>34</v>
      </c>
      <c r="C919" s="26" t="s">
        <v>7</v>
      </c>
      <c r="D919" s="26" t="s">
        <v>39</v>
      </c>
      <c r="E919" s="26">
        <v>1</v>
      </c>
      <c r="F919" s="30">
        <v>153.098277</v>
      </c>
    </row>
    <row r="920" spans="2:6" x14ac:dyDescent="0.3">
      <c r="B920" s="27" t="s">
        <v>34</v>
      </c>
      <c r="C920" s="28" t="s">
        <v>7</v>
      </c>
      <c r="D920" s="28" t="s">
        <v>39</v>
      </c>
      <c r="E920" s="28">
        <v>0.95</v>
      </c>
      <c r="F920" s="31">
        <v>153.092432</v>
      </c>
    </row>
    <row r="921" spans="2:6" x14ac:dyDescent="0.3">
      <c r="B921" s="25" t="s">
        <v>34</v>
      </c>
      <c r="C921" s="26" t="s">
        <v>7</v>
      </c>
      <c r="D921" s="26" t="s">
        <v>39</v>
      </c>
      <c r="E921" s="26">
        <v>0.95</v>
      </c>
      <c r="F921" s="30">
        <v>153.092432</v>
      </c>
    </row>
    <row r="922" spans="2:6" x14ac:dyDescent="0.3">
      <c r="B922" s="27" t="s">
        <v>34</v>
      </c>
      <c r="C922" s="28" t="s">
        <v>7</v>
      </c>
      <c r="D922" s="28" t="s">
        <v>39</v>
      </c>
      <c r="E922" s="28">
        <v>0.95</v>
      </c>
      <c r="F922" s="31">
        <v>153.092432</v>
      </c>
    </row>
    <row r="923" spans="2:6" x14ac:dyDescent="0.3">
      <c r="B923" s="25" t="s">
        <v>34</v>
      </c>
      <c r="C923" s="26" t="s">
        <v>7</v>
      </c>
      <c r="D923" s="26" t="s">
        <v>39</v>
      </c>
      <c r="E923" s="26">
        <v>0.75</v>
      </c>
      <c r="F923" s="30">
        <v>134.07174499999999</v>
      </c>
    </row>
    <row r="924" spans="2:6" x14ac:dyDescent="0.3">
      <c r="B924" s="27" t="s">
        <v>34</v>
      </c>
      <c r="C924" s="28" t="s">
        <v>7</v>
      </c>
      <c r="D924" s="28" t="s">
        <v>39</v>
      </c>
      <c r="E924" s="28">
        <v>0.75</v>
      </c>
      <c r="F924" s="31">
        <v>134.07174499999999</v>
      </c>
    </row>
    <row r="925" spans="2:6" x14ac:dyDescent="0.3">
      <c r="B925" s="25" t="s">
        <v>34</v>
      </c>
      <c r="C925" s="26" t="s">
        <v>7</v>
      </c>
      <c r="D925" s="26" t="s">
        <v>39</v>
      </c>
      <c r="E925" s="26">
        <v>0.75</v>
      </c>
      <c r="F925" s="30">
        <v>134.07174499999999</v>
      </c>
    </row>
    <row r="926" spans="2:6" x14ac:dyDescent="0.3">
      <c r="B926" s="27" t="s">
        <v>34</v>
      </c>
      <c r="C926" s="28" t="s">
        <v>7</v>
      </c>
      <c r="D926" s="28" t="s">
        <v>39</v>
      </c>
      <c r="E926" s="28">
        <v>0.75</v>
      </c>
      <c r="F926" s="31">
        <v>134.07174499999999</v>
      </c>
    </row>
    <row r="927" spans="2:6" x14ac:dyDescent="0.3">
      <c r="B927" s="25" t="s">
        <v>34</v>
      </c>
      <c r="C927" s="26" t="s">
        <v>7</v>
      </c>
      <c r="D927" s="26" t="s">
        <v>39</v>
      </c>
      <c r="E927" s="26">
        <v>0.5</v>
      </c>
      <c r="F927" s="30">
        <v>120.898076</v>
      </c>
    </row>
    <row r="928" spans="2:6" x14ac:dyDescent="0.3">
      <c r="B928" s="27" t="s">
        <v>34</v>
      </c>
      <c r="C928" s="28" t="s">
        <v>7</v>
      </c>
      <c r="D928" s="28" t="s">
        <v>39</v>
      </c>
      <c r="E928" s="28">
        <v>0.5</v>
      </c>
      <c r="F928" s="31">
        <v>120.898076</v>
      </c>
    </row>
    <row r="929" spans="2:6" x14ac:dyDescent="0.3">
      <c r="B929" s="25" t="s">
        <v>34</v>
      </c>
      <c r="C929" s="26" t="s">
        <v>7</v>
      </c>
      <c r="D929" s="26" t="s">
        <v>39</v>
      </c>
      <c r="E929" s="26">
        <v>0.5</v>
      </c>
      <c r="F929" s="30">
        <v>120.898076</v>
      </c>
    </row>
    <row r="930" spans="2:6" x14ac:dyDescent="0.3">
      <c r="B930" s="27" t="s">
        <v>34</v>
      </c>
      <c r="C930" s="28" t="s">
        <v>7</v>
      </c>
      <c r="D930" s="28" t="s">
        <v>39</v>
      </c>
      <c r="E930" s="28">
        <v>0.5</v>
      </c>
      <c r="F930" s="31">
        <v>120.898076</v>
      </c>
    </row>
    <row r="931" spans="2:6" x14ac:dyDescent="0.3">
      <c r="B931" s="25" t="s">
        <v>34</v>
      </c>
      <c r="C931" s="26" t="s">
        <v>7</v>
      </c>
      <c r="D931" s="26" t="s">
        <v>39</v>
      </c>
      <c r="E931" s="26">
        <v>0.5</v>
      </c>
      <c r="F931" s="30">
        <v>120.898076</v>
      </c>
    </row>
    <row r="932" spans="2:6" x14ac:dyDescent="0.3">
      <c r="B932" s="27" t="s">
        <v>34</v>
      </c>
      <c r="C932" s="28" t="s">
        <v>7</v>
      </c>
      <c r="D932" s="28" t="s">
        <v>39</v>
      </c>
      <c r="E932" s="28">
        <v>0.25</v>
      </c>
      <c r="F932" s="31">
        <v>110.35914</v>
      </c>
    </row>
    <row r="933" spans="2:6" x14ac:dyDescent="0.3">
      <c r="B933" s="25" t="s">
        <v>34</v>
      </c>
      <c r="C933" s="26" t="s">
        <v>7</v>
      </c>
      <c r="D933" s="26" t="s">
        <v>39</v>
      </c>
      <c r="E933" s="26">
        <v>0.25</v>
      </c>
      <c r="F933" s="30">
        <v>110.35914</v>
      </c>
    </row>
    <row r="934" spans="2:6" x14ac:dyDescent="0.3">
      <c r="B934" s="27" t="s">
        <v>34</v>
      </c>
      <c r="C934" s="28" t="s">
        <v>7</v>
      </c>
      <c r="D934" s="28" t="s">
        <v>39</v>
      </c>
      <c r="E934" s="28">
        <v>0.25</v>
      </c>
      <c r="F934" s="31">
        <v>110.35914</v>
      </c>
    </row>
    <row r="935" spans="2:6" x14ac:dyDescent="0.3">
      <c r="B935" s="25" t="s">
        <v>34</v>
      </c>
      <c r="C935" s="26" t="s">
        <v>7</v>
      </c>
      <c r="D935" s="26" t="s">
        <v>39</v>
      </c>
      <c r="E935" s="26">
        <v>0.25</v>
      </c>
      <c r="F935" s="30">
        <v>110.35914</v>
      </c>
    </row>
    <row r="936" spans="2:6" x14ac:dyDescent="0.3">
      <c r="B936" s="27" t="s">
        <v>34</v>
      </c>
      <c r="C936" s="28" t="s">
        <v>7</v>
      </c>
      <c r="D936" s="28" t="s">
        <v>39</v>
      </c>
      <c r="E936" s="28">
        <v>0.05</v>
      </c>
      <c r="F936" s="31">
        <v>95.142590999999996</v>
      </c>
    </row>
    <row r="937" spans="2:6" x14ac:dyDescent="0.3">
      <c r="B937" s="25" t="s">
        <v>34</v>
      </c>
      <c r="C937" s="26" t="s">
        <v>7</v>
      </c>
      <c r="D937" s="26" t="s">
        <v>39</v>
      </c>
      <c r="E937" s="26">
        <v>0.05</v>
      </c>
      <c r="F937" s="30">
        <v>95.142590999999996</v>
      </c>
    </row>
    <row r="938" spans="2:6" x14ac:dyDescent="0.3">
      <c r="B938" s="27" t="s">
        <v>34</v>
      </c>
      <c r="C938" s="28" t="s">
        <v>7</v>
      </c>
      <c r="D938" s="28" t="s">
        <v>39</v>
      </c>
      <c r="E938" s="28">
        <v>0.05</v>
      </c>
      <c r="F938" s="31">
        <v>95.142590999999996</v>
      </c>
    </row>
    <row r="939" spans="2:6" x14ac:dyDescent="0.3">
      <c r="B939" s="25" t="s">
        <v>34</v>
      </c>
      <c r="C939" s="26" t="s">
        <v>7</v>
      </c>
      <c r="D939" s="26" t="s">
        <v>39</v>
      </c>
      <c r="E939" s="26">
        <v>0</v>
      </c>
      <c r="F939" s="30">
        <v>95.142590999999996</v>
      </c>
    </row>
    <row r="940" spans="2:6" x14ac:dyDescent="0.3">
      <c r="B940" s="27" t="s">
        <v>34</v>
      </c>
      <c r="C940" s="28" t="s">
        <v>7</v>
      </c>
      <c r="D940" s="28" t="s">
        <v>39</v>
      </c>
      <c r="E940" s="28" t="s">
        <v>24</v>
      </c>
      <c r="F940" s="31">
        <v>122.518231</v>
      </c>
    </row>
    <row r="941" spans="2:6" x14ac:dyDescent="0.3">
      <c r="B941" s="25" t="s">
        <v>34</v>
      </c>
      <c r="C941" s="26" t="s">
        <v>7</v>
      </c>
      <c r="D941" s="26" t="s">
        <v>40</v>
      </c>
      <c r="E941" s="26">
        <v>1</v>
      </c>
      <c r="F941" s="30">
        <v>157.438277</v>
      </c>
    </row>
    <row r="942" spans="2:6" x14ac:dyDescent="0.3">
      <c r="B942" s="27" t="s">
        <v>34</v>
      </c>
      <c r="C942" s="28" t="s">
        <v>7</v>
      </c>
      <c r="D942" s="28" t="s">
        <v>40</v>
      </c>
      <c r="E942" s="28">
        <v>0.95</v>
      </c>
      <c r="F942" s="31">
        <v>111.432182</v>
      </c>
    </row>
    <row r="943" spans="2:6" x14ac:dyDescent="0.3">
      <c r="B943" s="25" t="s">
        <v>34</v>
      </c>
      <c r="C943" s="26" t="s">
        <v>7</v>
      </c>
      <c r="D943" s="26" t="s">
        <v>40</v>
      </c>
      <c r="E943" s="26">
        <v>0.95</v>
      </c>
      <c r="F943" s="30">
        <v>111.432182</v>
      </c>
    </row>
    <row r="944" spans="2:6" x14ac:dyDescent="0.3">
      <c r="B944" s="27" t="s">
        <v>34</v>
      </c>
      <c r="C944" s="28" t="s">
        <v>7</v>
      </c>
      <c r="D944" s="28" t="s">
        <v>40</v>
      </c>
      <c r="E944" s="28">
        <v>0.95</v>
      </c>
      <c r="F944" s="31">
        <v>111.432182</v>
      </c>
    </row>
    <row r="945" spans="2:6" x14ac:dyDescent="0.3">
      <c r="B945" s="25" t="s">
        <v>34</v>
      </c>
      <c r="C945" s="26" t="s">
        <v>7</v>
      </c>
      <c r="D945" s="26" t="s">
        <v>40</v>
      </c>
      <c r="E945" s="26">
        <v>0.75</v>
      </c>
      <c r="F945" s="30">
        <v>94.385132999999996</v>
      </c>
    </row>
    <row r="946" spans="2:6" x14ac:dyDescent="0.3">
      <c r="B946" s="27" t="s">
        <v>34</v>
      </c>
      <c r="C946" s="28" t="s">
        <v>7</v>
      </c>
      <c r="D946" s="28" t="s">
        <v>40</v>
      </c>
      <c r="E946" s="28">
        <v>0.75</v>
      </c>
      <c r="F946" s="31">
        <v>94.385132999999996</v>
      </c>
    </row>
    <row r="947" spans="2:6" x14ac:dyDescent="0.3">
      <c r="B947" s="25" t="s">
        <v>34</v>
      </c>
      <c r="C947" s="26" t="s">
        <v>7</v>
      </c>
      <c r="D947" s="26" t="s">
        <v>40</v>
      </c>
      <c r="E947" s="26">
        <v>0.75</v>
      </c>
      <c r="F947" s="30">
        <v>94.385132999999996</v>
      </c>
    </row>
    <row r="948" spans="2:6" x14ac:dyDescent="0.3">
      <c r="B948" s="27" t="s">
        <v>34</v>
      </c>
      <c r="C948" s="28" t="s">
        <v>7</v>
      </c>
      <c r="D948" s="28" t="s">
        <v>40</v>
      </c>
      <c r="E948" s="28">
        <v>0.75</v>
      </c>
      <c r="F948" s="31">
        <v>94.385132999999996</v>
      </c>
    </row>
    <row r="949" spans="2:6" x14ac:dyDescent="0.3">
      <c r="B949" s="25" t="s">
        <v>34</v>
      </c>
      <c r="C949" s="26" t="s">
        <v>7</v>
      </c>
      <c r="D949" s="26" t="s">
        <v>40</v>
      </c>
      <c r="E949" s="26">
        <v>0.5</v>
      </c>
      <c r="F949" s="30">
        <v>84.484829000000005</v>
      </c>
    </row>
    <row r="950" spans="2:6" x14ac:dyDescent="0.3">
      <c r="B950" s="27" t="s">
        <v>34</v>
      </c>
      <c r="C950" s="28" t="s">
        <v>7</v>
      </c>
      <c r="D950" s="28" t="s">
        <v>40</v>
      </c>
      <c r="E950" s="28">
        <v>0.5</v>
      </c>
      <c r="F950" s="31">
        <v>84.484829000000005</v>
      </c>
    </row>
    <row r="951" spans="2:6" x14ac:dyDescent="0.3">
      <c r="B951" s="25" t="s">
        <v>34</v>
      </c>
      <c r="C951" s="26" t="s">
        <v>7</v>
      </c>
      <c r="D951" s="26" t="s">
        <v>40</v>
      </c>
      <c r="E951" s="26">
        <v>0.5</v>
      </c>
      <c r="F951" s="30">
        <v>84.484829000000005</v>
      </c>
    </row>
    <row r="952" spans="2:6" x14ac:dyDescent="0.3">
      <c r="B952" s="27" t="s">
        <v>34</v>
      </c>
      <c r="C952" s="28" t="s">
        <v>7</v>
      </c>
      <c r="D952" s="28" t="s">
        <v>40</v>
      </c>
      <c r="E952" s="28">
        <v>0.5</v>
      </c>
      <c r="F952" s="31">
        <v>84.484829000000005</v>
      </c>
    </row>
    <row r="953" spans="2:6" x14ac:dyDescent="0.3">
      <c r="B953" s="25" t="s">
        <v>34</v>
      </c>
      <c r="C953" s="26" t="s">
        <v>7</v>
      </c>
      <c r="D953" s="26" t="s">
        <v>40</v>
      </c>
      <c r="E953" s="26">
        <v>0.5</v>
      </c>
      <c r="F953" s="30">
        <v>84.484829000000005</v>
      </c>
    </row>
    <row r="954" spans="2:6" x14ac:dyDescent="0.3">
      <c r="B954" s="27" t="s">
        <v>34</v>
      </c>
      <c r="C954" s="28" t="s">
        <v>7</v>
      </c>
      <c r="D954" s="28" t="s">
        <v>40</v>
      </c>
      <c r="E954" s="28">
        <v>0.25</v>
      </c>
      <c r="F954" s="31">
        <v>75.836761999999993</v>
      </c>
    </row>
    <row r="955" spans="2:6" x14ac:dyDescent="0.3">
      <c r="B955" s="25" t="s">
        <v>34</v>
      </c>
      <c r="C955" s="26" t="s">
        <v>7</v>
      </c>
      <c r="D955" s="26" t="s">
        <v>40</v>
      </c>
      <c r="E955" s="26">
        <v>0.25</v>
      </c>
      <c r="F955" s="30">
        <v>75.836761999999993</v>
      </c>
    </row>
    <row r="956" spans="2:6" x14ac:dyDescent="0.3">
      <c r="B956" s="27" t="s">
        <v>34</v>
      </c>
      <c r="C956" s="28" t="s">
        <v>7</v>
      </c>
      <c r="D956" s="28" t="s">
        <v>40</v>
      </c>
      <c r="E956" s="28">
        <v>0.25</v>
      </c>
      <c r="F956" s="31">
        <v>75.836761999999993</v>
      </c>
    </row>
    <row r="957" spans="2:6" x14ac:dyDescent="0.3">
      <c r="B957" s="25" t="s">
        <v>34</v>
      </c>
      <c r="C957" s="26" t="s">
        <v>7</v>
      </c>
      <c r="D957" s="26" t="s">
        <v>40</v>
      </c>
      <c r="E957" s="26">
        <v>0.25</v>
      </c>
      <c r="F957" s="30">
        <v>75.836761999999993</v>
      </c>
    </row>
    <row r="958" spans="2:6" x14ac:dyDescent="0.3">
      <c r="B958" s="27" t="s">
        <v>34</v>
      </c>
      <c r="C958" s="28" t="s">
        <v>7</v>
      </c>
      <c r="D958" s="28" t="s">
        <v>40</v>
      </c>
      <c r="E958" s="28">
        <v>0.05</v>
      </c>
      <c r="F958" s="31">
        <v>65.002243000000007</v>
      </c>
    </row>
    <row r="959" spans="2:6" x14ac:dyDescent="0.3">
      <c r="B959" s="25" t="s">
        <v>34</v>
      </c>
      <c r="C959" s="26" t="s">
        <v>7</v>
      </c>
      <c r="D959" s="26" t="s">
        <v>40</v>
      </c>
      <c r="E959" s="26">
        <v>0.05</v>
      </c>
      <c r="F959" s="30">
        <v>65.002243000000007</v>
      </c>
    </row>
    <row r="960" spans="2:6" x14ac:dyDescent="0.3">
      <c r="B960" s="27" t="s">
        <v>34</v>
      </c>
      <c r="C960" s="28" t="s">
        <v>7</v>
      </c>
      <c r="D960" s="28" t="s">
        <v>40</v>
      </c>
      <c r="E960" s="28">
        <v>0.05</v>
      </c>
      <c r="F960" s="31">
        <v>65.002243000000007</v>
      </c>
    </row>
    <row r="961" spans="2:6" x14ac:dyDescent="0.3">
      <c r="B961" s="25" t="s">
        <v>34</v>
      </c>
      <c r="C961" s="26" t="s">
        <v>7</v>
      </c>
      <c r="D961" s="26" t="s">
        <v>40</v>
      </c>
      <c r="E961" s="26">
        <v>0</v>
      </c>
      <c r="F961" s="30">
        <v>48.629534</v>
      </c>
    </row>
    <row r="962" spans="2:6" x14ac:dyDescent="0.3">
      <c r="B962" s="27" t="s">
        <v>34</v>
      </c>
      <c r="C962" s="28" t="s">
        <v>7</v>
      </c>
      <c r="D962" s="28" t="s">
        <v>40</v>
      </c>
      <c r="E962" s="28" t="s">
        <v>24</v>
      </c>
      <c r="F962" s="31">
        <v>85.858540000000005</v>
      </c>
    </row>
    <row r="963" spans="2:6" x14ac:dyDescent="0.3">
      <c r="B963" s="25" t="s">
        <v>34</v>
      </c>
      <c r="C963" s="26" t="s">
        <v>7</v>
      </c>
      <c r="D963" s="26" t="s">
        <v>41</v>
      </c>
      <c r="E963" s="26">
        <v>1</v>
      </c>
      <c r="F963" s="30">
        <v>300.86382500000002</v>
      </c>
    </row>
    <row r="964" spans="2:6" x14ac:dyDescent="0.3">
      <c r="B964" s="27" t="s">
        <v>34</v>
      </c>
      <c r="C964" s="28" t="s">
        <v>7</v>
      </c>
      <c r="D964" s="28" t="s">
        <v>41</v>
      </c>
      <c r="E964" s="28">
        <v>0.95</v>
      </c>
      <c r="F964" s="31">
        <v>248.34855400000001</v>
      </c>
    </row>
    <row r="965" spans="2:6" x14ac:dyDescent="0.3">
      <c r="B965" s="25" t="s">
        <v>34</v>
      </c>
      <c r="C965" s="26" t="s">
        <v>7</v>
      </c>
      <c r="D965" s="26" t="s">
        <v>41</v>
      </c>
      <c r="E965" s="26">
        <v>0.95</v>
      </c>
      <c r="F965" s="30">
        <v>248.34855400000001</v>
      </c>
    </row>
    <row r="966" spans="2:6" x14ac:dyDescent="0.3">
      <c r="B966" s="27" t="s">
        <v>34</v>
      </c>
      <c r="C966" s="28" t="s">
        <v>7</v>
      </c>
      <c r="D966" s="28" t="s">
        <v>41</v>
      </c>
      <c r="E966" s="28">
        <v>0.95</v>
      </c>
      <c r="F966" s="31">
        <v>248.34855400000001</v>
      </c>
    </row>
    <row r="967" spans="2:6" x14ac:dyDescent="0.3">
      <c r="B967" s="25" t="s">
        <v>34</v>
      </c>
      <c r="C967" s="26" t="s">
        <v>7</v>
      </c>
      <c r="D967" s="26" t="s">
        <v>41</v>
      </c>
      <c r="E967" s="26">
        <v>0.75</v>
      </c>
      <c r="F967" s="30">
        <v>226.88233099999999</v>
      </c>
    </row>
    <row r="968" spans="2:6" x14ac:dyDescent="0.3">
      <c r="B968" s="27" t="s">
        <v>34</v>
      </c>
      <c r="C968" s="28" t="s">
        <v>7</v>
      </c>
      <c r="D968" s="28" t="s">
        <v>41</v>
      </c>
      <c r="E968" s="28">
        <v>0.75</v>
      </c>
      <c r="F968" s="31">
        <v>226.88233099999999</v>
      </c>
    </row>
    <row r="969" spans="2:6" x14ac:dyDescent="0.3">
      <c r="B969" s="25" t="s">
        <v>34</v>
      </c>
      <c r="C969" s="26" t="s">
        <v>7</v>
      </c>
      <c r="D969" s="26" t="s">
        <v>41</v>
      </c>
      <c r="E969" s="26">
        <v>0.75</v>
      </c>
      <c r="F969" s="30">
        <v>226.88233099999999</v>
      </c>
    </row>
    <row r="970" spans="2:6" x14ac:dyDescent="0.3">
      <c r="B970" s="27" t="s">
        <v>34</v>
      </c>
      <c r="C970" s="28" t="s">
        <v>7</v>
      </c>
      <c r="D970" s="28" t="s">
        <v>41</v>
      </c>
      <c r="E970" s="28">
        <v>0.75</v>
      </c>
      <c r="F970" s="31">
        <v>226.88233099999999</v>
      </c>
    </row>
    <row r="971" spans="2:6" x14ac:dyDescent="0.3">
      <c r="B971" s="25" t="s">
        <v>34</v>
      </c>
      <c r="C971" s="26" t="s">
        <v>7</v>
      </c>
      <c r="D971" s="26" t="s">
        <v>41</v>
      </c>
      <c r="E971" s="26">
        <v>0.5</v>
      </c>
      <c r="F971" s="30">
        <v>211.138046</v>
      </c>
    </row>
    <row r="972" spans="2:6" x14ac:dyDescent="0.3">
      <c r="B972" s="27" t="s">
        <v>34</v>
      </c>
      <c r="C972" s="28" t="s">
        <v>7</v>
      </c>
      <c r="D972" s="28" t="s">
        <v>41</v>
      </c>
      <c r="E972" s="28">
        <v>0.5</v>
      </c>
      <c r="F972" s="31">
        <v>211.138046</v>
      </c>
    </row>
    <row r="973" spans="2:6" x14ac:dyDescent="0.3">
      <c r="B973" s="25" t="s">
        <v>34</v>
      </c>
      <c r="C973" s="26" t="s">
        <v>7</v>
      </c>
      <c r="D973" s="26" t="s">
        <v>41</v>
      </c>
      <c r="E973" s="26">
        <v>0.5</v>
      </c>
      <c r="F973" s="30">
        <v>211.138046</v>
      </c>
    </row>
    <row r="974" spans="2:6" x14ac:dyDescent="0.3">
      <c r="B974" s="27" t="s">
        <v>34</v>
      </c>
      <c r="C974" s="28" t="s">
        <v>7</v>
      </c>
      <c r="D974" s="28" t="s">
        <v>41</v>
      </c>
      <c r="E974" s="28">
        <v>0.5</v>
      </c>
      <c r="F974" s="31">
        <v>211.138046</v>
      </c>
    </row>
    <row r="975" spans="2:6" x14ac:dyDescent="0.3">
      <c r="B975" s="25" t="s">
        <v>34</v>
      </c>
      <c r="C975" s="26" t="s">
        <v>7</v>
      </c>
      <c r="D975" s="26" t="s">
        <v>41</v>
      </c>
      <c r="E975" s="26">
        <v>0.5</v>
      </c>
      <c r="F975" s="30">
        <v>211.138046</v>
      </c>
    </row>
    <row r="976" spans="2:6" x14ac:dyDescent="0.3">
      <c r="B976" s="27" t="s">
        <v>34</v>
      </c>
      <c r="C976" s="28" t="s">
        <v>7</v>
      </c>
      <c r="D976" s="28" t="s">
        <v>41</v>
      </c>
      <c r="E976" s="28">
        <v>0.25</v>
      </c>
      <c r="F976" s="31">
        <v>196.38500199999999</v>
      </c>
    </row>
    <row r="977" spans="2:6" x14ac:dyDescent="0.3">
      <c r="B977" s="25" t="s">
        <v>34</v>
      </c>
      <c r="C977" s="26" t="s">
        <v>7</v>
      </c>
      <c r="D977" s="26" t="s">
        <v>41</v>
      </c>
      <c r="E977" s="26">
        <v>0.25</v>
      </c>
      <c r="F977" s="30">
        <v>196.38500199999999</v>
      </c>
    </row>
    <row r="978" spans="2:6" x14ac:dyDescent="0.3">
      <c r="B978" s="27" t="s">
        <v>34</v>
      </c>
      <c r="C978" s="28" t="s">
        <v>7</v>
      </c>
      <c r="D978" s="28" t="s">
        <v>41</v>
      </c>
      <c r="E978" s="28">
        <v>0.25</v>
      </c>
      <c r="F978" s="31">
        <v>196.38500199999999</v>
      </c>
    </row>
    <row r="979" spans="2:6" x14ac:dyDescent="0.3">
      <c r="B979" s="25" t="s">
        <v>34</v>
      </c>
      <c r="C979" s="26" t="s">
        <v>7</v>
      </c>
      <c r="D979" s="26" t="s">
        <v>41</v>
      </c>
      <c r="E979" s="26">
        <v>0.25</v>
      </c>
      <c r="F979" s="30">
        <v>196.38500199999999</v>
      </c>
    </row>
    <row r="980" spans="2:6" x14ac:dyDescent="0.3">
      <c r="B980" s="27" t="s">
        <v>34</v>
      </c>
      <c r="C980" s="28" t="s">
        <v>7</v>
      </c>
      <c r="D980" s="28" t="s">
        <v>41</v>
      </c>
      <c r="E980" s="28">
        <v>0.05</v>
      </c>
      <c r="F980" s="31">
        <v>178.16670300000001</v>
      </c>
    </row>
    <row r="981" spans="2:6" x14ac:dyDescent="0.3">
      <c r="B981" s="25" t="s">
        <v>34</v>
      </c>
      <c r="C981" s="26" t="s">
        <v>7</v>
      </c>
      <c r="D981" s="26" t="s">
        <v>41</v>
      </c>
      <c r="E981" s="26">
        <v>0.05</v>
      </c>
      <c r="F981" s="30">
        <v>178.16670300000001</v>
      </c>
    </row>
    <row r="982" spans="2:6" x14ac:dyDescent="0.3">
      <c r="B982" s="27" t="s">
        <v>34</v>
      </c>
      <c r="C982" s="28" t="s">
        <v>7</v>
      </c>
      <c r="D982" s="28" t="s">
        <v>41</v>
      </c>
      <c r="E982" s="28">
        <v>0.05</v>
      </c>
      <c r="F982" s="31">
        <v>178.16670300000001</v>
      </c>
    </row>
    <row r="983" spans="2:6" x14ac:dyDescent="0.3">
      <c r="B983" s="25" t="s">
        <v>34</v>
      </c>
      <c r="C983" s="26" t="s">
        <v>7</v>
      </c>
      <c r="D983" s="26" t="s">
        <v>41</v>
      </c>
      <c r="E983" s="26">
        <v>0</v>
      </c>
      <c r="F983" s="30">
        <v>147.33074300000001</v>
      </c>
    </row>
    <row r="984" spans="2:6" x14ac:dyDescent="0.3">
      <c r="B984" s="27" t="s">
        <v>34</v>
      </c>
      <c r="C984" s="28" t="s">
        <v>7</v>
      </c>
      <c r="D984" s="28" t="s">
        <v>41</v>
      </c>
      <c r="E984" s="28" t="s">
        <v>24</v>
      </c>
      <c r="F984" s="31">
        <v>211.956277</v>
      </c>
    </row>
    <row r="985" spans="2:6" x14ac:dyDescent="0.3">
      <c r="B985" s="25" t="s">
        <v>34</v>
      </c>
      <c r="C985" s="26" t="s">
        <v>7</v>
      </c>
      <c r="D985" s="26" t="s">
        <v>42</v>
      </c>
      <c r="E985" s="26">
        <v>1</v>
      </c>
      <c r="F985" s="30">
        <v>25595686.52</v>
      </c>
    </row>
    <row r="986" spans="2:6" x14ac:dyDescent="0.3">
      <c r="B986" s="27" t="s">
        <v>34</v>
      </c>
      <c r="C986" s="28" t="s">
        <v>7</v>
      </c>
      <c r="D986" s="28" t="s">
        <v>42</v>
      </c>
      <c r="E986" s="28">
        <v>0.95</v>
      </c>
      <c r="F986" s="31">
        <v>19109421.539999999</v>
      </c>
    </row>
    <row r="987" spans="2:6" x14ac:dyDescent="0.3">
      <c r="B987" s="25" t="s">
        <v>34</v>
      </c>
      <c r="C987" s="26" t="s">
        <v>7</v>
      </c>
      <c r="D987" s="26" t="s">
        <v>42</v>
      </c>
      <c r="E987" s="26">
        <v>0.95</v>
      </c>
      <c r="F987" s="30">
        <v>19109421.539999999</v>
      </c>
    </row>
    <row r="988" spans="2:6" x14ac:dyDescent="0.3">
      <c r="B988" s="27" t="s">
        <v>34</v>
      </c>
      <c r="C988" s="28" t="s">
        <v>7</v>
      </c>
      <c r="D988" s="28" t="s">
        <v>42</v>
      </c>
      <c r="E988" s="28">
        <v>0.95</v>
      </c>
      <c r="F988" s="31">
        <v>19109421.539999999</v>
      </c>
    </row>
    <row r="989" spans="2:6" x14ac:dyDescent="0.3">
      <c r="B989" s="25" t="s">
        <v>34</v>
      </c>
      <c r="C989" s="26" t="s">
        <v>7</v>
      </c>
      <c r="D989" s="26" t="s">
        <v>42</v>
      </c>
      <c r="E989" s="26">
        <v>0.75</v>
      </c>
      <c r="F989" s="30">
        <v>15912152.26</v>
      </c>
    </row>
    <row r="990" spans="2:6" x14ac:dyDescent="0.3">
      <c r="B990" s="27" t="s">
        <v>34</v>
      </c>
      <c r="C990" s="28" t="s">
        <v>7</v>
      </c>
      <c r="D990" s="28" t="s">
        <v>42</v>
      </c>
      <c r="E990" s="28">
        <v>0.75</v>
      </c>
      <c r="F990" s="31">
        <v>15912152.26</v>
      </c>
    </row>
    <row r="991" spans="2:6" x14ac:dyDescent="0.3">
      <c r="B991" s="25" t="s">
        <v>34</v>
      </c>
      <c r="C991" s="26" t="s">
        <v>7</v>
      </c>
      <c r="D991" s="26" t="s">
        <v>42</v>
      </c>
      <c r="E991" s="26">
        <v>0.75</v>
      </c>
      <c r="F991" s="30">
        <v>15912152.26</v>
      </c>
    </row>
    <row r="992" spans="2:6" x14ac:dyDescent="0.3">
      <c r="B992" s="27" t="s">
        <v>34</v>
      </c>
      <c r="C992" s="28" t="s">
        <v>7</v>
      </c>
      <c r="D992" s="28" t="s">
        <v>42</v>
      </c>
      <c r="E992" s="28">
        <v>0.75</v>
      </c>
      <c r="F992" s="31">
        <v>15912152.26</v>
      </c>
    </row>
    <row r="993" spans="2:6" x14ac:dyDescent="0.3">
      <c r="B993" s="25" t="s">
        <v>34</v>
      </c>
      <c r="C993" s="26" t="s">
        <v>7</v>
      </c>
      <c r="D993" s="26" t="s">
        <v>42</v>
      </c>
      <c r="E993" s="26">
        <v>0.5</v>
      </c>
      <c r="F993" s="30">
        <v>13731944.560000001</v>
      </c>
    </row>
    <row r="994" spans="2:6" x14ac:dyDescent="0.3">
      <c r="B994" s="27" t="s">
        <v>34</v>
      </c>
      <c r="C994" s="28" t="s">
        <v>7</v>
      </c>
      <c r="D994" s="28" t="s">
        <v>42</v>
      </c>
      <c r="E994" s="28">
        <v>0.5</v>
      </c>
      <c r="F994" s="31">
        <v>13731944.560000001</v>
      </c>
    </row>
    <row r="995" spans="2:6" x14ac:dyDescent="0.3">
      <c r="B995" s="25" t="s">
        <v>34</v>
      </c>
      <c r="C995" s="26" t="s">
        <v>7</v>
      </c>
      <c r="D995" s="26" t="s">
        <v>42</v>
      </c>
      <c r="E995" s="26">
        <v>0.5</v>
      </c>
      <c r="F995" s="30">
        <v>13731944.560000001</v>
      </c>
    </row>
    <row r="996" spans="2:6" x14ac:dyDescent="0.3">
      <c r="B996" s="27" t="s">
        <v>34</v>
      </c>
      <c r="C996" s="28" t="s">
        <v>7</v>
      </c>
      <c r="D996" s="28" t="s">
        <v>42</v>
      </c>
      <c r="E996" s="28">
        <v>0.5</v>
      </c>
      <c r="F996" s="31">
        <v>13731944.560000001</v>
      </c>
    </row>
    <row r="997" spans="2:6" x14ac:dyDescent="0.3">
      <c r="B997" s="25" t="s">
        <v>34</v>
      </c>
      <c r="C997" s="26" t="s">
        <v>7</v>
      </c>
      <c r="D997" s="26" t="s">
        <v>42</v>
      </c>
      <c r="E997" s="26">
        <v>0.5</v>
      </c>
      <c r="F997" s="30">
        <v>13731944.560000001</v>
      </c>
    </row>
    <row r="998" spans="2:6" x14ac:dyDescent="0.3">
      <c r="B998" s="27" t="s">
        <v>34</v>
      </c>
      <c r="C998" s="28" t="s">
        <v>7</v>
      </c>
      <c r="D998" s="28" t="s">
        <v>42</v>
      </c>
      <c r="E998" s="28">
        <v>0.25</v>
      </c>
      <c r="F998" s="31">
        <v>11981123.65</v>
      </c>
    </row>
    <row r="999" spans="2:6" x14ac:dyDescent="0.3">
      <c r="B999" s="25" t="s">
        <v>34</v>
      </c>
      <c r="C999" s="26" t="s">
        <v>7</v>
      </c>
      <c r="D999" s="26" t="s">
        <v>42</v>
      </c>
      <c r="E999" s="26">
        <v>0.25</v>
      </c>
      <c r="F999" s="30">
        <v>11981123.65</v>
      </c>
    </row>
    <row r="1000" spans="2:6" x14ac:dyDescent="0.3">
      <c r="B1000" s="27" t="s">
        <v>34</v>
      </c>
      <c r="C1000" s="28" t="s">
        <v>7</v>
      </c>
      <c r="D1000" s="28" t="s">
        <v>42</v>
      </c>
      <c r="E1000" s="28">
        <v>0.25</v>
      </c>
      <c r="F1000" s="31">
        <v>11981123.65</v>
      </c>
    </row>
    <row r="1001" spans="2:6" x14ac:dyDescent="0.3">
      <c r="B1001" s="25" t="s">
        <v>34</v>
      </c>
      <c r="C1001" s="26" t="s">
        <v>7</v>
      </c>
      <c r="D1001" s="26" t="s">
        <v>42</v>
      </c>
      <c r="E1001" s="26">
        <v>0.25</v>
      </c>
      <c r="F1001" s="30">
        <v>11981123.65</v>
      </c>
    </row>
    <row r="1002" spans="2:6" x14ac:dyDescent="0.3">
      <c r="B1002" s="27" t="s">
        <v>34</v>
      </c>
      <c r="C1002" s="28" t="s">
        <v>7</v>
      </c>
      <c r="D1002" s="28" t="s">
        <v>42</v>
      </c>
      <c r="E1002" s="28">
        <v>0.05</v>
      </c>
      <c r="F1002" s="31">
        <v>9599063.1659999993</v>
      </c>
    </row>
    <row r="1003" spans="2:6" x14ac:dyDescent="0.3">
      <c r="B1003" s="25" t="s">
        <v>34</v>
      </c>
      <c r="C1003" s="26" t="s">
        <v>7</v>
      </c>
      <c r="D1003" s="26" t="s">
        <v>42</v>
      </c>
      <c r="E1003" s="26">
        <v>0.05</v>
      </c>
      <c r="F1003" s="30">
        <v>9599063.1659999993</v>
      </c>
    </row>
    <row r="1004" spans="2:6" x14ac:dyDescent="0.3">
      <c r="B1004" s="27" t="s">
        <v>34</v>
      </c>
      <c r="C1004" s="28" t="s">
        <v>7</v>
      </c>
      <c r="D1004" s="28" t="s">
        <v>42</v>
      </c>
      <c r="E1004" s="28">
        <v>0.05</v>
      </c>
      <c r="F1004" s="31">
        <v>9599063.1659999993</v>
      </c>
    </row>
    <row r="1005" spans="2:6" x14ac:dyDescent="0.3">
      <c r="B1005" s="25" t="s">
        <v>34</v>
      </c>
      <c r="C1005" s="26" t="s">
        <v>7</v>
      </c>
      <c r="D1005" s="26" t="s">
        <v>42</v>
      </c>
      <c r="E1005" s="26">
        <v>0</v>
      </c>
      <c r="F1005" s="30">
        <v>5026297.7910000002</v>
      </c>
    </row>
    <row r="1006" spans="2:6" x14ac:dyDescent="0.3">
      <c r="B1006" s="27" t="s">
        <v>34</v>
      </c>
      <c r="C1006" s="28" t="s">
        <v>7</v>
      </c>
      <c r="D1006" s="28" t="s">
        <v>42</v>
      </c>
      <c r="E1006" s="28" t="s">
        <v>24</v>
      </c>
      <c r="F1006" s="31">
        <v>13995511.82</v>
      </c>
    </row>
    <row r="1007" spans="2:6" x14ac:dyDescent="0.3">
      <c r="B1007" s="25" t="s">
        <v>34</v>
      </c>
      <c r="C1007" s="26" t="s">
        <v>7</v>
      </c>
      <c r="D1007" s="26" t="s">
        <v>43</v>
      </c>
      <c r="E1007" s="26">
        <v>1</v>
      </c>
      <c r="F1007" s="30">
        <v>165.310191</v>
      </c>
    </row>
    <row r="1008" spans="2:6" x14ac:dyDescent="0.3">
      <c r="B1008" s="27" t="s">
        <v>34</v>
      </c>
      <c r="C1008" s="28" t="s">
        <v>7</v>
      </c>
      <c r="D1008" s="28" t="s">
        <v>43</v>
      </c>
      <c r="E1008" s="28">
        <v>0.95</v>
      </c>
      <c r="F1008" s="31">
        <v>117.00379100000001</v>
      </c>
    </row>
    <row r="1009" spans="2:6" x14ac:dyDescent="0.3">
      <c r="B1009" s="25" t="s">
        <v>34</v>
      </c>
      <c r="C1009" s="26" t="s">
        <v>7</v>
      </c>
      <c r="D1009" s="26" t="s">
        <v>43</v>
      </c>
      <c r="E1009" s="26">
        <v>0.95</v>
      </c>
      <c r="F1009" s="30">
        <v>117.00379100000001</v>
      </c>
    </row>
    <row r="1010" spans="2:6" x14ac:dyDescent="0.3">
      <c r="B1010" s="27" t="s">
        <v>34</v>
      </c>
      <c r="C1010" s="28" t="s">
        <v>7</v>
      </c>
      <c r="D1010" s="28" t="s">
        <v>43</v>
      </c>
      <c r="E1010" s="28">
        <v>0.95</v>
      </c>
      <c r="F1010" s="31">
        <v>117.00379100000001</v>
      </c>
    </row>
    <row r="1011" spans="2:6" x14ac:dyDescent="0.3">
      <c r="B1011" s="25" t="s">
        <v>34</v>
      </c>
      <c r="C1011" s="26" t="s">
        <v>7</v>
      </c>
      <c r="D1011" s="26" t="s">
        <v>43</v>
      </c>
      <c r="E1011" s="26">
        <v>0.75</v>
      </c>
      <c r="F1011" s="30">
        <v>99.104389999999995</v>
      </c>
    </row>
    <row r="1012" spans="2:6" x14ac:dyDescent="0.3">
      <c r="B1012" s="27" t="s">
        <v>34</v>
      </c>
      <c r="C1012" s="28" t="s">
        <v>7</v>
      </c>
      <c r="D1012" s="28" t="s">
        <v>43</v>
      </c>
      <c r="E1012" s="28">
        <v>0.75</v>
      </c>
      <c r="F1012" s="31">
        <v>99.104389999999995</v>
      </c>
    </row>
    <row r="1013" spans="2:6" x14ac:dyDescent="0.3">
      <c r="B1013" s="25" t="s">
        <v>34</v>
      </c>
      <c r="C1013" s="26" t="s">
        <v>7</v>
      </c>
      <c r="D1013" s="26" t="s">
        <v>43</v>
      </c>
      <c r="E1013" s="26">
        <v>0.75</v>
      </c>
      <c r="F1013" s="30">
        <v>99.104389999999995</v>
      </c>
    </row>
    <row r="1014" spans="2:6" x14ac:dyDescent="0.3">
      <c r="B1014" s="27" t="s">
        <v>34</v>
      </c>
      <c r="C1014" s="28" t="s">
        <v>7</v>
      </c>
      <c r="D1014" s="28" t="s">
        <v>43</v>
      </c>
      <c r="E1014" s="28">
        <v>0.75</v>
      </c>
      <c r="F1014" s="31">
        <v>99.104389999999995</v>
      </c>
    </row>
    <row r="1015" spans="2:6" x14ac:dyDescent="0.3">
      <c r="B1015" s="25" t="s">
        <v>34</v>
      </c>
      <c r="C1015" s="26" t="s">
        <v>7</v>
      </c>
      <c r="D1015" s="26" t="s">
        <v>43</v>
      </c>
      <c r="E1015" s="26">
        <v>0.5</v>
      </c>
      <c r="F1015" s="30">
        <v>88.709069999999997</v>
      </c>
    </row>
    <row r="1016" spans="2:6" x14ac:dyDescent="0.3">
      <c r="B1016" s="27" t="s">
        <v>34</v>
      </c>
      <c r="C1016" s="28" t="s">
        <v>7</v>
      </c>
      <c r="D1016" s="28" t="s">
        <v>43</v>
      </c>
      <c r="E1016" s="28">
        <v>0.5</v>
      </c>
      <c r="F1016" s="31">
        <v>88.709069999999997</v>
      </c>
    </row>
    <row r="1017" spans="2:6" x14ac:dyDescent="0.3">
      <c r="B1017" s="25" t="s">
        <v>34</v>
      </c>
      <c r="C1017" s="26" t="s">
        <v>7</v>
      </c>
      <c r="D1017" s="26" t="s">
        <v>43</v>
      </c>
      <c r="E1017" s="26">
        <v>0.5</v>
      </c>
      <c r="F1017" s="30">
        <v>88.709069999999997</v>
      </c>
    </row>
    <row r="1018" spans="2:6" x14ac:dyDescent="0.3">
      <c r="B1018" s="27" t="s">
        <v>34</v>
      </c>
      <c r="C1018" s="28" t="s">
        <v>7</v>
      </c>
      <c r="D1018" s="28" t="s">
        <v>43</v>
      </c>
      <c r="E1018" s="28">
        <v>0.5</v>
      </c>
      <c r="F1018" s="31">
        <v>88.709069999999997</v>
      </c>
    </row>
    <row r="1019" spans="2:6" x14ac:dyDescent="0.3">
      <c r="B1019" s="25" t="s">
        <v>34</v>
      </c>
      <c r="C1019" s="26" t="s">
        <v>7</v>
      </c>
      <c r="D1019" s="26" t="s">
        <v>43</v>
      </c>
      <c r="E1019" s="26">
        <v>0.5</v>
      </c>
      <c r="F1019" s="30">
        <v>88.709069999999997</v>
      </c>
    </row>
    <row r="1020" spans="2:6" x14ac:dyDescent="0.3">
      <c r="B1020" s="27" t="s">
        <v>34</v>
      </c>
      <c r="C1020" s="28" t="s">
        <v>7</v>
      </c>
      <c r="D1020" s="28" t="s">
        <v>43</v>
      </c>
      <c r="E1020" s="28">
        <v>0.25</v>
      </c>
      <c r="F1020" s="31">
        <v>79.628600000000006</v>
      </c>
    </row>
    <row r="1021" spans="2:6" x14ac:dyDescent="0.3">
      <c r="B1021" s="25" t="s">
        <v>34</v>
      </c>
      <c r="C1021" s="26" t="s">
        <v>7</v>
      </c>
      <c r="D1021" s="26" t="s">
        <v>43</v>
      </c>
      <c r="E1021" s="26">
        <v>0.25</v>
      </c>
      <c r="F1021" s="30">
        <v>79.628600000000006</v>
      </c>
    </row>
    <row r="1022" spans="2:6" x14ac:dyDescent="0.3">
      <c r="B1022" s="27" t="s">
        <v>34</v>
      </c>
      <c r="C1022" s="28" t="s">
        <v>7</v>
      </c>
      <c r="D1022" s="28" t="s">
        <v>43</v>
      </c>
      <c r="E1022" s="28">
        <v>0.25</v>
      </c>
      <c r="F1022" s="31">
        <v>79.628600000000006</v>
      </c>
    </row>
    <row r="1023" spans="2:6" x14ac:dyDescent="0.3">
      <c r="B1023" s="25" t="s">
        <v>34</v>
      </c>
      <c r="C1023" s="26" t="s">
        <v>7</v>
      </c>
      <c r="D1023" s="26" t="s">
        <v>43</v>
      </c>
      <c r="E1023" s="26">
        <v>0.25</v>
      </c>
      <c r="F1023" s="30">
        <v>79.628600000000006</v>
      </c>
    </row>
    <row r="1024" spans="2:6" x14ac:dyDescent="0.3">
      <c r="B1024" s="27" t="s">
        <v>34</v>
      </c>
      <c r="C1024" s="28" t="s">
        <v>7</v>
      </c>
      <c r="D1024" s="28" t="s">
        <v>43</v>
      </c>
      <c r="E1024" s="28">
        <v>0.05</v>
      </c>
      <c r="F1024" s="31">
        <v>68.252354999999994</v>
      </c>
    </row>
    <row r="1025" spans="2:6" x14ac:dyDescent="0.3">
      <c r="B1025" s="25" t="s">
        <v>34</v>
      </c>
      <c r="C1025" s="26" t="s">
        <v>7</v>
      </c>
      <c r="D1025" s="26" t="s">
        <v>43</v>
      </c>
      <c r="E1025" s="26">
        <v>0.05</v>
      </c>
      <c r="F1025" s="30">
        <v>68.252354999999994</v>
      </c>
    </row>
    <row r="1026" spans="2:6" x14ac:dyDescent="0.3">
      <c r="B1026" s="27" t="s">
        <v>34</v>
      </c>
      <c r="C1026" s="28" t="s">
        <v>7</v>
      </c>
      <c r="D1026" s="28" t="s">
        <v>43</v>
      </c>
      <c r="E1026" s="28">
        <v>0.05</v>
      </c>
      <c r="F1026" s="31">
        <v>68.252354999999994</v>
      </c>
    </row>
    <row r="1027" spans="2:6" x14ac:dyDescent="0.3">
      <c r="B1027" s="25" t="s">
        <v>34</v>
      </c>
      <c r="C1027" s="26" t="s">
        <v>7</v>
      </c>
      <c r="D1027" s="26" t="s">
        <v>43</v>
      </c>
      <c r="E1027" s="26">
        <v>0</v>
      </c>
      <c r="F1027" s="30">
        <v>51.061010000000003</v>
      </c>
    </row>
    <row r="1028" spans="2:6" x14ac:dyDescent="0.3">
      <c r="B1028" s="27" t="s">
        <v>34</v>
      </c>
      <c r="C1028" s="28" t="s">
        <v>7</v>
      </c>
      <c r="D1028" s="28" t="s">
        <v>43</v>
      </c>
      <c r="E1028" s="28" t="s">
        <v>24</v>
      </c>
      <c r="F1028" s="31">
        <v>90.151466999999997</v>
      </c>
    </row>
    <row r="1029" spans="2:6" x14ac:dyDescent="0.3">
      <c r="B1029" s="25" t="s">
        <v>34</v>
      </c>
      <c r="C1029" s="26" t="s">
        <v>8</v>
      </c>
      <c r="D1029" s="26" t="s">
        <v>35</v>
      </c>
      <c r="E1029" s="26">
        <v>1</v>
      </c>
      <c r="F1029" s="30">
        <v>233225.47500000001</v>
      </c>
    </row>
    <row r="1030" spans="2:6" x14ac:dyDescent="0.3">
      <c r="B1030" s="27" t="s">
        <v>34</v>
      </c>
      <c r="C1030" s="28" t="s">
        <v>8</v>
      </c>
      <c r="D1030" s="28" t="s">
        <v>35</v>
      </c>
      <c r="E1030" s="28">
        <v>0.95</v>
      </c>
      <c r="F1030" s="31">
        <v>184006.92499999999</v>
      </c>
    </row>
    <row r="1031" spans="2:6" x14ac:dyDescent="0.3">
      <c r="B1031" s="25" t="s">
        <v>34</v>
      </c>
      <c r="C1031" s="26" t="s">
        <v>8</v>
      </c>
      <c r="D1031" s="26" t="s">
        <v>35</v>
      </c>
      <c r="E1031" s="26">
        <v>0.95</v>
      </c>
      <c r="F1031" s="30">
        <v>184006.92499999999</v>
      </c>
    </row>
    <row r="1032" spans="2:6" x14ac:dyDescent="0.3">
      <c r="B1032" s="27" t="s">
        <v>34</v>
      </c>
      <c r="C1032" s="28" t="s">
        <v>8</v>
      </c>
      <c r="D1032" s="28" t="s">
        <v>35</v>
      </c>
      <c r="E1032" s="28">
        <v>0.95</v>
      </c>
      <c r="F1032" s="31">
        <v>184006.92499999999</v>
      </c>
    </row>
    <row r="1033" spans="2:6" x14ac:dyDescent="0.3">
      <c r="B1033" s="25" t="s">
        <v>34</v>
      </c>
      <c r="C1033" s="26" t="s">
        <v>8</v>
      </c>
      <c r="D1033" s="26" t="s">
        <v>35</v>
      </c>
      <c r="E1033" s="26">
        <v>0.75</v>
      </c>
      <c r="F1033" s="30">
        <v>164877.25</v>
      </c>
    </row>
    <row r="1034" spans="2:6" x14ac:dyDescent="0.3">
      <c r="B1034" s="27" t="s">
        <v>34</v>
      </c>
      <c r="C1034" s="28" t="s">
        <v>8</v>
      </c>
      <c r="D1034" s="28" t="s">
        <v>35</v>
      </c>
      <c r="E1034" s="28">
        <v>0.75</v>
      </c>
      <c r="F1034" s="31">
        <v>164877.25</v>
      </c>
    </row>
    <row r="1035" spans="2:6" x14ac:dyDescent="0.3">
      <c r="B1035" s="25" t="s">
        <v>34</v>
      </c>
      <c r="C1035" s="26" t="s">
        <v>8</v>
      </c>
      <c r="D1035" s="26" t="s">
        <v>35</v>
      </c>
      <c r="E1035" s="26">
        <v>0.75</v>
      </c>
      <c r="F1035" s="30">
        <v>164877.25</v>
      </c>
    </row>
    <row r="1036" spans="2:6" x14ac:dyDescent="0.3">
      <c r="B1036" s="27" t="s">
        <v>34</v>
      </c>
      <c r="C1036" s="28" t="s">
        <v>8</v>
      </c>
      <c r="D1036" s="28" t="s">
        <v>35</v>
      </c>
      <c r="E1036" s="28">
        <v>0.75</v>
      </c>
      <c r="F1036" s="31">
        <v>164877.25</v>
      </c>
    </row>
    <row r="1037" spans="2:6" x14ac:dyDescent="0.3">
      <c r="B1037" s="25" t="s">
        <v>34</v>
      </c>
      <c r="C1037" s="26" t="s">
        <v>8</v>
      </c>
      <c r="D1037" s="26" t="s">
        <v>35</v>
      </c>
      <c r="E1037" s="26">
        <v>0.5</v>
      </c>
      <c r="F1037" s="30">
        <v>154358.375</v>
      </c>
    </row>
    <row r="1038" spans="2:6" x14ac:dyDescent="0.3">
      <c r="B1038" s="27" t="s">
        <v>34</v>
      </c>
      <c r="C1038" s="28" t="s">
        <v>8</v>
      </c>
      <c r="D1038" s="28" t="s">
        <v>35</v>
      </c>
      <c r="E1038" s="28">
        <v>0.5</v>
      </c>
      <c r="F1038" s="31">
        <v>154358.375</v>
      </c>
    </row>
    <row r="1039" spans="2:6" x14ac:dyDescent="0.3">
      <c r="B1039" s="25" t="s">
        <v>34</v>
      </c>
      <c r="C1039" s="26" t="s">
        <v>8</v>
      </c>
      <c r="D1039" s="26" t="s">
        <v>35</v>
      </c>
      <c r="E1039" s="26">
        <v>0.5</v>
      </c>
      <c r="F1039" s="30">
        <v>154358.375</v>
      </c>
    </row>
    <row r="1040" spans="2:6" x14ac:dyDescent="0.3">
      <c r="B1040" s="27" t="s">
        <v>34</v>
      </c>
      <c r="C1040" s="28" t="s">
        <v>8</v>
      </c>
      <c r="D1040" s="28" t="s">
        <v>35</v>
      </c>
      <c r="E1040" s="28">
        <v>0.5</v>
      </c>
      <c r="F1040" s="31">
        <v>154358.375</v>
      </c>
    </row>
    <row r="1041" spans="2:6" x14ac:dyDescent="0.3">
      <c r="B1041" s="25" t="s">
        <v>34</v>
      </c>
      <c r="C1041" s="26" t="s">
        <v>8</v>
      </c>
      <c r="D1041" s="26" t="s">
        <v>35</v>
      </c>
      <c r="E1041" s="26">
        <v>0.5</v>
      </c>
      <c r="F1041" s="30">
        <v>154358.375</v>
      </c>
    </row>
    <row r="1042" spans="2:6" x14ac:dyDescent="0.3">
      <c r="B1042" s="27" t="s">
        <v>34</v>
      </c>
      <c r="C1042" s="28" t="s">
        <v>8</v>
      </c>
      <c r="D1042" s="28" t="s">
        <v>35</v>
      </c>
      <c r="E1042" s="28">
        <v>0.25</v>
      </c>
      <c r="F1042" s="31">
        <v>143961.8125</v>
      </c>
    </row>
    <row r="1043" spans="2:6" x14ac:dyDescent="0.3">
      <c r="B1043" s="25" t="s">
        <v>34</v>
      </c>
      <c r="C1043" s="26" t="s">
        <v>8</v>
      </c>
      <c r="D1043" s="26" t="s">
        <v>35</v>
      </c>
      <c r="E1043" s="26">
        <v>0.25</v>
      </c>
      <c r="F1043" s="30">
        <v>143961.8125</v>
      </c>
    </row>
    <row r="1044" spans="2:6" x14ac:dyDescent="0.3">
      <c r="B1044" s="27" t="s">
        <v>34</v>
      </c>
      <c r="C1044" s="28" t="s">
        <v>8</v>
      </c>
      <c r="D1044" s="28" t="s">
        <v>35</v>
      </c>
      <c r="E1044" s="28">
        <v>0.25</v>
      </c>
      <c r="F1044" s="31">
        <v>143961.8125</v>
      </c>
    </row>
    <row r="1045" spans="2:6" x14ac:dyDescent="0.3">
      <c r="B1045" s="25" t="s">
        <v>34</v>
      </c>
      <c r="C1045" s="26" t="s">
        <v>8</v>
      </c>
      <c r="D1045" s="26" t="s">
        <v>35</v>
      </c>
      <c r="E1045" s="26">
        <v>0.25</v>
      </c>
      <c r="F1045" s="30">
        <v>143961.8125</v>
      </c>
    </row>
    <row r="1046" spans="2:6" x14ac:dyDescent="0.3">
      <c r="B1046" s="27" t="s">
        <v>34</v>
      </c>
      <c r="C1046" s="28" t="s">
        <v>8</v>
      </c>
      <c r="D1046" s="28" t="s">
        <v>35</v>
      </c>
      <c r="E1046" s="28">
        <v>0.05</v>
      </c>
      <c r="F1046" s="31">
        <v>128574.9</v>
      </c>
    </row>
    <row r="1047" spans="2:6" x14ac:dyDescent="0.3">
      <c r="B1047" s="25" t="s">
        <v>34</v>
      </c>
      <c r="C1047" s="26" t="s">
        <v>8</v>
      </c>
      <c r="D1047" s="26" t="s">
        <v>35</v>
      </c>
      <c r="E1047" s="26">
        <v>0.05</v>
      </c>
      <c r="F1047" s="30">
        <v>128574.9</v>
      </c>
    </row>
    <row r="1048" spans="2:6" x14ac:dyDescent="0.3">
      <c r="B1048" s="27" t="s">
        <v>34</v>
      </c>
      <c r="C1048" s="28" t="s">
        <v>8</v>
      </c>
      <c r="D1048" s="28" t="s">
        <v>35</v>
      </c>
      <c r="E1048" s="28">
        <v>0.05</v>
      </c>
      <c r="F1048" s="31">
        <v>128574.9</v>
      </c>
    </row>
    <row r="1049" spans="2:6" x14ac:dyDescent="0.3">
      <c r="B1049" s="25" t="s">
        <v>34</v>
      </c>
      <c r="C1049" s="26" t="s">
        <v>8</v>
      </c>
      <c r="D1049" s="26" t="s">
        <v>35</v>
      </c>
      <c r="E1049" s="26">
        <v>0</v>
      </c>
      <c r="F1049" s="30">
        <v>92468.25</v>
      </c>
    </row>
    <row r="1050" spans="2:6" x14ac:dyDescent="0.3">
      <c r="B1050" s="27" t="s">
        <v>34</v>
      </c>
      <c r="C1050" s="28" t="s">
        <v>8</v>
      </c>
      <c r="D1050" s="28" t="s">
        <v>35</v>
      </c>
      <c r="E1050" s="28" t="s">
        <v>24</v>
      </c>
      <c r="F1050" s="31">
        <v>154919.30009999999</v>
      </c>
    </row>
    <row r="1051" spans="2:6" x14ac:dyDescent="0.3">
      <c r="B1051" s="25" t="s">
        <v>34</v>
      </c>
      <c r="C1051" s="26" t="s">
        <v>8</v>
      </c>
      <c r="D1051" s="26" t="s">
        <v>36</v>
      </c>
      <c r="E1051" s="26">
        <v>1</v>
      </c>
      <c r="F1051" s="30">
        <v>61710296.579999998</v>
      </c>
    </row>
    <row r="1052" spans="2:6" x14ac:dyDescent="0.3">
      <c r="B1052" s="27" t="s">
        <v>34</v>
      </c>
      <c r="C1052" s="28" t="s">
        <v>8</v>
      </c>
      <c r="D1052" s="28" t="s">
        <v>36</v>
      </c>
      <c r="E1052" s="28">
        <v>0.95</v>
      </c>
      <c r="F1052" s="31">
        <v>45107219.159999996</v>
      </c>
    </row>
    <row r="1053" spans="2:6" x14ac:dyDescent="0.3">
      <c r="B1053" s="25" t="s">
        <v>34</v>
      </c>
      <c r="C1053" s="26" t="s">
        <v>8</v>
      </c>
      <c r="D1053" s="26" t="s">
        <v>36</v>
      </c>
      <c r="E1053" s="26">
        <v>0.95</v>
      </c>
      <c r="F1053" s="30">
        <v>45107219.159999996</v>
      </c>
    </row>
    <row r="1054" spans="2:6" x14ac:dyDescent="0.3">
      <c r="B1054" s="27" t="s">
        <v>34</v>
      </c>
      <c r="C1054" s="28" t="s">
        <v>8</v>
      </c>
      <c r="D1054" s="28" t="s">
        <v>36</v>
      </c>
      <c r="E1054" s="28">
        <v>0.95</v>
      </c>
      <c r="F1054" s="31">
        <v>45107219.159999996</v>
      </c>
    </row>
    <row r="1055" spans="2:6" x14ac:dyDescent="0.3">
      <c r="B1055" s="25" t="s">
        <v>34</v>
      </c>
      <c r="C1055" s="26" t="s">
        <v>8</v>
      </c>
      <c r="D1055" s="26" t="s">
        <v>36</v>
      </c>
      <c r="E1055" s="26">
        <v>0.75</v>
      </c>
      <c r="F1055" s="30">
        <v>38613469.689999998</v>
      </c>
    </row>
    <row r="1056" spans="2:6" x14ac:dyDescent="0.3">
      <c r="B1056" s="27" t="s">
        <v>34</v>
      </c>
      <c r="C1056" s="28" t="s">
        <v>8</v>
      </c>
      <c r="D1056" s="28" t="s">
        <v>36</v>
      </c>
      <c r="E1056" s="28">
        <v>0.75</v>
      </c>
      <c r="F1056" s="31">
        <v>38613469.689999998</v>
      </c>
    </row>
    <row r="1057" spans="2:6" x14ac:dyDescent="0.3">
      <c r="B1057" s="25" t="s">
        <v>34</v>
      </c>
      <c r="C1057" s="26" t="s">
        <v>8</v>
      </c>
      <c r="D1057" s="26" t="s">
        <v>36</v>
      </c>
      <c r="E1057" s="26">
        <v>0.75</v>
      </c>
      <c r="F1057" s="30">
        <v>38613469.689999998</v>
      </c>
    </row>
    <row r="1058" spans="2:6" x14ac:dyDescent="0.3">
      <c r="B1058" s="27" t="s">
        <v>34</v>
      </c>
      <c r="C1058" s="28" t="s">
        <v>8</v>
      </c>
      <c r="D1058" s="28" t="s">
        <v>36</v>
      </c>
      <c r="E1058" s="28">
        <v>0.75</v>
      </c>
      <c r="F1058" s="31">
        <v>38613469.689999998</v>
      </c>
    </row>
    <row r="1059" spans="2:6" x14ac:dyDescent="0.3">
      <c r="B1059" s="25" t="s">
        <v>34</v>
      </c>
      <c r="C1059" s="26" t="s">
        <v>8</v>
      </c>
      <c r="D1059" s="26" t="s">
        <v>36</v>
      </c>
      <c r="E1059" s="26">
        <v>0.5</v>
      </c>
      <c r="F1059" s="30">
        <v>34287144.32</v>
      </c>
    </row>
    <row r="1060" spans="2:6" x14ac:dyDescent="0.3">
      <c r="B1060" s="27" t="s">
        <v>34</v>
      </c>
      <c r="C1060" s="28" t="s">
        <v>8</v>
      </c>
      <c r="D1060" s="28" t="s">
        <v>36</v>
      </c>
      <c r="E1060" s="28">
        <v>0.5</v>
      </c>
      <c r="F1060" s="31">
        <v>34287144.32</v>
      </c>
    </row>
    <row r="1061" spans="2:6" x14ac:dyDescent="0.3">
      <c r="B1061" s="25" t="s">
        <v>34</v>
      </c>
      <c r="C1061" s="26" t="s">
        <v>8</v>
      </c>
      <c r="D1061" s="26" t="s">
        <v>36</v>
      </c>
      <c r="E1061" s="26">
        <v>0.5</v>
      </c>
      <c r="F1061" s="30">
        <v>34287144.32</v>
      </c>
    </row>
    <row r="1062" spans="2:6" x14ac:dyDescent="0.3">
      <c r="B1062" s="27" t="s">
        <v>34</v>
      </c>
      <c r="C1062" s="28" t="s">
        <v>8</v>
      </c>
      <c r="D1062" s="28" t="s">
        <v>36</v>
      </c>
      <c r="E1062" s="28">
        <v>0.5</v>
      </c>
      <c r="F1062" s="31">
        <v>34287144.32</v>
      </c>
    </row>
    <row r="1063" spans="2:6" x14ac:dyDescent="0.3">
      <c r="B1063" s="25" t="s">
        <v>34</v>
      </c>
      <c r="C1063" s="26" t="s">
        <v>8</v>
      </c>
      <c r="D1063" s="26" t="s">
        <v>36</v>
      </c>
      <c r="E1063" s="26">
        <v>0.5</v>
      </c>
      <c r="F1063" s="30">
        <v>34287144.32</v>
      </c>
    </row>
    <row r="1064" spans="2:6" x14ac:dyDescent="0.3">
      <c r="B1064" s="27" t="s">
        <v>34</v>
      </c>
      <c r="C1064" s="28" t="s">
        <v>8</v>
      </c>
      <c r="D1064" s="28" t="s">
        <v>36</v>
      </c>
      <c r="E1064" s="28">
        <v>0.25</v>
      </c>
      <c r="F1064" s="31">
        <v>30317559.440000001</v>
      </c>
    </row>
    <row r="1065" spans="2:6" x14ac:dyDescent="0.3">
      <c r="B1065" s="25" t="s">
        <v>34</v>
      </c>
      <c r="C1065" s="26" t="s">
        <v>8</v>
      </c>
      <c r="D1065" s="26" t="s">
        <v>36</v>
      </c>
      <c r="E1065" s="26">
        <v>0.25</v>
      </c>
      <c r="F1065" s="30">
        <v>30317559.440000001</v>
      </c>
    </row>
    <row r="1066" spans="2:6" x14ac:dyDescent="0.3">
      <c r="B1066" s="27" t="s">
        <v>34</v>
      </c>
      <c r="C1066" s="28" t="s">
        <v>8</v>
      </c>
      <c r="D1066" s="28" t="s">
        <v>36</v>
      </c>
      <c r="E1066" s="28">
        <v>0.25</v>
      </c>
      <c r="F1066" s="31">
        <v>30317559.440000001</v>
      </c>
    </row>
    <row r="1067" spans="2:6" x14ac:dyDescent="0.3">
      <c r="B1067" s="25" t="s">
        <v>34</v>
      </c>
      <c r="C1067" s="26" t="s">
        <v>8</v>
      </c>
      <c r="D1067" s="26" t="s">
        <v>36</v>
      </c>
      <c r="E1067" s="26">
        <v>0.25</v>
      </c>
      <c r="F1067" s="30">
        <v>30317559.440000001</v>
      </c>
    </row>
    <row r="1068" spans="2:6" x14ac:dyDescent="0.3">
      <c r="B1068" s="27" t="s">
        <v>34</v>
      </c>
      <c r="C1068" s="28" t="s">
        <v>8</v>
      </c>
      <c r="D1068" s="28" t="s">
        <v>36</v>
      </c>
      <c r="E1068" s="28">
        <v>0.05</v>
      </c>
      <c r="F1068" s="31">
        <v>25322531.440000001</v>
      </c>
    </row>
    <row r="1069" spans="2:6" x14ac:dyDescent="0.3">
      <c r="B1069" s="25" t="s">
        <v>34</v>
      </c>
      <c r="C1069" s="26" t="s">
        <v>8</v>
      </c>
      <c r="D1069" s="26" t="s">
        <v>36</v>
      </c>
      <c r="E1069" s="26">
        <v>0.05</v>
      </c>
      <c r="F1069" s="30">
        <v>25322531.440000001</v>
      </c>
    </row>
    <row r="1070" spans="2:6" x14ac:dyDescent="0.3">
      <c r="B1070" s="27" t="s">
        <v>34</v>
      </c>
      <c r="C1070" s="28" t="s">
        <v>8</v>
      </c>
      <c r="D1070" s="28" t="s">
        <v>36</v>
      </c>
      <c r="E1070" s="28">
        <v>0.05</v>
      </c>
      <c r="F1070" s="31">
        <v>25322531.440000001</v>
      </c>
    </row>
    <row r="1071" spans="2:6" x14ac:dyDescent="0.3">
      <c r="B1071" s="25" t="s">
        <v>34</v>
      </c>
      <c r="C1071" s="26" t="s">
        <v>8</v>
      </c>
      <c r="D1071" s="26" t="s">
        <v>36</v>
      </c>
      <c r="E1071" s="26">
        <v>0</v>
      </c>
      <c r="F1071" s="30">
        <v>16019816.710000001</v>
      </c>
    </row>
    <row r="1072" spans="2:6" x14ac:dyDescent="0.3">
      <c r="B1072" s="27" t="s">
        <v>34</v>
      </c>
      <c r="C1072" s="28" t="s">
        <v>8</v>
      </c>
      <c r="D1072" s="28" t="s">
        <v>36</v>
      </c>
      <c r="E1072" s="28" t="s">
        <v>24</v>
      </c>
      <c r="F1072" s="31">
        <v>34653433.100000001</v>
      </c>
    </row>
    <row r="1073" spans="2:6" x14ac:dyDescent="0.3">
      <c r="B1073" s="25" t="s">
        <v>34</v>
      </c>
      <c r="C1073" s="26" t="s">
        <v>8</v>
      </c>
      <c r="D1073" s="26" t="s">
        <v>37</v>
      </c>
      <c r="E1073" s="26">
        <v>1</v>
      </c>
      <c r="F1073" s="30">
        <v>39122457.380000003</v>
      </c>
    </row>
    <row r="1074" spans="2:6" x14ac:dyDescent="0.3">
      <c r="B1074" s="27" t="s">
        <v>34</v>
      </c>
      <c r="C1074" s="28" t="s">
        <v>8</v>
      </c>
      <c r="D1074" s="28" t="s">
        <v>37</v>
      </c>
      <c r="E1074" s="28">
        <v>0.95</v>
      </c>
      <c r="F1074" s="31">
        <v>28313924.469999999</v>
      </c>
    </row>
    <row r="1075" spans="2:6" x14ac:dyDescent="0.3">
      <c r="B1075" s="25" t="s">
        <v>34</v>
      </c>
      <c r="C1075" s="26" t="s">
        <v>8</v>
      </c>
      <c r="D1075" s="26" t="s">
        <v>37</v>
      </c>
      <c r="E1075" s="26">
        <v>0.95</v>
      </c>
      <c r="F1075" s="30">
        <v>28313924.469999999</v>
      </c>
    </row>
    <row r="1076" spans="2:6" x14ac:dyDescent="0.3">
      <c r="B1076" s="27" t="s">
        <v>34</v>
      </c>
      <c r="C1076" s="28" t="s">
        <v>8</v>
      </c>
      <c r="D1076" s="28" t="s">
        <v>37</v>
      </c>
      <c r="E1076" s="28">
        <v>0.95</v>
      </c>
      <c r="F1076" s="31">
        <v>28313924.469999999</v>
      </c>
    </row>
    <row r="1077" spans="2:6" x14ac:dyDescent="0.3">
      <c r="B1077" s="25" t="s">
        <v>34</v>
      </c>
      <c r="C1077" s="26" t="s">
        <v>8</v>
      </c>
      <c r="D1077" s="26" t="s">
        <v>37</v>
      </c>
      <c r="E1077" s="26">
        <v>0.75</v>
      </c>
      <c r="F1077" s="30">
        <v>23864248.84</v>
      </c>
    </row>
    <row r="1078" spans="2:6" x14ac:dyDescent="0.3">
      <c r="B1078" s="27" t="s">
        <v>34</v>
      </c>
      <c r="C1078" s="28" t="s">
        <v>8</v>
      </c>
      <c r="D1078" s="28" t="s">
        <v>37</v>
      </c>
      <c r="E1078" s="28">
        <v>0.75</v>
      </c>
      <c r="F1078" s="31">
        <v>23864248.84</v>
      </c>
    </row>
    <row r="1079" spans="2:6" x14ac:dyDescent="0.3">
      <c r="B1079" s="25" t="s">
        <v>34</v>
      </c>
      <c r="C1079" s="26" t="s">
        <v>8</v>
      </c>
      <c r="D1079" s="26" t="s">
        <v>37</v>
      </c>
      <c r="E1079" s="26">
        <v>0.75</v>
      </c>
      <c r="F1079" s="30">
        <v>23864248.84</v>
      </c>
    </row>
    <row r="1080" spans="2:6" x14ac:dyDescent="0.3">
      <c r="B1080" s="27" t="s">
        <v>34</v>
      </c>
      <c r="C1080" s="28" t="s">
        <v>8</v>
      </c>
      <c r="D1080" s="28" t="s">
        <v>37</v>
      </c>
      <c r="E1080" s="28">
        <v>0.75</v>
      </c>
      <c r="F1080" s="31">
        <v>23864248.84</v>
      </c>
    </row>
    <row r="1081" spans="2:6" x14ac:dyDescent="0.3">
      <c r="B1081" s="25" t="s">
        <v>34</v>
      </c>
      <c r="C1081" s="26" t="s">
        <v>8</v>
      </c>
      <c r="D1081" s="26" t="s">
        <v>37</v>
      </c>
      <c r="E1081" s="26">
        <v>0.5</v>
      </c>
      <c r="F1081" s="30">
        <v>20552069.91</v>
      </c>
    </row>
    <row r="1082" spans="2:6" x14ac:dyDescent="0.3">
      <c r="B1082" s="27" t="s">
        <v>34</v>
      </c>
      <c r="C1082" s="28" t="s">
        <v>8</v>
      </c>
      <c r="D1082" s="28" t="s">
        <v>37</v>
      </c>
      <c r="E1082" s="28">
        <v>0.5</v>
      </c>
      <c r="F1082" s="31">
        <v>20552069.91</v>
      </c>
    </row>
    <row r="1083" spans="2:6" x14ac:dyDescent="0.3">
      <c r="B1083" s="25" t="s">
        <v>34</v>
      </c>
      <c r="C1083" s="26" t="s">
        <v>8</v>
      </c>
      <c r="D1083" s="26" t="s">
        <v>37</v>
      </c>
      <c r="E1083" s="26">
        <v>0.5</v>
      </c>
      <c r="F1083" s="30">
        <v>20552069.91</v>
      </c>
    </row>
    <row r="1084" spans="2:6" x14ac:dyDescent="0.3">
      <c r="B1084" s="27" t="s">
        <v>34</v>
      </c>
      <c r="C1084" s="28" t="s">
        <v>8</v>
      </c>
      <c r="D1084" s="28" t="s">
        <v>37</v>
      </c>
      <c r="E1084" s="28">
        <v>0.5</v>
      </c>
      <c r="F1084" s="31">
        <v>20552069.91</v>
      </c>
    </row>
    <row r="1085" spans="2:6" x14ac:dyDescent="0.3">
      <c r="B1085" s="25" t="s">
        <v>34</v>
      </c>
      <c r="C1085" s="26" t="s">
        <v>8</v>
      </c>
      <c r="D1085" s="26" t="s">
        <v>37</v>
      </c>
      <c r="E1085" s="26">
        <v>0.5</v>
      </c>
      <c r="F1085" s="30">
        <v>20552069.91</v>
      </c>
    </row>
    <row r="1086" spans="2:6" x14ac:dyDescent="0.3">
      <c r="B1086" s="27" t="s">
        <v>34</v>
      </c>
      <c r="C1086" s="28" t="s">
        <v>8</v>
      </c>
      <c r="D1086" s="28" t="s">
        <v>37</v>
      </c>
      <c r="E1086" s="28">
        <v>0.25</v>
      </c>
      <c r="F1086" s="31">
        <v>17634844.399999999</v>
      </c>
    </row>
    <row r="1087" spans="2:6" x14ac:dyDescent="0.3">
      <c r="B1087" s="25" t="s">
        <v>34</v>
      </c>
      <c r="C1087" s="26" t="s">
        <v>8</v>
      </c>
      <c r="D1087" s="26" t="s">
        <v>37</v>
      </c>
      <c r="E1087" s="26">
        <v>0.25</v>
      </c>
      <c r="F1087" s="30">
        <v>17634844.399999999</v>
      </c>
    </row>
    <row r="1088" spans="2:6" x14ac:dyDescent="0.3">
      <c r="B1088" s="27" t="s">
        <v>34</v>
      </c>
      <c r="C1088" s="28" t="s">
        <v>8</v>
      </c>
      <c r="D1088" s="28" t="s">
        <v>37</v>
      </c>
      <c r="E1088" s="28">
        <v>0.25</v>
      </c>
      <c r="F1088" s="31">
        <v>17634844.399999999</v>
      </c>
    </row>
    <row r="1089" spans="2:6" x14ac:dyDescent="0.3">
      <c r="B1089" s="25" t="s">
        <v>34</v>
      </c>
      <c r="C1089" s="26" t="s">
        <v>8</v>
      </c>
      <c r="D1089" s="26" t="s">
        <v>37</v>
      </c>
      <c r="E1089" s="26">
        <v>0.25</v>
      </c>
      <c r="F1089" s="30">
        <v>17634844.399999999</v>
      </c>
    </row>
    <row r="1090" spans="2:6" x14ac:dyDescent="0.3">
      <c r="B1090" s="27" t="s">
        <v>34</v>
      </c>
      <c r="C1090" s="28" t="s">
        <v>8</v>
      </c>
      <c r="D1090" s="28" t="s">
        <v>37</v>
      </c>
      <c r="E1090" s="28">
        <v>0.05</v>
      </c>
      <c r="F1090" s="31">
        <v>14449866.119999999</v>
      </c>
    </row>
    <row r="1091" spans="2:6" x14ac:dyDescent="0.3">
      <c r="B1091" s="25" t="s">
        <v>34</v>
      </c>
      <c r="C1091" s="26" t="s">
        <v>8</v>
      </c>
      <c r="D1091" s="26" t="s">
        <v>37</v>
      </c>
      <c r="E1091" s="26">
        <v>0.05</v>
      </c>
      <c r="F1091" s="30">
        <v>14449866.119999999</v>
      </c>
    </row>
    <row r="1092" spans="2:6" x14ac:dyDescent="0.3">
      <c r="B1092" s="27" t="s">
        <v>34</v>
      </c>
      <c r="C1092" s="28" t="s">
        <v>8</v>
      </c>
      <c r="D1092" s="28" t="s">
        <v>37</v>
      </c>
      <c r="E1092" s="28">
        <v>0.05</v>
      </c>
      <c r="F1092" s="31">
        <v>14449866.119999999</v>
      </c>
    </row>
    <row r="1093" spans="2:6" x14ac:dyDescent="0.3">
      <c r="B1093" s="25" t="s">
        <v>34</v>
      </c>
      <c r="C1093" s="26" t="s">
        <v>8</v>
      </c>
      <c r="D1093" s="26" t="s">
        <v>37</v>
      </c>
      <c r="E1093" s="26">
        <v>0</v>
      </c>
      <c r="F1093" s="30">
        <v>9616734.0539999995</v>
      </c>
    </row>
    <row r="1094" spans="2:6" x14ac:dyDescent="0.3">
      <c r="B1094" s="27" t="s">
        <v>34</v>
      </c>
      <c r="C1094" s="28" t="s">
        <v>8</v>
      </c>
      <c r="D1094" s="28" t="s">
        <v>37</v>
      </c>
      <c r="E1094" s="28" t="s">
        <v>24</v>
      </c>
      <c r="F1094" s="31">
        <v>20875295.460000001</v>
      </c>
    </row>
    <row r="1095" spans="2:6" x14ac:dyDescent="0.3">
      <c r="B1095" s="25" t="s">
        <v>34</v>
      </c>
      <c r="C1095" s="26" t="s">
        <v>8</v>
      </c>
      <c r="D1095" s="26" t="s">
        <v>38</v>
      </c>
      <c r="E1095" s="26">
        <v>1</v>
      </c>
      <c r="F1095" s="30">
        <v>25376418.059999999</v>
      </c>
    </row>
    <row r="1096" spans="2:6" x14ac:dyDescent="0.3">
      <c r="B1096" s="27" t="s">
        <v>34</v>
      </c>
      <c r="C1096" s="28" t="s">
        <v>8</v>
      </c>
      <c r="D1096" s="28" t="s">
        <v>38</v>
      </c>
      <c r="E1096" s="28">
        <v>0.95</v>
      </c>
      <c r="F1096" s="31">
        <v>18123034.079999998</v>
      </c>
    </row>
    <row r="1097" spans="2:6" x14ac:dyDescent="0.3">
      <c r="B1097" s="25" t="s">
        <v>34</v>
      </c>
      <c r="C1097" s="26" t="s">
        <v>8</v>
      </c>
      <c r="D1097" s="26" t="s">
        <v>38</v>
      </c>
      <c r="E1097" s="26">
        <v>0.95</v>
      </c>
      <c r="F1097" s="30">
        <v>18123034.079999998</v>
      </c>
    </row>
    <row r="1098" spans="2:6" x14ac:dyDescent="0.3">
      <c r="B1098" s="27" t="s">
        <v>34</v>
      </c>
      <c r="C1098" s="28" t="s">
        <v>8</v>
      </c>
      <c r="D1098" s="28" t="s">
        <v>38</v>
      </c>
      <c r="E1098" s="28">
        <v>0.95</v>
      </c>
      <c r="F1098" s="31">
        <v>18123034.079999998</v>
      </c>
    </row>
    <row r="1099" spans="2:6" x14ac:dyDescent="0.3">
      <c r="B1099" s="25" t="s">
        <v>34</v>
      </c>
      <c r="C1099" s="26" t="s">
        <v>8</v>
      </c>
      <c r="D1099" s="26" t="s">
        <v>38</v>
      </c>
      <c r="E1099" s="26">
        <v>0.75</v>
      </c>
      <c r="F1099" s="30">
        <v>14946868.01</v>
      </c>
    </row>
    <row r="1100" spans="2:6" x14ac:dyDescent="0.3">
      <c r="B1100" s="27" t="s">
        <v>34</v>
      </c>
      <c r="C1100" s="28" t="s">
        <v>8</v>
      </c>
      <c r="D1100" s="28" t="s">
        <v>38</v>
      </c>
      <c r="E1100" s="28">
        <v>0.75</v>
      </c>
      <c r="F1100" s="31">
        <v>14946868.01</v>
      </c>
    </row>
    <row r="1101" spans="2:6" x14ac:dyDescent="0.3">
      <c r="B1101" s="25" t="s">
        <v>34</v>
      </c>
      <c r="C1101" s="26" t="s">
        <v>8</v>
      </c>
      <c r="D1101" s="26" t="s">
        <v>38</v>
      </c>
      <c r="E1101" s="26">
        <v>0.75</v>
      </c>
      <c r="F1101" s="30">
        <v>14946868.01</v>
      </c>
    </row>
    <row r="1102" spans="2:6" x14ac:dyDescent="0.3">
      <c r="B1102" s="27" t="s">
        <v>34</v>
      </c>
      <c r="C1102" s="28" t="s">
        <v>8</v>
      </c>
      <c r="D1102" s="28" t="s">
        <v>38</v>
      </c>
      <c r="E1102" s="28">
        <v>0.75</v>
      </c>
      <c r="F1102" s="31">
        <v>14946868.01</v>
      </c>
    </row>
    <row r="1103" spans="2:6" x14ac:dyDescent="0.3">
      <c r="B1103" s="25" t="s">
        <v>34</v>
      </c>
      <c r="C1103" s="26" t="s">
        <v>8</v>
      </c>
      <c r="D1103" s="26" t="s">
        <v>38</v>
      </c>
      <c r="E1103" s="26">
        <v>0.5</v>
      </c>
      <c r="F1103" s="30">
        <v>12961631.24</v>
      </c>
    </row>
    <row r="1104" spans="2:6" x14ac:dyDescent="0.3">
      <c r="B1104" s="27" t="s">
        <v>34</v>
      </c>
      <c r="C1104" s="28" t="s">
        <v>8</v>
      </c>
      <c r="D1104" s="28" t="s">
        <v>38</v>
      </c>
      <c r="E1104" s="28">
        <v>0.5</v>
      </c>
      <c r="F1104" s="31">
        <v>12961631.24</v>
      </c>
    </row>
    <row r="1105" spans="2:6" x14ac:dyDescent="0.3">
      <c r="B1105" s="25" t="s">
        <v>34</v>
      </c>
      <c r="C1105" s="26" t="s">
        <v>8</v>
      </c>
      <c r="D1105" s="26" t="s">
        <v>38</v>
      </c>
      <c r="E1105" s="26">
        <v>0.5</v>
      </c>
      <c r="F1105" s="30">
        <v>12961631.24</v>
      </c>
    </row>
    <row r="1106" spans="2:6" x14ac:dyDescent="0.3">
      <c r="B1106" s="27" t="s">
        <v>34</v>
      </c>
      <c r="C1106" s="28" t="s">
        <v>8</v>
      </c>
      <c r="D1106" s="28" t="s">
        <v>38</v>
      </c>
      <c r="E1106" s="28">
        <v>0.5</v>
      </c>
      <c r="F1106" s="31">
        <v>12961631.24</v>
      </c>
    </row>
    <row r="1107" spans="2:6" x14ac:dyDescent="0.3">
      <c r="B1107" s="25" t="s">
        <v>34</v>
      </c>
      <c r="C1107" s="26" t="s">
        <v>8</v>
      </c>
      <c r="D1107" s="26" t="s">
        <v>38</v>
      </c>
      <c r="E1107" s="26">
        <v>0.5</v>
      </c>
      <c r="F1107" s="30">
        <v>12961631.24</v>
      </c>
    </row>
    <row r="1108" spans="2:6" x14ac:dyDescent="0.3">
      <c r="B1108" s="27" t="s">
        <v>34</v>
      </c>
      <c r="C1108" s="28" t="s">
        <v>8</v>
      </c>
      <c r="D1108" s="28" t="s">
        <v>38</v>
      </c>
      <c r="E1108" s="28">
        <v>0.25</v>
      </c>
      <c r="F1108" s="31">
        <v>11257324.109999999</v>
      </c>
    </row>
    <row r="1109" spans="2:6" x14ac:dyDescent="0.3">
      <c r="B1109" s="25" t="s">
        <v>34</v>
      </c>
      <c r="C1109" s="26" t="s">
        <v>8</v>
      </c>
      <c r="D1109" s="26" t="s">
        <v>38</v>
      </c>
      <c r="E1109" s="26">
        <v>0.25</v>
      </c>
      <c r="F1109" s="30">
        <v>11257324.109999999</v>
      </c>
    </row>
    <row r="1110" spans="2:6" x14ac:dyDescent="0.3">
      <c r="B1110" s="27" t="s">
        <v>34</v>
      </c>
      <c r="C1110" s="28" t="s">
        <v>8</v>
      </c>
      <c r="D1110" s="28" t="s">
        <v>38</v>
      </c>
      <c r="E1110" s="28">
        <v>0.25</v>
      </c>
      <c r="F1110" s="31">
        <v>11257324.109999999</v>
      </c>
    </row>
    <row r="1111" spans="2:6" x14ac:dyDescent="0.3">
      <c r="B1111" s="25" t="s">
        <v>34</v>
      </c>
      <c r="C1111" s="26" t="s">
        <v>8</v>
      </c>
      <c r="D1111" s="26" t="s">
        <v>38</v>
      </c>
      <c r="E1111" s="26">
        <v>0.25</v>
      </c>
      <c r="F1111" s="30">
        <v>11257324.109999999</v>
      </c>
    </row>
    <row r="1112" spans="2:6" x14ac:dyDescent="0.3">
      <c r="B1112" s="27" t="s">
        <v>34</v>
      </c>
      <c r="C1112" s="28" t="s">
        <v>8</v>
      </c>
      <c r="D1112" s="28" t="s">
        <v>38</v>
      </c>
      <c r="E1112" s="28">
        <v>0.05</v>
      </c>
      <c r="F1112" s="31">
        <v>8971145.5289999992</v>
      </c>
    </row>
    <row r="1113" spans="2:6" x14ac:dyDescent="0.3">
      <c r="B1113" s="25" t="s">
        <v>34</v>
      </c>
      <c r="C1113" s="26" t="s">
        <v>8</v>
      </c>
      <c r="D1113" s="26" t="s">
        <v>38</v>
      </c>
      <c r="E1113" s="26">
        <v>0.05</v>
      </c>
      <c r="F1113" s="30">
        <v>8971145.5289999992</v>
      </c>
    </row>
    <row r="1114" spans="2:6" x14ac:dyDescent="0.3">
      <c r="B1114" s="27" t="s">
        <v>34</v>
      </c>
      <c r="C1114" s="28" t="s">
        <v>8</v>
      </c>
      <c r="D1114" s="28" t="s">
        <v>38</v>
      </c>
      <c r="E1114" s="28">
        <v>0.05</v>
      </c>
      <c r="F1114" s="31">
        <v>8971145.5289999992</v>
      </c>
    </row>
    <row r="1115" spans="2:6" x14ac:dyDescent="0.3">
      <c r="B1115" s="25" t="s">
        <v>34</v>
      </c>
      <c r="C1115" s="26" t="s">
        <v>8</v>
      </c>
      <c r="D1115" s="26" t="s">
        <v>38</v>
      </c>
      <c r="E1115" s="26">
        <v>0</v>
      </c>
      <c r="F1115" s="30">
        <v>5914849.1500000004</v>
      </c>
    </row>
    <row r="1116" spans="2:6" x14ac:dyDescent="0.3">
      <c r="B1116" s="27" t="s">
        <v>34</v>
      </c>
      <c r="C1116" s="28" t="s">
        <v>8</v>
      </c>
      <c r="D1116" s="28" t="s">
        <v>38</v>
      </c>
      <c r="E1116" s="28" t="s">
        <v>24</v>
      </c>
      <c r="F1116" s="31">
        <v>13195544.73</v>
      </c>
    </row>
    <row r="1117" spans="2:6" x14ac:dyDescent="0.3">
      <c r="B1117" s="25" t="s">
        <v>34</v>
      </c>
      <c r="C1117" s="26" t="s">
        <v>8</v>
      </c>
      <c r="D1117" s="26" t="s">
        <v>39</v>
      </c>
      <c r="E1117" s="26">
        <v>1</v>
      </c>
      <c r="F1117" s="30">
        <v>167.746544</v>
      </c>
    </row>
    <row r="1118" spans="2:6" x14ac:dyDescent="0.3">
      <c r="B1118" s="27" t="s">
        <v>34</v>
      </c>
      <c r="C1118" s="28" t="s">
        <v>8</v>
      </c>
      <c r="D1118" s="28" t="s">
        <v>39</v>
      </c>
      <c r="E1118" s="28">
        <v>0.95</v>
      </c>
      <c r="F1118" s="31">
        <v>167.745215</v>
      </c>
    </row>
    <row r="1119" spans="2:6" x14ac:dyDescent="0.3">
      <c r="B1119" s="25" t="s">
        <v>34</v>
      </c>
      <c r="C1119" s="26" t="s">
        <v>8</v>
      </c>
      <c r="D1119" s="26" t="s">
        <v>39</v>
      </c>
      <c r="E1119" s="26">
        <v>0.95</v>
      </c>
      <c r="F1119" s="30">
        <v>167.745215</v>
      </c>
    </row>
    <row r="1120" spans="2:6" x14ac:dyDescent="0.3">
      <c r="B1120" s="27" t="s">
        <v>34</v>
      </c>
      <c r="C1120" s="28" t="s">
        <v>8</v>
      </c>
      <c r="D1120" s="28" t="s">
        <v>39</v>
      </c>
      <c r="E1120" s="28">
        <v>0.95</v>
      </c>
      <c r="F1120" s="31">
        <v>167.745215</v>
      </c>
    </row>
    <row r="1121" spans="2:6" x14ac:dyDescent="0.3">
      <c r="B1121" s="25" t="s">
        <v>34</v>
      </c>
      <c r="C1121" s="26" t="s">
        <v>8</v>
      </c>
      <c r="D1121" s="26" t="s">
        <v>39</v>
      </c>
      <c r="E1121" s="26">
        <v>0.75</v>
      </c>
      <c r="F1121" s="30">
        <v>146.82246000000001</v>
      </c>
    </row>
    <row r="1122" spans="2:6" x14ac:dyDescent="0.3">
      <c r="B1122" s="27" t="s">
        <v>34</v>
      </c>
      <c r="C1122" s="28" t="s">
        <v>8</v>
      </c>
      <c r="D1122" s="28" t="s">
        <v>39</v>
      </c>
      <c r="E1122" s="28">
        <v>0.75</v>
      </c>
      <c r="F1122" s="31">
        <v>146.82246000000001</v>
      </c>
    </row>
    <row r="1123" spans="2:6" x14ac:dyDescent="0.3">
      <c r="B1123" s="25" t="s">
        <v>34</v>
      </c>
      <c r="C1123" s="26" t="s">
        <v>8</v>
      </c>
      <c r="D1123" s="26" t="s">
        <v>39</v>
      </c>
      <c r="E1123" s="26">
        <v>0.75</v>
      </c>
      <c r="F1123" s="30">
        <v>146.82246000000001</v>
      </c>
    </row>
    <row r="1124" spans="2:6" x14ac:dyDescent="0.3">
      <c r="B1124" s="27" t="s">
        <v>34</v>
      </c>
      <c r="C1124" s="28" t="s">
        <v>8</v>
      </c>
      <c r="D1124" s="28" t="s">
        <v>39</v>
      </c>
      <c r="E1124" s="28">
        <v>0.75</v>
      </c>
      <c r="F1124" s="31">
        <v>146.82246000000001</v>
      </c>
    </row>
    <row r="1125" spans="2:6" x14ac:dyDescent="0.3">
      <c r="B1125" s="25" t="s">
        <v>34</v>
      </c>
      <c r="C1125" s="26" t="s">
        <v>8</v>
      </c>
      <c r="D1125" s="26" t="s">
        <v>39</v>
      </c>
      <c r="E1125" s="26">
        <v>0.5</v>
      </c>
      <c r="F1125" s="30">
        <v>132.331423</v>
      </c>
    </row>
    <row r="1126" spans="2:6" x14ac:dyDescent="0.3">
      <c r="B1126" s="27" t="s">
        <v>34</v>
      </c>
      <c r="C1126" s="28" t="s">
        <v>8</v>
      </c>
      <c r="D1126" s="28" t="s">
        <v>39</v>
      </c>
      <c r="E1126" s="28">
        <v>0.5</v>
      </c>
      <c r="F1126" s="31">
        <v>132.331423</v>
      </c>
    </row>
    <row r="1127" spans="2:6" x14ac:dyDescent="0.3">
      <c r="B1127" s="25" t="s">
        <v>34</v>
      </c>
      <c r="C1127" s="26" t="s">
        <v>8</v>
      </c>
      <c r="D1127" s="26" t="s">
        <v>39</v>
      </c>
      <c r="E1127" s="26">
        <v>0.5</v>
      </c>
      <c r="F1127" s="30">
        <v>132.331423</v>
      </c>
    </row>
    <row r="1128" spans="2:6" x14ac:dyDescent="0.3">
      <c r="B1128" s="27" t="s">
        <v>34</v>
      </c>
      <c r="C1128" s="28" t="s">
        <v>8</v>
      </c>
      <c r="D1128" s="28" t="s">
        <v>39</v>
      </c>
      <c r="E1128" s="28">
        <v>0.5</v>
      </c>
      <c r="F1128" s="31">
        <v>132.331423</v>
      </c>
    </row>
    <row r="1129" spans="2:6" x14ac:dyDescent="0.3">
      <c r="B1129" s="25" t="s">
        <v>34</v>
      </c>
      <c r="C1129" s="26" t="s">
        <v>8</v>
      </c>
      <c r="D1129" s="26" t="s">
        <v>39</v>
      </c>
      <c r="E1129" s="26">
        <v>0.5</v>
      </c>
      <c r="F1129" s="30">
        <v>132.331423</v>
      </c>
    </row>
    <row r="1130" spans="2:6" x14ac:dyDescent="0.3">
      <c r="B1130" s="27" t="s">
        <v>34</v>
      </c>
      <c r="C1130" s="28" t="s">
        <v>8</v>
      </c>
      <c r="D1130" s="28" t="s">
        <v>39</v>
      </c>
      <c r="E1130" s="28">
        <v>0.25</v>
      </c>
      <c r="F1130" s="31">
        <v>120.73859400000001</v>
      </c>
    </row>
    <row r="1131" spans="2:6" x14ac:dyDescent="0.3">
      <c r="B1131" s="25" t="s">
        <v>34</v>
      </c>
      <c r="C1131" s="26" t="s">
        <v>8</v>
      </c>
      <c r="D1131" s="26" t="s">
        <v>39</v>
      </c>
      <c r="E1131" s="26">
        <v>0.25</v>
      </c>
      <c r="F1131" s="30">
        <v>120.73859400000001</v>
      </c>
    </row>
    <row r="1132" spans="2:6" x14ac:dyDescent="0.3">
      <c r="B1132" s="27" t="s">
        <v>34</v>
      </c>
      <c r="C1132" s="28" t="s">
        <v>8</v>
      </c>
      <c r="D1132" s="28" t="s">
        <v>39</v>
      </c>
      <c r="E1132" s="28">
        <v>0.25</v>
      </c>
      <c r="F1132" s="31">
        <v>120.73859400000001</v>
      </c>
    </row>
    <row r="1133" spans="2:6" x14ac:dyDescent="0.3">
      <c r="B1133" s="25" t="s">
        <v>34</v>
      </c>
      <c r="C1133" s="26" t="s">
        <v>8</v>
      </c>
      <c r="D1133" s="26" t="s">
        <v>39</v>
      </c>
      <c r="E1133" s="26">
        <v>0.25</v>
      </c>
      <c r="F1133" s="30">
        <v>120.73859400000001</v>
      </c>
    </row>
    <row r="1134" spans="2:6" x14ac:dyDescent="0.3">
      <c r="B1134" s="27" t="s">
        <v>34</v>
      </c>
      <c r="C1134" s="28" t="s">
        <v>8</v>
      </c>
      <c r="D1134" s="28" t="s">
        <v>39</v>
      </c>
      <c r="E1134" s="28">
        <v>0.05</v>
      </c>
      <c r="F1134" s="31">
        <v>104.00039</v>
      </c>
    </row>
    <row r="1135" spans="2:6" x14ac:dyDescent="0.3">
      <c r="B1135" s="25" t="s">
        <v>34</v>
      </c>
      <c r="C1135" s="26" t="s">
        <v>8</v>
      </c>
      <c r="D1135" s="26" t="s">
        <v>39</v>
      </c>
      <c r="E1135" s="26">
        <v>0.05</v>
      </c>
      <c r="F1135" s="30">
        <v>104.00039</v>
      </c>
    </row>
    <row r="1136" spans="2:6" x14ac:dyDescent="0.3">
      <c r="B1136" s="27" t="s">
        <v>34</v>
      </c>
      <c r="C1136" s="28" t="s">
        <v>8</v>
      </c>
      <c r="D1136" s="28" t="s">
        <v>39</v>
      </c>
      <c r="E1136" s="28">
        <v>0.05</v>
      </c>
      <c r="F1136" s="31">
        <v>104.00039</v>
      </c>
    </row>
    <row r="1137" spans="2:6" x14ac:dyDescent="0.3">
      <c r="B1137" s="25" t="s">
        <v>34</v>
      </c>
      <c r="C1137" s="26" t="s">
        <v>8</v>
      </c>
      <c r="D1137" s="26" t="s">
        <v>39</v>
      </c>
      <c r="E1137" s="26">
        <v>0</v>
      </c>
      <c r="F1137" s="30">
        <v>104.00039</v>
      </c>
    </row>
    <row r="1138" spans="2:6" x14ac:dyDescent="0.3">
      <c r="B1138" s="27" t="s">
        <v>34</v>
      </c>
      <c r="C1138" s="28" t="s">
        <v>8</v>
      </c>
      <c r="D1138" s="28" t="s">
        <v>39</v>
      </c>
      <c r="E1138" s="28" t="s">
        <v>24</v>
      </c>
      <c r="F1138" s="31">
        <v>134.113225</v>
      </c>
    </row>
    <row r="1139" spans="2:6" x14ac:dyDescent="0.3">
      <c r="B1139" s="25" t="s">
        <v>34</v>
      </c>
      <c r="C1139" s="26" t="s">
        <v>8</v>
      </c>
      <c r="D1139" s="26" t="s">
        <v>40</v>
      </c>
      <c r="E1139" s="26">
        <v>1</v>
      </c>
      <c r="F1139" s="30">
        <v>168.211028</v>
      </c>
    </row>
    <row r="1140" spans="2:6" x14ac:dyDescent="0.3">
      <c r="B1140" s="27" t="s">
        <v>34</v>
      </c>
      <c r="C1140" s="28" t="s">
        <v>8</v>
      </c>
      <c r="D1140" s="28" t="s">
        <v>40</v>
      </c>
      <c r="E1140" s="28">
        <v>0.95</v>
      </c>
      <c r="F1140" s="31">
        <v>110.289175</v>
      </c>
    </row>
    <row r="1141" spans="2:6" x14ac:dyDescent="0.3">
      <c r="B1141" s="25" t="s">
        <v>34</v>
      </c>
      <c r="C1141" s="26" t="s">
        <v>8</v>
      </c>
      <c r="D1141" s="26" t="s">
        <v>40</v>
      </c>
      <c r="E1141" s="26">
        <v>0.95</v>
      </c>
      <c r="F1141" s="30">
        <v>110.289175</v>
      </c>
    </row>
    <row r="1142" spans="2:6" x14ac:dyDescent="0.3">
      <c r="B1142" s="27" t="s">
        <v>34</v>
      </c>
      <c r="C1142" s="28" t="s">
        <v>8</v>
      </c>
      <c r="D1142" s="28" t="s">
        <v>40</v>
      </c>
      <c r="E1142" s="28">
        <v>0.95</v>
      </c>
      <c r="F1142" s="31">
        <v>110.289175</v>
      </c>
    </row>
    <row r="1143" spans="2:6" x14ac:dyDescent="0.3">
      <c r="B1143" s="25" t="s">
        <v>34</v>
      </c>
      <c r="C1143" s="26" t="s">
        <v>8</v>
      </c>
      <c r="D1143" s="26" t="s">
        <v>40</v>
      </c>
      <c r="E1143" s="26">
        <v>0.75</v>
      </c>
      <c r="F1143" s="30">
        <v>93.334007</v>
      </c>
    </row>
    <row r="1144" spans="2:6" x14ac:dyDescent="0.3">
      <c r="B1144" s="27" t="s">
        <v>34</v>
      </c>
      <c r="C1144" s="28" t="s">
        <v>8</v>
      </c>
      <c r="D1144" s="28" t="s">
        <v>40</v>
      </c>
      <c r="E1144" s="28">
        <v>0.75</v>
      </c>
      <c r="F1144" s="31">
        <v>93.334007</v>
      </c>
    </row>
    <row r="1145" spans="2:6" x14ac:dyDescent="0.3">
      <c r="B1145" s="25" t="s">
        <v>34</v>
      </c>
      <c r="C1145" s="26" t="s">
        <v>8</v>
      </c>
      <c r="D1145" s="26" t="s">
        <v>40</v>
      </c>
      <c r="E1145" s="26">
        <v>0.75</v>
      </c>
      <c r="F1145" s="30">
        <v>93.334007</v>
      </c>
    </row>
    <row r="1146" spans="2:6" x14ac:dyDescent="0.3">
      <c r="B1146" s="27" t="s">
        <v>34</v>
      </c>
      <c r="C1146" s="28" t="s">
        <v>8</v>
      </c>
      <c r="D1146" s="28" t="s">
        <v>40</v>
      </c>
      <c r="E1146" s="28">
        <v>0.75</v>
      </c>
      <c r="F1146" s="31">
        <v>93.334007</v>
      </c>
    </row>
    <row r="1147" spans="2:6" x14ac:dyDescent="0.3">
      <c r="B1147" s="25" t="s">
        <v>34</v>
      </c>
      <c r="C1147" s="26" t="s">
        <v>8</v>
      </c>
      <c r="D1147" s="26" t="s">
        <v>40</v>
      </c>
      <c r="E1147" s="26">
        <v>0.5</v>
      </c>
      <c r="F1147" s="30">
        <v>83.894925000000001</v>
      </c>
    </row>
    <row r="1148" spans="2:6" x14ac:dyDescent="0.3">
      <c r="B1148" s="27" t="s">
        <v>34</v>
      </c>
      <c r="C1148" s="28" t="s">
        <v>8</v>
      </c>
      <c r="D1148" s="28" t="s">
        <v>40</v>
      </c>
      <c r="E1148" s="28">
        <v>0.5</v>
      </c>
      <c r="F1148" s="31">
        <v>83.894925000000001</v>
      </c>
    </row>
    <row r="1149" spans="2:6" x14ac:dyDescent="0.3">
      <c r="B1149" s="25" t="s">
        <v>34</v>
      </c>
      <c r="C1149" s="26" t="s">
        <v>8</v>
      </c>
      <c r="D1149" s="26" t="s">
        <v>40</v>
      </c>
      <c r="E1149" s="26">
        <v>0.5</v>
      </c>
      <c r="F1149" s="30">
        <v>83.894925000000001</v>
      </c>
    </row>
    <row r="1150" spans="2:6" x14ac:dyDescent="0.3">
      <c r="B1150" s="27" t="s">
        <v>34</v>
      </c>
      <c r="C1150" s="28" t="s">
        <v>8</v>
      </c>
      <c r="D1150" s="28" t="s">
        <v>40</v>
      </c>
      <c r="E1150" s="28">
        <v>0.5</v>
      </c>
      <c r="F1150" s="31">
        <v>83.894925000000001</v>
      </c>
    </row>
    <row r="1151" spans="2:6" x14ac:dyDescent="0.3">
      <c r="B1151" s="25" t="s">
        <v>34</v>
      </c>
      <c r="C1151" s="26" t="s">
        <v>8</v>
      </c>
      <c r="D1151" s="26" t="s">
        <v>40</v>
      </c>
      <c r="E1151" s="26">
        <v>0.5</v>
      </c>
      <c r="F1151" s="30">
        <v>83.894925000000001</v>
      </c>
    </row>
    <row r="1152" spans="2:6" x14ac:dyDescent="0.3">
      <c r="B1152" s="27" t="s">
        <v>34</v>
      </c>
      <c r="C1152" s="28" t="s">
        <v>8</v>
      </c>
      <c r="D1152" s="28" t="s">
        <v>40</v>
      </c>
      <c r="E1152" s="28">
        <v>0.25</v>
      </c>
      <c r="F1152" s="31">
        <v>74.468986000000001</v>
      </c>
    </row>
    <row r="1153" spans="2:6" x14ac:dyDescent="0.3">
      <c r="B1153" s="25" t="s">
        <v>34</v>
      </c>
      <c r="C1153" s="26" t="s">
        <v>8</v>
      </c>
      <c r="D1153" s="26" t="s">
        <v>40</v>
      </c>
      <c r="E1153" s="26">
        <v>0.25</v>
      </c>
      <c r="F1153" s="30">
        <v>74.468986000000001</v>
      </c>
    </row>
    <row r="1154" spans="2:6" x14ac:dyDescent="0.3">
      <c r="B1154" s="27" t="s">
        <v>34</v>
      </c>
      <c r="C1154" s="28" t="s">
        <v>8</v>
      </c>
      <c r="D1154" s="28" t="s">
        <v>40</v>
      </c>
      <c r="E1154" s="28">
        <v>0.25</v>
      </c>
      <c r="F1154" s="31">
        <v>74.468986000000001</v>
      </c>
    </row>
    <row r="1155" spans="2:6" x14ac:dyDescent="0.3">
      <c r="B1155" s="25" t="s">
        <v>34</v>
      </c>
      <c r="C1155" s="26" t="s">
        <v>8</v>
      </c>
      <c r="D1155" s="26" t="s">
        <v>40</v>
      </c>
      <c r="E1155" s="26">
        <v>0.25</v>
      </c>
      <c r="F1155" s="30">
        <v>74.468986000000001</v>
      </c>
    </row>
    <row r="1156" spans="2:6" x14ac:dyDescent="0.3">
      <c r="B1156" s="27" t="s">
        <v>34</v>
      </c>
      <c r="C1156" s="28" t="s">
        <v>8</v>
      </c>
      <c r="D1156" s="28" t="s">
        <v>40</v>
      </c>
      <c r="E1156" s="28">
        <v>0.05</v>
      </c>
      <c r="F1156" s="31">
        <v>64.711994000000004</v>
      </c>
    </row>
    <row r="1157" spans="2:6" x14ac:dyDescent="0.3">
      <c r="B1157" s="25" t="s">
        <v>34</v>
      </c>
      <c r="C1157" s="26" t="s">
        <v>8</v>
      </c>
      <c r="D1157" s="26" t="s">
        <v>40</v>
      </c>
      <c r="E1157" s="26">
        <v>0.05</v>
      </c>
      <c r="F1157" s="30">
        <v>64.711994000000004</v>
      </c>
    </row>
    <row r="1158" spans="2:6" x14ac:dyDescent="0.3">
      <c r="B1158" s="27" t="s">
        <v>34</v>
      </c>
      <c r="C1158" s="28" t="s">
        <v>8</v>
      </c>
      <c r="D1158" s="28" t="s">
        <v>40</v>
      </c>
      <c r="E1158" s="28">
        <v>0.05</v>
      </c>
      <c r="F1158" s="31">
        <v>64.711994000000004</v>
      </c>
    </row>
    <row r="1159" spans="2:6" x14ac:dyDescent="0.3">
      <c r="B1159" s="25" t="s">
        <v>34</v>
      </c>
      <c r="C1159" s="26" t="s">
        <v>8</v>
      </c>
      <c r="D1159" s="26" t="s">
        <v>40</v>
      </c>
      <c r="E1159" s="26">
        <v>0</v>
      </c>
      <c r="F1159" s="30">
        <v>54.856110999999999</v>
      </c>
    </row>
    <row r="1160" spans="2:6" x14ac:dyDescent="0.3">
      <c r="B1160" s="27" t="s">
        <v>34</v>
      </c>
      <c r="C1160" s="28" t="s">
        <v>8</v>
      </c>
      <c r="D1160" s="28" t="s">
        <v>40</v>
      </c>
      <c r="E1160" s="28" t="s">
        <v>24</v>
      </c>
      <c r="F1160" s="31">
        <v>84.971507000000003</v>
      </c>
    </row>
    <row r="1161" spans="2:6" x14ac:dyDescent="0.3">
      <c r="B1161" s="25" t="s">
        <v>34</v>
      </c>
      <c r="C1161" s="26" t="s">
        <v>8</v>
      </c>
      <c r="D1161" s="26" t="s">
        <v>41</v>
      </c>
      <c r="E1161" s="26">
        <v>1</v>
      </c>
      <c r="F1161" s="30">
        <v>328.74811199999999</v>
      </c>
    </row>
    <row r="1162" spans="2:6" x14ac:dyDescent="0.3">
      <c r="B1162" s="27" t="s">
        <v>34</v>
      </c>
      <c r="C1162" s="28" t="s">
        <v>8</v>
      </c>
      <c r="D1162" s="28" t="s">
        <v>41</v>
      </c>
      <c r="E1162" s="28">
        <v>0.95</v>
      </c>
      <c r="F1162" s="31">
        <v>262.59198300000003</v>
      </c>
    </row>
    <row r="1163" spans="2:6" x14ac:dyDescent="0.3">
      <c r="B1163" s="25" t="s">
        <v>34</v>
      </c>
      <c r="C1163" s="26" t="s">
        <v>8</v>
      </c>
      <c r="D1163" s="26" t="s">
        <v>41</v>
      </c>
      <c r="E1163" s="26">
        <v>0.95</v>
      </c>
      <c r="F1163" s="30">
        <v>262.59198300000003</v>
      </c>
    </row>
    <row r="1164" spans="2:6" x14ac:dyDescent="0.3">
      <c r="B1164" s="27" t="s">
        <v>34</v>
      </c>
      <c r="C1164" s="28" t="s">
        <v>8</v>
      </c>
      <c r="D1164" s="28" t="s">
        <v>41</v>
      </c>
      <c r="E1164" s="28">
        <v>0.95</v>
      </c>
      <c r="F1164" s="31">
        <v>262.59198300000003</v>
      </c>
    </row>
    <row r="1165" spans="2:6" x14ac:dyDescent="0.3">
      <c r="B1165" s="25" t="s">
        <v>34</v>
      </c>
      <c r="C1165" s="26" t="s">
        <v>8</v>
      </c>
      <c r="D1165" s="26" t="s">
        <v>41</v>
      </c>
      <c r="E1165" s="26">
        <v>0.75</v>
      </c>
      <c r="F1165" s="30">
        <v>239.40184600000001</v>
      </c>
    </row>
    <row r="1166" spans="2:6" x14ac:dyDescent="0.3">
      <c r="B1166" s="27" t="s">
        <v>34</v>
      </c>
      <c r="C1166" s="28" t="s">
        <v>8</v>
      </c>
      <c r="D1166" s="28" t="s">
        <v>41</v>
      </c>
      <c r="E1166" s="28">
        <v>0.75</v>
      </c>
      <c r="F1166" s="31">
        <v>239.40184600000001</v>
      </c>
    </row>
    <row r="1167" spans="2:6" x14ac:dyDescent="0.3">
      <c r="B1167" s="25" t="s">
        <v>34</v>
      </c>
      <c r="C1167" s="26" t="s">
        <v>8</v>
      </c>
      <c r="D1167" s="26" t="s">
        <v>41</v>
      </c>
      <c r="E1167" s="26">
        <v>0.75</v>
      </c>
      <c r="F1167" s="30">
        <v>239.40184600000001</v>
      </c>
    </row>
    <row r="1168" spans="2:6" x14ac:dyDescent="0.3">
      <c r="B1168" s="27" t="s">
        <v>34</v>
      </c>
      <c r="C1168" s="28" t="s">
        <v>8</v>
      </c>
      <c r="D1168" s="28" t="s">
        <v>41</v>
      </c>
      <c r="E1168" s="28">
        <v>0.75</v>
      </c>
      <c r="F1168" s="31">
        <v>239.40184600000001</v>
      </c>
    </row>
    <row r="1169" spans="2:6" x14ac:dyDescent="0.3">
      <c r="B1169" s="25" t="s">
        <v>34</v>
      </c>
      <c r="C1169" s="26" t="s">
        <v>8</v>
      </c>
      <c r="D1169" s="26" t="s">
        <v>41</v>
      </c>
      <c r="E1169" s="26">
        <v>0.5</v>
      </c>
      <c r="F1169" s="30">
        <v>221.68987999999999</v>
      </c>
    </row>
    <row r="1170" spans="2:6" x14ac:dyDescent="0.3">
      <c r="B1170" s="27" t="s">
        <v>34</v>
      </c>
      <c r="C1170" s="28" t="s">
        <v>8</v>
      </c>
      <c r="D1170" s="28" t="s">
        <v>41</v>
      </c>
      <c r="E1170" s="28">
        <v>0.5</v>
      </c>
      <c r="F1170" s="31">
        <v>221.68987999999999</v>
      </c>
    </row>
    <row r="1171" spans="2:6" x14ac:dyDescent="0.3">
      <c r="B1171" s="25" t="s">
        <v>34</v>
      </c>
      <c r="C1171" s="26" t="s">
        <v>8</v>
      </c>
      <c r="D1171" s="26" t="s">
        <v>41</v>
      </c>
      <c r="E1171" s="26">
        <v>0.5</v>
      </c>
      <c r="F1171" s="30">
        <v>221.68987999999999</v>
      </c>
    </row>
    <row r="1172" spans="2:6" x14ac:dyDescent="0.3">
      <c r="B1172" s="27" t="s">
        <v>34</v>
      </c>
      <c r="C1172" s="28" t="s">
        <v>8</v>
      </c>
      <c r="D1172" s="28" t="s">
        <v>41</v>
      </c>
      <c r="E1172" s="28">
        <v>0.5</v>
      </c>
      <c r="F1172" s="31">
        <v>221.68987999999999</v>
      </c>
    </row>
    <row r="1173" spans="2:6" x14ac:dyDescent="0.3">
      <c r="B1173" s="25" t="s">
        <v>34</v>
      </c>
      <c r="C1173" s="26" t="s">
        <v>8</v>
      </c>
      <c r="D1173" s="26" t="s">
        <v>41</v>
      </c>
      <c r="E1173" s="26">
        <v>0.5</v>
      </c>
      <c r="F1173" s="30">
        <v>221.68987999999999</v>
      </c>
    </row>
    <row r="1174" spans="2:6" x14ac:dyDescent="0.3">
      <c r="B1174" s="27" t="s">
        <v>34</v>
      </c>
      <c r="C1174" s="28" t="s">
        <v>8</v>
      </c>
      <c r="D1174" s="28" t="s">
        <v>41</v>
      </c>
      <c r="E1174" s="28">
        <v>0.25</v>
      </c>
      <c r="F1174" s="31">
        <v>205.47435999999999</v>
      </c>
    </row>
    <row r="1175" spans="2:6" x14ac:dyDescent="0.3">
      <c r="B1175" s="25" t="s">
        <v>34</v>
      </c>
      <c r="C1175" s="26" t="s">
        <v>8</v>
      </c>
      <c r="D1175" s="26" t="s">
        <v>41</v>
      </c>
      <c r="E1175" s="26">
        <v>0.25</v>
      </c>
      <c r="F1175" s="30">
        <v>205.47435999999999</v>
      </c>
    </row>
    <row r="1176" spans="2:6" x14ac:dyDescent="0.3">
      <c r="B1176" s="27" t="s">
        <v>34</v>
      </c>
      <c r="C1176" s="28" t="s">
        <v>8</v>
      </c>
      <c r="D1176" s="28" t="s">
        <v>41</v>
      </c>
      <c r="E1176" s="28">
        <v>0.25</v>
      </c>
      <c r="F1176" s="31">
        <v>205.47435999999999</v>
      </c>
    </row>
    <row r="1177" spans="2:6" x14ac:dyDescent="0.3">
      <c r="B1177" s="25" t="s">
        <v>34</v>
      </c>
      <c r="C1177" s="26" t="s">
        <v>8</v>
      </c>
      <c r="D1177" s="26" t="s">
        <v>41</v>
      </c>
      <c r="E1177" s="26">
        <v>0.25</v>
      </c>
      <c r="F1177" s="30">
        <v>205.47435999999999</v>
      </c>
    </row>
    <row r="1178" spans="2:6" x14ac:dyDescent="0.3">
      <c r="B1178" s="27" t="s">
        <v>34</v>
      </c>
      <c r="C1178" s="28" t="s">
        <v>8</v>
      </c>
      <c r="D1178" s="28" t="s">
        <v>41</v>
      </c>
      <c r="E1178" s="28">
        <v>0.05</v>
      </c>
      <c r="F1178" s="31">
        <v>185.87573900000001</v>
      </c>
    </row>
    <row r="1179" spans="2:6" x14ac:dyDescent="0.3">
      <c r="B1179" s="25" t="s">
        <v>34</v>
      </c>
      <c r="C1179" s="26" t="s">
        <v>8</v>
      </c>
      <c r="D1179" s="26" t="s">
        <v>41</v>
      </c>
      <c r="E1179" s="26">
        <v>0.05</v>
      </c>
      <c r="F1179" s="30">
        <v>185.87573900000001</v>
      </c>
    </row>
    <row r="1180" spans="2:6" x14ac:dyDescent="0.3">
      <c r="B1180" s="27" t="s">
        <v>34</v>
      </c>
      <c r="C1180" s="28" t="s">
        <v>8</v>
      </c>
      <c r="D1180" s="28" t="s">
        <v>41</v>
      </c>
      <c r="E1180" s="28">
        <v>0.05</v>
      </c>
      <c r="F1180" s="31">
        <v>185.87573900000001</v>
      </c>
    </row>
    <row r="1181" spans="2:6" x14ac:dyDescent="0.3">
      <c r="B1181" s="25" t="s">
        <v>34</v>
      </c>
      <c r="C1181" s="26" t="s">
        <v>8</v>
      </c>
      <c r="D1181" s="26" t="s">
        <v>41</v>
      </c>
      <c r="E1181" s="26">
        <v>0</v>
      </c>
      <c r="F1181" s="30">
        <v>162.47981999999999</v>
      </c>
    </row>
    <row r="1182" spans="2:6" x14ac:dyDescent="0.3">
      <c r="B1182" s="27" t="s">
        <v>34</v>
      </c>
      <c r="C1182" s="28" t="s">
        <v>8</v>
      </c>
      <c r="D1182" s="28" t="s">
        <v>41</v>
      </c>
      <c r="E1182" s="28" t="s">
        <v>24</v>
      </c>
      <c r="F1182" s="31">
        <v>222.854941</v>
      </c>
    </row>
    <row r="1183" spans="2:6" x14ac:dyDescent="0.3">
      <c r="B1183" s="25" t="s">
        <v>34</v>
      </c>
      <c r="C1183" s="26" t="s">
        <v>8</v>
      </c>
      <c r="D1183" s="26" t="s">
        <v>42</v>
      </c>
      <c r="E1183" s="26">
        <v>1</v>
      </c>
      <c r="F1183" s="30">
        <v>26645238.960000001</v>
      </c>
    </row>
    <row r="1184" spans="2:6" x14ac:dyDescent="0.3">
      <c r="B1184" s="27" t="s">
        <v>34</v>
      </c>
      <c r="C1184" s="28" t="s">
        <v>8</v>
      </c>
      <c r="D1184" s="28" t="s">
        <v>42</v>
      </c>
      <c r="E1184" s="28">
        <v>0.95</v>
      </c>
      <c r="F1184" s="31">
        <v>19029185.789999999</v>
      </c>
    </row>
    <row r="1185" spans="2:6" x14ac:dyDescent="0.3">
      <c r="B1185" s="25" t="s">
        <v>34</v>
      </c>
      <c r="C1185" s="26" t="s">
        <v>8</v>
      </c>
      <c r="D1185" s="26" t="s">
        <v>42</v>
      </c>
      <c r="E1185" s="26">
        <v>0.95</v>
      </c>
      <c r="F1185" s="30">
        <v>19029185.789999999</v>
      </c>
    </row>
    <row r="1186" spans="2:6" x14ac:dyDescent="0.3">
      <c r="B1186" s="27" t="s">
        <v>34</v>
      </c>
      <c r="C1186" s="28" t="s">
        <v>8</v>
      </c>
      <c r="D1186" s="28" t="s">
        <v>42</v>
      </c>
      <c r="E1186" s="28">
        <v>0.95</v>
      </c>
      <c r="F1186" s="31">
        <v>19029185.789999999</v>
      </c>
    </row>
    <row r="1187" spans="2:6" x14ac:dyDescent="0.3">
      <c r="B1187" s="25" t="s">
        <v>34</v>
      </c>
      <c r="C1187" s="26" t="s">
        <v>8</v>
      </c>
      <c r="D1187" s="26" t="s">
        <v>42</v>
      </c>
      <c r="E1187" s="26">
        <v>0.75</v>
      </c>
      <c r="F1187" s="30">
        <v>15694211.41</v>
      </c>
    </row>
    <row r="1188" spans="2:6" x14ac:dyDescent="0.3">
      <c r="B1188" s="27" t="s">
        <v>34</v>
      </c>
      <c r="C1188" s="28" t="s">
        <v>8</v>
      </c>
      <c r="D1188" s="28" t="s">
        <v>42</v>
      </c>
      <c r="E1188" s="28">
        <v>0.75</v>
      </c>
      <c r="F1188" s="31">
        <v>15694211.41</v>
      </c>
    </row>
    <row r="1189" spans="2:6" x14ac:dyDescent="0.3">
      <c r="B1189" s="25" t="s">
        <v>34</v>
      </c>
      <c r="C1189" s="26" t="s">
        <v>8</v>
      </c>
      <c r="D1189" s="26" t="s">
        <v>42</v>
      </c>
      <c r="E1189" s="26">
        <v>0.75</v>
      </c>
      <c r="F1189" s="30">
        <v>15694211.41</v>
      </c>
    </row>
    <row r="1190" spans="2:6" x14ac:dyDescent="0.3">
      <c r="B1190" s="27" t="s">
        <v>34</v>
      </c>
      <c r="C1190" s="28" t="s">
        <v>8</v>
      </c>
      <c r="D1190" s="28" t="s">
        <v>42</v>
      </c>
      <c r="E1190" s="28">
        <v>0.75</v>
      </c>
      <c r="F1190" s="31">
        <v>15694211.41</v>
      </c>
    </row>
    <row r="1191" spans="2:6" x14ac:dyDescent="0.3">
      <c r="B1191" s="25" t="s">
        <v>34</v>
      </c>
      <c r="C1191" s="26" t="s">
        <v>8</v>
      </c>
      <c r="D1191" s="26" t="s">
        <v>42</v>
      </c>
      <c r="E1191" s="26">
        <v>0.5</v>
      </c>
      <c r="F1191" s="30">
        <v>13609712.800000001</v>
      </c>
    </row>
    <row r="1192" spans="2:6" x14ac:dyDescent="0.3">
      <c r="B1192" s="27" t="s">
        <v>34</v>
      </c>
      <c r="C1192" s="28" t="s">
        <v>8</v>
      </c>
      <c r="D1192" s="28" t="s">
        <v>42</v>
      </c>
      <c r="E1192" s="28">
        <v>0.5</v>
      </c>
      <c r="F1192" s="31">
        <v>13609712.800000001</v>
      </c>
    </row>
    <row r="1193" spans="2:6" x14ac:dyDescent="0.3">
      <c r="B1193" s="25" t="s">
        <v>34</v>
      </c>
      <c r="C1193" s="26" t="s">
        <v>8</v>
      </c>
      <c r="D1193" s="26" t="s">
        <v>42</v>
      </c>
      <c r="E1193" s="26">
        <v>0.5</v>
      </c>
      <c r="F1193" s="30">
        <v>13609712.800000001</v>
      </c>
    </row>
    <row r="1194" spans="2:6" x14ac:dyDescent="0.3">
      <c r="B1194" s="27" t="s">
        <v>34</v>
      </c>
      <c r="C1194" s="28" t="s">
        <v>8</v>
      </c>
      <c r="D1194" s="28" t="s">
        <v>42</v>
      </c>
      <c r="E1194" s="28">
        <v>0.5</v>
      </c>
      <c r="F1194" s="31">
        <v>13609712.800000001</v>
      </c>
    </row>
    <row r="1195" spans="2:6" x14ac:dyDescent="0.3">
      <c r="B1195" s="25" t="s">
        <v>34</v>
      </c>
      <c r="C1195" s="26" t="s">
        <v>8</v>
      </c>
      <c r="D1195" s="26" t="s">
        <v>42</v>
      </c>
      <c r="E1195" s="26">
        <v>0.5</v>
      </c>
      <c r="F1195" s="30">
        <v>13609712.800000001</v>
      </c>
    </row>
    <row r="1196" spans="2:6" x14ac:dyDescent="0.3">
      <c r="B1196" s="27" t="s">
        <v>34</v>
      </c>
      <c r="C1196" s="28" t="s">
        <v>8</v>
      </c>
      <c r="D1196" s="28" t="s">
        <v>42</v>
      </c>
      <c r="E1196" s="28">
        <v>0.25</v>
      </c>
      <c r="F1196" s="31">
        <v>11820190.310000001</v>
      </c>
    </row>
    <row r="1197" spans="2:6" x14ac:dyDescent="0.3">
      <c r="B1197" s="25" t="s">
        <v>34</v>
      </c>
      <c r="C1197" s="26" t="s">
        <v>8</v>
      </c>
      <c r="D1197" s="26" t="s">
        <v>42</v>
      </c>
      <c r="E1197" s="26">
        <v>0.25</v>
      </c>
      <c r="F1197" s="30">
        <v>11820190.310000001</v>
      </c>
    </row>
    <row r="1198" spans="2:6" x14ac:dyDescent="0.3">
      <c r="B1198" s="27" t="s">
        <v>34</v>
      </c>
      <c r="C1198" s="28" t="s">
        <v>8</v>
      </c>
      <c r="D1198" s="28" t="s">
        <v>42</v>
      </c>
      <c r="E1198" s="28">
        <v>0.25</v>
      </c>
      <c r="F1198" s="31">
        <v>11820190.310000001</v>
      </c>
    </row>
    <row r="1199" spans="2:6" x14ac:dyDescent="0.3">
      <c r="B1199" s="25" t="s">
        <v>34</v>
      </c>
      <c r="C1199" s="26" t="s">
        <v>8</v>
      </c>
      <c r="D1199" s="26" t="s">
        <v>42</v>
      </c>
      <c r="E1199" s="26">
        <v>0.25</v>
      </c>
      <c r="F1199" s="30">
        <v>11820190.310000001</v>
      </c>
    </row>
    <row r="1200" spans="2:6" x14ac:dyDescent="0.3">
      <c r="B1200" s="27" t="s">
        <v>34</v>
      </c>
      <c r="C1200" s="28" t="s">
        <v>8</v>
      </c>
      <c r="D1200" s="28" t="s">
        <v>42</v>
      </c>
      <c r="E1200" s="28">
        <v>0.05</v>
      </c>
      <c r="F1200" s="31">
        <v>9419702.8059999999</v>
      </c>
    </row>
    <row r="1201" spans="2:6" x14ac:dyDescent="0.3">
      <c r="B1201" s="25" t="s">
        <v>34</v>
      </c>
      <c r="C1201" s="26" t="s">
        <v>8</v>
      </c>
      <c r="D1201" s="26" t="s">
        <v>42</v>
      </c>
      <c r="E1201" s="26">
        <v>0.05</v>
      </c>
      <c r="F1201" s="30">
        <v>9419702.8059999999</v>
      </c>
    </row>
    <row r="1202" spans="2:6" x14ac:dyDescent="0.3">
      <c r="B1202" s="27" t="s">
        <v>34</v>
      </c>
      <c r="C1202" s="28" t="s">
        <v>8</v>
      </c>
      <c r="D1202" s="28" t="s">
        <v>42</v>
      </c>
      <c r="E1202" s="28">
        <v>0.05</v>
      </c>
      <c r="F1202" s="31">
        <v>9419702.8059999999</v>
      </c>
    </row>
    <row r="1203" spans="2:6" x14ac:dyDescent="0.3">
      <c r="B1203" s="25" t="s">
        <v>34</v>
      </c>
      <c r="C1203" s="26" t="s">
        <v>8</v>
      </c>
      <c r="D1203" s="26" t="s">
        <v>42</v>
      </c>
      <c r="E1203" s="26">
        <v>0</v>
      </c>
      <c r="F1203" s="30">
        <v>6210591.608</v>
      </c>
    </row>
    <row r="1204" spans="2:6" x14ac:dyDescent="0.3">
      <c r="B1204" s="27" t="s">
        <v>34</v>
      </c>
      <c r="C1204" s="28" t="s">
        <v>8</v>
      </c>
      <c r="D1204" s="28" t="s">
        <v>42</v>
      </c>
      <c r="E1204" s="28" t="s">
        <v>24</v>
      </c>
      <c r="F1204" s="31">
        <v>13855321.970000001</v>
      </c>
    </row>
    <row r="1205" spans="2:6" x14ac:dyDescent="0.3">
      <c r="B1205" s="25" t="s">
        <v>34</v>
      </c>
      <c r="C1205" s="26" t="s">
        <v>8</v>
      </c>
      <c r="D1205" s="26" t="s">
        <v>43</v>
      </c>
      <c r="E1205" s="26">
        <v>1</v>
      </c>
      <c r="F1205" s="30">
        <v>176.62157999999999</v>
      </c>
    </row>
    <row r="1206" spans="2:6" x14ac:dyDescent="0.3">
      <c r="B1206" s="27" t="s">
        <v>34</v>
      </c>
      <c r="C1206" s="28" t="s">
        <v>8</v>
      </c>
      <c r="D1206" s="28" t="s">
        <v>43</v>
      </c>
      <c r="E1206" s="28">
        <v>0.95</v>
      </c>
      <c r="F1206" s="31">
        <v>115.803634</v>
      </c>
    </row>
    <row r="1207" spans="2:6" x14ac:dyDescent="0.3">
      <c r="B1207" s="25" t="s">
        <v>34</v>
      </c>
      <c r="C1207" s="26" t="s">
        <v>8</v>
      </c>
      <c r="D1207" s="26" t="s">
        <v>43</v>
      </c>
      <c r="E1207" s="26">
        <v>0.95</v>
      </c>
      <c r="F1207" s="30">
        <v>115.803634</v>
      </c>
    </row>
    <row r="1208" spans="2:6" x14ac:dyDescent="0.3">
      <c r="B1208" s="27" t="s">
        <v>34</v>
      </c>
      <c r="C1208" s="28" t="s">
        <v>8</v>
      </c>
      <c r="D1208" s="28" t="s">
        <v>43</v>
      </c>
      <c r="E1208" s="28">
        <v>0.95</v>
      </c>
      <c r="F1208" s="31">
        <v>115.803634</v>
      </c>
    </row>
    <row r="1209" spans="2:6" x14ac:dyDescent="0.3">
      <c r="B1209" s="25" t="s">
        <v>34</v>
      </c>
      <c r="C1209" s="26" t="s">
        <v>8</v>
      </c>
      <c r="D1209" s="26" t="s">
        <v>43</v>
      </c>
      <c r="E1209" s="26">
        <v>0.75</v>
      </c>
      <c r="F1209" s="30">
        <v>98.000707000000006</v>
      </c>
    </row>
    <row r="1210" spans="2:6" x14ac:dyDescent="0.3">
      <c r="B1210" s="27" t="s">
        <v>34</v>
      </c>
      <c r="C1210" s="28" t="s">
        <v>8</v>
      </c>
      <c r="D1210" s="28" t="s">
        <v>43</v>
      </c>
      <c r="E1210" s="28">
        <v>0.75</v>
      </c>
      <c r="F1210" s="31">
        <v>98.000707000000006</v>
      </c>
    </row>
    <row r="1211" spans="2:6" x14ac:dyDescent="0.3">
      <c r="B1211" s="25" t="s">
        <v>34</v>
      </c>
      <c r="C1211" s="26" t="s">
        <v>8</v>
      </c>
      <c r="D1211" s="26" t="s">
        <v>43</v>
      </c>
      <c r="E1211" s="26">
        <v>0.75</v>
      </c>
      <c r="F1211" s="30">
        <v>98.000707000000006</v>
      </c>
    </row>
    <row r="1212" spans="2:6" x14ac:dyDescent="0.3">
      <c r="B1212" s="27" t="s">
        <v>34</v>
      </c>
      <c r="C1212" s="28" t="s">
        <v>8</v>
      </c>
      <c r="D1212" s="28" t="s">
        <v>43</v>
      </c>
      <c r="E1212" s="28">
        <v>0.75</v>
      </c>
      <c r="F1212" s="31">
        <v>98.000707000000006</v>
      </c>
    </row>
    <row r="1213" spans="2:6" x14ac:dyDescent="0.3">
      <c r="B1213" s="25" t="s">
        <v>34</v>
      </c>
      <c r="C1213" s="26" t="s">
        <v>8</v>
      </c>
      <c r="D1213" s="26" t="s">
        <v>43</v>
      </c>
      <c r="E1213" s="26">
        <v>0.5</v>
      </c>
      <c r="F1213" s="30">
        <v>88.089671999999993</v>
      </c>
    </row>
    <row r="1214" spans="2:6" x14ac:dyDescent="0.3">
      <c r="B1214" s="27" t="s">
        <v>34</v>
      </c>
      <c r="C1214" s="28" t="s">
        <v>8</v>
      </c>
      <c r="D1214" s="28" t="s">
        <v>43</v>
      </c>
      <c r="E1214" s="28">
        <v>0.5</v>
      </c>
      <c r="F1214" s="31">
        <v>88.089671999999993</v>
      </c>
    </row>
    <row r="1215" spans="2:6" x14ac:dyDescent="0.3">
      <c r="B1215" s="25" t="s">
        <v>34</v>
      </c>
      <c r="C1215" s="26" t="s">
        <v>8</v>
      </c>
      <c r="D1215" s="26" t="s">
        <v>43</v>
      </c>
      <c r="E1215" s="26">
        <v>0.5</v>
      </c>
      <c r="F1215" s="30">
        <v>88.089671999999993</v>
      </c>
    </row>
    <row r="1216" spans="2:6" x14ac:dyDescent="0.3">
      <c r="B1216" s="27" t="s">
        <v>34</v>
      </c>
      <c r="C1216" s="28" t="s">
        <v>8</v>
      </c>
      <c r="D1216" s="28" t="s">
        <v>43</v>
      </c>
      <c r="E1216" s="28">
        <v>0.5</v>
      </c>
      <c r="F1216" s="31">
        <v>88.089671999999993</v>
      </c>
    </row>
    <row r="1217" spans="2:6" x14ac:dyDescent="0.3">
      <c r="B1217" s="25" t="s">
        <v>34</v>
      </c>
      <c r="C1217" s="26" t="s">
        <v>8</v>
      </c>
      <c r="D1217" s="26" t="s">
        <v>43</v>
      </c>
      <c r="E1217" s="26">
        <v>0.5</v>
      </c>
      <c r="F1217" s="30">
        <v>88.089671999999993</v>
      </c>
    </row>
    <row r="1218" spans="2:6" x14ac:dyDescent="0.3">
      <c r="B1218" s="27" t="s">
        <v>34</v>
      </c>
      <c r="C1218" s="28" t="s">
        <v>8</v>
      </c>
      <c r="D1218" s="28" t="s">
        <v>43</v>
      </c>
      <c r="E1218" s="28">
        <v>0.25</v>
      </c>
      <c r="F1218" s="31">
        <v>78.192435000000003</v>
      </c>
    </row>
    <row r="1219" spans="2:6" x14ac:dyDescent="0.3">
      <c r="B1219" s="25" t="s">
        <v>34</v>
      </c>
      <c r="C1219" s="26" t="s">
        <v>8</v>
      </c>
      <c r="D1219" s="26" t="s">
        <v>43</v>
      </c>
      <c r="E1219" s="26">
        <v>0.25</v>
      </c>
      <c r="F1219" s="30">
        <v>78.192435000000003</v>
      </c>
    </row>
    <row r="1220" spans="2:6" x14ac:dyDescent="0.3">
      <c r="B1220" s="27" t="s">
        <v>34</v>
      </c>
      <c r="C1220" s="28" t="s">
        <v>8</v>
      </c>
      <c r="D1220" s="28" t="s">
        <v>43</v>
      </c>
      <c r="E1220" s="28">
        <v>0.25</v>
      </c>
      <c r="F1220" s="31">
        <v>78.192435000000003</v>
      </c>
    </row>
    <row r="1221" spans="2:6" x14ac:dyDescent="0.3">
      <c r="B1221" s="25" t="s">
        <v>34</v>
      </c>
      <c r="C1221" s="26" t="s">
        <v>8</v>
      </c>
      <c r="D1221" s="26" t="s">
        <v>43</v>
      </c>
      <c r="E1221" s="26">
        <v>0.25</v>
      </c>
      <c r="F1221" s="30">
        <v>78.192435000000003</v>
      </c>
    </row>
    <row r="1222" spans="2:6" x14ac:dyDescent="0.3">
      <c r="B1222" s="27" t="s">
        <v>34</v>
      </c>
      <c r="C1222" s="28" t="s">
        <v>8</v>
      </c>
      <c r="D1222" s="28" t="s">
        <v>43</v>
      </c>
      <c r="E1222" s="28">
        <v>0.05</v>
      </c>
      <c r="F1222" s="31">
        <v>67.947593999999995</v>
      </c>
    </row>
    <row r="1223" spans="2:6" x14ac:dyDescent="0.3">
      <c r="B1223" s="25" t="s">
        <v>34</v>
      </c>
      <c r="C1223" s="26" t="s">
        <v>8</v>
      </c>
      <c r="D1223" s="26" t="s">
        <v>43</v>
      </c>
      <c r="E1223" s="26">
        <v>0.05</v>
      </c>
      <c r="F1223" s="30">
        <v>67.947593999999995</v>
      </c>
    </row>
    <row r="1224" spans="2:6" x14ac:dyDescent="0.3">
      <c r="B1224" s="27" t="s">
        <v>34</v>
      </c>
      <c r="C1224" s="28" t="s">
        <v>8</v>
      </c>
      <c r="D1224" s="28" t="s">
        <v>43</v>
      </c>
      <c r="E1224" s="28">
        <v>0.05</v>
      </c>
      <c r="F1224" s="31">
        <v>67.947593999999995</v>
      </c>
    </row>
    <row r="1225" spans="2:6" x14ac:dyDescent="0.3">
      <c r="B1225" s="25" t="s">
        <v>34</v>
      </c>
      <c r="C1225" s="26" t="s">
        <v>8</v>
      </c>
      <c r="D1225" s="26" t="s">
        <v>43</v>
      </c>
      <c r="E1225" s="26">
        <v>0</v>
      </c>
      <c r="F1225" s="30">
        <v>57.598917</v>
      </c>
    </row>
    <row r="1226" spans="2:6" x14ac:dyDescent="0.3">
      <c r="B1226" s="27" t="s">
        <v>34</v>
      </c>
      <c r="C1226" s="28" t="s">
        <v>8</v>
      </c>
      <c r="D1226" s="28" t="s">
        <v>43</v>
      </c>
      <c r="E1226" s="28" t="s">
        <v>24</v>
      </c>
      <c r="F1226" s="31">
        <v>89.220083000000002</v>
      </c>
    </row>
    <row r="1227" spans="2:6" x14ac:dyDescent="0.3">
      <c r="B1227" s="25" t="s">
        <v>34</v>
      </c>
      <c r="C1227" s="26" t="s">
        <v>9</v>
      </c>
      <c r="D1227" s="26" t="s">
        <v>35</v>
      </c>
      <c r="E1227" s="26">
        <v>1</v>
      </c>
      <c r="F1227" s="30">
        <v>211013.52499999999</v>
      </c>
    </row>
    <row r="1228" spans="2:6" x14ac:dyDescent="0.3">
      <c r="B1228" s="27" t="s">
        <v>34</v>
      </c>
      <c r="C1228" s="28" t="s">
        <v>9</v>
      </c>
      <c r="D1228" s="28" t="s">
        <v>35</v>
      </c>
      <c r="E1228" s="28">
        <v>0.95</v>
      </c>
      <c r="F1228" s="31">
        <v>175249.35</v>
      </c>
    </row>
    <row r="1229" spans="2:6" x14ac:dyDescent="0.3">
      <c r="B1229" s="25" t="s">
        <v>34</v>
      </c>
      <c r="C1229" s="26" t="s">
        <v>9</v>
      </c>
      <c r="D1229" s="26" t="s">
        <v>35</v>
      </c>
      <c r="E1229" s="26">
        <v>0.95</v>
      </c>
      <c r="F1229" s="30">
        <v>175249.35</v>
      </c>
    </row>
    <row r="1230" spans="2:6" x14ac:dyDescent="0.3">
      <c r="B1230" s="27" t="s">
        <v>34</v>
      </c>
      <c r="C1230" s="28" t="s">
        <v>9</v>
      </c>
      <c r="D1230" s="28" t="s">
        <v>35</v>
      </c>
      <c r="E1230" s="28">
        <v>0.95</v>
      </c>
      <c r="F1230" s="31">
        <v>175249.35</v>
      </c>
    </row>
    <row r="1231" spans="2:6" x14ac:dyDescent="0.3">
      <c r="B1231" s="25" t="s">
        <v>34</v>
      </c>
      <c r="C1231" s="26" t="s">
        <v>9</v>
      </c>
      <c r="D1231" s="26" t="s">
        <v>35</v>
      </c>
      <c r="E1231" s="26">
        <v>0.75</v>
      </c>
      <c r="F1231" s="30">
        <v>158859.47500000001</v>
      </c>
    </row>
    <row r="1232" spans="2:6" x14ac:dyDescent="0.3">
      <c r="B1232" s="27" t="s">
        <v>34</v>
      </c>
      <c r="C1232" s="28" t="s">
        <v>9</v>
      </c>
      <c r="D1232" s="28" t="s">
        <v>35</v>
      </c>
      <c r="E1232" s="28">
        <v>0.75</v>
      </c>
      <c r="F1232" s="31">
        <v>158859.47500000001</v>
      </c>
    </row>
    <row r="1233" spans="2:6" x14ac:dyDescent="0.3">
      <c r="B1233" s="25" t="s">
        <v>34</v>
      </c>
      <c r="C1233" s="26" t="s">
        <v>9</v>
      </c>
      <c r="D1233" s="26" t="s">
        <v>35</v>
      </c>
      <c r="E1233" s="26">
        <v>0.75</v>
      </c>
      <c r="F1233" s="30">
        <v>158859.47500000001</v>
      </c>
    </row>
    <row r="1234" spans="2:6" x14ac:dyDescent="0.3">
      <c r="B1234" s="27" t="s">
        <v>34</v>
      </c>
      <c r="C1234" s="28" t="s">
        <v>9</v>
      </c>
      <c r="D1234" s="28" t="s">
        <v>35</v>
      </c>
      <c r="E1234" s="28">
        <v>0.75</v>
      </c>
      <c r="F1234" s="31">
        <v>158859.47500000001</v>
      </c>
    </row>
    <row r="1235" spans="2:6" x14ac:dyDescent="0.3">
      <c r="B1235" s="25" t="s">
        <v>34</v>
      </c>
      <c r="C1235" s="26" t="s">
        <v>9</v>
      </c>
      <c r="D1235" s="26" t="s">
        <v>35</v>
      </c>
      <c r="E1235" s="26">
        <v>0.5</v>
      </c>
      <c r="F1235" s="30">
        <v>148047.04999999999</v>
      </c>
    </row>
    <row r="1236" spans="2:6" x14ac:dyDescent="0.3">
      <c r="B1236" s="27" t="s">
        <v>34</v>
      </c>
      <c r="C1236" s="28" t="s">
        <v>9</v>
      </c>
      <c r="D1236" s="28" t="s">
        <v>35</v>
      </c>
      <c r="E1236" s="28">
        <v>0.5</v>
      </c>
      <c r="F1236" s="31">
        <v>148047.04999999999</v>
      </c>
    </row>
    <row r="1237" spans="2:6" x14ac:dyDescent="0.3">
      <c r="B1237" s="25" t="s">
        <v>34</v>
      </c>
      <c r="C1237" s="26" t="s">
        <v>9</v>
      </c>
      <c r="D1237" s="26" t="s">
        <v>35</v>
      </c>
      <c r="E1237" s="26">
        <v>0.5</v>
      </c>
      <c r="F1237" s="30">
        <v>148047.04999999999</v>
      </c>
    </row>
    <row r="1238" spans="2:6" x14ac:dyDescent="0.3">
      <c r="B1238" s="27" t="s">
        <v>34</v>
      </c>
      <c r="C1238" s="28" t="s">
        <v>9</v>
      </c>
      <c r="D1238" s="28" t="s">
        <v>35</v>
      </c>
      <c r="E1238" s="28">
        <v>0.5</v>
      </c>
      <c r="F1238" s="31">
        <v>148047.04999999999</v>
      </c>
    </row>
    <row r="1239" spans="2:6" x14ac:dyDescent="0.3">
      <c r="B1239" s="25" t="s">
        <v>34</v>
      </c>
      <c r="C1239" s="26" t="s">
        <v>9</v>
      </c>
      <c r="D1239" s="26" t="s">
        <v>35</v>
      </c>
      <c r="E1239" s="26">
        <v>0.5</v>
      </c>
      <c r="F1239" s="30">
        <v>148047.04999999999</v>
      </c>
    </row>
    <row r="1240" spans="2:6" x14ac:dyDescent="0.3">
      <c r="B1240" s="27" t="s">
        <v>34</v>
      </c>
      <c r="C1240" s="28" t="s">
        <v>9</v>
      </c>
      <c r="D1240" s="28" t="s">
        <v>35</v>
      </c>
      <c r="E1240" s="28">
        <v>0.25</v>
      </c>
      <c r="F1240" s="31">
        <v>138017.42499999999</v>
      </c>
    </row>
    <row r="1241" spans="2:6" x14ac:dyDescent="0.3">
      <c r="B1241" s="25" t="s">
        <v>34</v>
      </c>
      <c r="C1241" s="26" t="s">
        <v>9</v>
      </c>
      <c r="D1241" s="26" t="s">
        <v>35</v>
      </c>
      <c r="E1241" s="26">
        <v>0.25</v>
      </c>
      <c r="F1241" s="30">
        <v>138017.42499999999</v>
      </c>
    </row>
    <row r="1242" spans="2:6" x14ac:dyDescent="0.3">
      <c r="B1242" s="27" t="s">
        <v>34</v>
      </c>
      <c r="C1242" s="28" t="s">
        <v>9</v>
      </c>
      <c r="D1242" s="28" t="s">
        <v>35</v>
      </c>
      <c r="E1242" s="28">
        <v>0.25</v>
      </c>
      <c r="F1242" s="31">
        <v>138017.42499999999</v>
      </c>
    </row>
    <row r="1243" spans="2:6" x14ac:dyDescent="0.3">
      <c r="B1243" s="25" t="s">
        <v>34</v>
      </c>
      <c r="C1243" s="26" t="s">
        <v>9</v>
      </c>
      <c r="D1243" s="26" t="s">
        <v>35</v>
      </c>
      <c r="E1243" s="26">
        <v>0.25</v>
      </c>
      <c r="F1243" s="30">
        <v>138017.42499999999</v>
      </c>
    </row>
    <row r="1244" spans="2:6" x14ac:dyDescent="0.3">
      <c r="B1244" s="27" t="s">
        <v>34</v>
      </c>
      <c r="C1244" s="28" t="s">
        <v>9</v>
      </c>
      <c r="D1244" s="28" t="s">
        <v>35</v>
      </c>
      <c r="E1244" s="28">
        <v>0.05</v>
      </c>
      <c r="F1244" s="31">
        <v>124807.675</v>
      </c>
    </row>
    <row r="1245" spans="2:6" x14ac:dyDescent="0.3">
      <c r="B1245" s="25" t="s">
        <v>34</v>
      </c>
      <c r="C1245" s="26" t="s">
        <v>9</v>
      </c>
      <c r="D1245" s="26" t="s">
        <v>35</v>
      </c>
      <c r="E1245" s="26">
        <v>0.05</v>
      </c>
      <c r="F1245" s="30">
        <v>124807.675</v>
      </c>
    </row>
    <row r="1246" spans="2:6" x14ac:dyDescent="0.3">
      <c r="B1246" s="27" t="s">
        <v>34</v>
      </c>
      <c r="C1246" s="28" t="s">
        <v>9</v>
      </c>
      <c r="D1246" s="28" t="s">
        <v>35</v>
      </c>
      <c r="E1246" s="28">
        <v>0.05</v>
      </c>
      <c r="F1246" s="31">
        <v>124807.675</v>
      </c>
    </row>
    <row r="1247" spans="2:6" x14ac:dyDescent="0.3">
      <c r="B1247" s="25" t="s">
        <v>34</v>
      </c>
      <c r="C1247" s="26" t="s">
        <v>9</v>
      </c>
      <c r="D1247" s="26" t="s">
        <v>35</v>
      </c>
      <c r="E1247" s="26">
        <v>0</v>
      </c>
      <c r="F1247" s="30">
        <v>90462.324999999997</v>
      </c>
    </row>
    <row r="1248" spans="2:6" x14ac:dyDescent="0.3">
      <c r="B1248" s="27" t="s">
        <v>34</v>
      </c>
      <c r="C1248" s="28" t="s">
        <v>9</v>
      </c>
      <c r="D1248" s="28" t="s">
        <v>35</v>
      </c>
      <c r="E1248" s="28" t="s">
        <v>24</v>
      </c>
      <c r="F1248" s="31">
        <v>148802.9032</v>
      </c>
    </row>
    <row r="1249" spans="2:6" x14ac:dyDescent="0.3">
      <c r="B1249" s="25" t="s">
        <v>34</v>
      </c>
      <c r="C1249" s="26" t="s">
        <v>9</v>
      </c>
      <c r="D1249" s="26" t="s">
        <v>36</v>
      </c>
      <c r="E1249" s="26">
        <v>1</v>
      </c>
      <c r="F1249" s="30">
        <v>59963447.890000001</v>
      </c>
    </row>
    <row r="1250" spans="2:6" x14ac:dyDescent="0.3">
      <c r="B1250" s="27" t="s">
        <v>34</v>
      </c>
      <c r="C1250" s="28" t="s">
        <v>9</v>
      </c>
      <c r="D1250" s="28" t="s">
        <v>36</v>
      </c>
      <c r="E1250" s="28">
        <v>0.95</v>
      </c>
      <c r="F1250" s="31">
        <v>43733077.25</v>
      </c>
    </row>
    <row r="1251" spans="2:6" x14ac:dyDescent="0.3">
      <c r="B1251" s="25" t="s">
        <v>34</v>
      </c>
      <c r="C1251" s="26" t="s">
        <v>9</v>
      </c>
      <c r="D1251" s="26" t="s">
        <v>36</v>
      </c>
      <c r="E1251" s="26">
        <v>0.95</v>
      </c>
      <c r="F1251" s="30">
        <v>43733077.25</v>
      </c>
    </row>
    <row r="1252" spans="2:6" x14ac:dyDescent="0.3">
      <c r="B1252" s="27" t="s">
        <v>34</v>
      </c>
      <c r="C1252" s="28" t="s">
        <v>9</v>
      </c>
      <c r="D1252" s="28" t="s">
        <v>36</v>
      </c>
      <c r="E1252" s="28">
        <v>0.95</v>
      </c>
      <c r="F1252" s="31">
        <v>43733077.25</v>
      </c>
    </row>
    <row r="1253" spans="2:6" x14ac:dyDescent="0.3">
      <c r="B1253" s="25" t="s">
        <v>34</v>
      </c>
      <c r="C1253" s="26" t="s">
        <v>9</v>
      </c>
      <c r="D1253" s="26" t="s">
        <v>36</v>
      </c>
      <c r="E1253" s="26">
        <v>0.75</v>
      </c>
      <c r="F1253" s="30">
        <v>37990854.859999999</v>
      </c>
    </row>
    <row r="1254" spans="2:6" x14ac:dyDescent="0.3">
      <c r="B1254" s="27" t="s">
        <v>34</v>
      </c>
      <c r="C1254" s="28" t="s">
        <v>9</v>
      </c>
      <c r="D1254" s="28" t="s">
        <v>36</v>
      </c>
      <c r="E1254" s="28">
        <v>0.75</v>
      </c>
      <c r="F1254" s="31">
        <v>37990854.859999999</v>
      </c>
    </row>
    <row r="1255" spans="2:6" x14ac:dyDescent="0.3">
      <c r="B1255" s="25" t="s">
        <v>34</v>
      </c>
      <c r="C1255" s="26" t="s">
        <v>9</v>
      </c>
      <c r="D1255" s="26" t="s">
        <v>36</v>
      </c>
      <c r="E1255" s="26">
        <v>0.75</v>
      </c>
      <c r="F1255" s="30">
        <v>37990854.859999999</v>
      </c>
    </row>
    <row r="1256" spans="2:6" x14ac:dyDescent="0.3">
      <c r="B1256" s="27" t="s">
        <v>34</v>
      </c>
      <c r="C1256" s="28" t="s">
        <v>9</v>
      </c>
      <c r="D1256" s="28" t="s">
        <v>36</v>
      </c>
      <c r="E1256" s="28">
        <v>0.75</v>
      </c>
      <c r="F1256" s="31">
        <v>37990854.859999999</v>
      </c>
    </row>
    <row r="1257" spans="2:6" x14ac:dyDescent="0.3">
      <c r="B1257" s="25" t="s">
        <v>34</v>
      </c>
      <c r="C1257" s="26" t="s">
        <v>9</v>
      </c>
      <c r="D1257" s="26" t="s">
        <v>36</v>
      </c>
      <c r="E1257" s="26">
        <v>0.5</v>
      </c>
      <c r="F1257" s="30">
        <v>34066875.539999999</v>
      </c>
    </row>
    <row r="1258" spans="2:6" x14ac:dyDescent="0.3">
      <c r="B1258" s="27" t="s">
        <v>34</v>
      </c>
      <c r="C1258" s="28" t="s">
        <v>9</v>
      </c>
      <c r="D1258" s="28" t="s">
        <v>36</v>
      </c>
      <c r="E1258" s="28">
        <v>0.5</v>
      </c>
      <c r="F1258" s="31">
        <v>34066875.539999999</v>
      </c>
    </row>
    <row r="1259" spans="2:6" x14ac:dyDescent="0.3">
      <c r="B1259" s="25" t="s">
        <v>34</v>
      </c>
      <c r="C1259" s="26" t="s">
        <v>9</v>
      </c>
      <c r="D1259" s="26" t="s">
        <v>36</v>
      </c>
      <c r="E1259" s="26">
        <v>0.5</v>
      </c>
      <c r="F1259" s="30">
        <v>34066875.539999999</v>
      </c>
    </row>
    <row r="1260" spans="2:6" x14ac:dyDescent="0.3">
      <c r="B1260" s="27" t="s">
        <v>34</v>
      </c>
      <c r="C1260" s="28" t="s">
        <v>9</v>
      </c>
      <c r="D1260" s="28" t="s">
        <v>36</v>
      </c>
      <c r="E1260" s="28">
        <v>0.5</v>
      </c>
      <c r="F1260" s="31">
        <v>34066875.539999999</v>
      </c>
    </row>
    <row r="1261" spans="2:6" x14ac:dyDescent="0.3">
      <c r="B1261" s="25" t="s">
        <v>34</v>
      </c>
      <c r="C1261" s="26" t="s">
        <v>9</v>
      </c>
      <c r="D1261" s="26" t="s">
        <v>36</v>
      </c>
      <c r="E1261" s="26">
        <v>0.5</v>
      </c>
      <c r="F1261" s="30">
        <v>34066875.539999999</v>
      </c>
    </row>
    <row r="1262" spans="2:6" x14ac:dyDescent="0.3">
      <c r="B1262" s="27" t="s">
        <v>34</v>
      </c>
      <c r="C1262" s="28" t="s">
        <v>9</v>
      </c>
      <c r="D1262" s="28" t="s">
        <v>36</v>
      </c>
      <c r="E1262" s="28">
        <v>0.25</v>
      </c>
      <c r="F1262" s="31">
        <v>30355250.739999998</v>
      </c>
    </row>
    <row r="1263" spans="2:6" x14ac:dyDescent="0.3">
      <c r="B1263" s="25" t="s">
        <v>34</v>
      </c>
      <c r="C1263" s="26" t="s">
        <v>9</v>
      </c>
      <c r="D1263" s="26" t="s">
        <v>36</v>
      </c>
      <c r="E1263" s="26">
        <v>0.25</v>
      </c>
      <c r="F1263" s="30">
        <v>30355250.739999998</v>
      </c>
    </row>
    <row r="1264" spans="2:6" x14ac:dyDescent="0.3">
      <c r="B1264" s="27" t="s">
        <v>34</v>
      </c>
      <c r="C1264" s="28" t="s">
        <v>9</v>
      </c>
      <c r="D1264" s="28" t="s">
        <v>36</v>
      </c>
      <c r="E1264" s="28">
        <v>0.25</v>
      </c>
      <c r="F1264" s="31">
        <v>30355250.739999998</v>
      </c>
    </row>
    <row r="1265" spans="2:6" x14ac:dyDescent="0.3">
      <c r="B1265" s="25" t="s">
        <v>34</v>
      </c>
      <c r="C1265" s="26" t="s">
        <v>9</v>
      </c>
      <c r="D1265" s="26" t="s">
        <v>36</v>
      </c>
      <c r="E1265" s="26">
        <v>0.25</v>
      </c>
      <c r="F1265" s="30">
        <v>30355250.739999998</v>
      </c>
    </row>
    <row r="1266" spans="2:6" x14ac:dyDescent="0.3">
      <c r="B1266" s="27" t="s">
        <v>34</v>
      </c>
      <c r="C1266" s="28" t="s">
        <v>9</v>
      </c>
      <c r="D1266" s="28" t="s">
        <v>36</v>
      </c>
      <c r="E1266" s="28">
        <v>0.05</v>
      </c>
      <c r="F1266" s="31">
        <v>25617170.23</v>
      </c>
    </row>
    <row r="1267" spans="2:6" x14ac:dyDescent="0.3">
      <c r="B1267" s="25" t="s">
        <v>34</v>
      </c>
      <c r="C1267" s="26" t="s">
        <v>9</v>
      </c>
      <c r="D1267" s="26" t="s">
        <v>36</v>
      </c>
      <c r="E1267" s="26">
        <v>0.05</v>
      </c>
      <c r="F1267" s="30">
        <v>25617170.23</v>
      </c>
    </row>
    <row r="1268" spans="2:6" x14ac:dyDescent="0.3">
      <c r="B1268" s="27" t="s">
        <v>34</v>
      </c>
      <c r="C1268" s="28" t="s">
        <v>9</v>
      </c>
      <c r="D1268" s="28" t="s">
        <v>36</v>
      </c>
      <c r="E1268" s="28">
        <v>0.05</v>
      </c>
      <c r="F1268" s="31">
        <v>25617170.23</v>
      </c>
    </row>
    <row r="1269" spans="2:6" x14ac:dyDescent="0.3">
      <c r="B1269" s="25" t="s">
        <v>34</v>
      </c>
      <c r="C1269" s="26" t="s">
        <v>9</v>
      </c>
      <c r="D1269" s="26" t="s">
        <v>36</v>
      </c>
      <c r="E1269" s="26">
        <v>0</v>
      </c>
      <c r="F1269" s="30">
        <v>16631572.51</v>
      </c>
    </row>
    <row r="1270" spans="2:6" x14ac:dyDescent="0.3">
      <c r="B1270" s="27" t="s">
        <v>34</v>
      </c>
      <c r="C1270" s="28" t="s">
        <v>9</v>
      </c>
      <c r="D1270" s="28" t="s">
        <v>36</v>
      </c>
      <c r="E1270" s="28" t="s">
        <v>24</v>
      </c>
      <c r="F1270" s="31">
        <v>34298195.979999997</v>
      </c>
    </row>
    <row r="1271" spans="2:6" x14ac:dyDescent="0.3">
      <c r="B1271" s="25" t="s">
        <v>34</v>
      </c>
      <c r="C1271" s="26" t="s">
        <v>9</v>
      </c>
      <c r="D1271" s="26" t="s">
        <v>37</v>
      </c>
      <c r="E1271" s="26">
        <v>1</v>
      </c>
      <c r="F1271" s="30">
        <v>36118084.359999999</v>
      </c>
    </row>
    <row r="1272" spans="2:6" x14ac:dyDescent="0.3">
      <c r="B1272" s="27" t="s">
        <v>34</v>
      </c>
      <c r="C1272" s="28" t="s">
        <v>9</v>
      </c>
      <c r="D1272" s="28" t="s">
        <v>37</v>
      </c>
      <c r="E1272" s="28">
        <v>0.95</v>
      </c>
      <c r="F1272" s="31">
        <v>27764405.949999999</v>
      </c>
    </row>
    <row r="1273" spans="2:6" x14ac:dyDescent="0.3">
      <c r="B1273" s="25" t="s">
        <v>34</v>
      </c>
      <c r="C1273" s="26" t="s">
        <v>9</v>
      </c>
      <c r="D1273" s="26" t="s">
        <v>37</v>
      </c>
      <c r="E1273" s="26">
        <v>0.95</v>
      </c>
      <c r="F1273" s="30">
        <v>27764405.949999999</v>
      </c>
    </row>
    <row r="1274" spans="2:6" x14ac:dyDescent="0.3">
      <c r="B1274" s="27" t="s">
        <v>34</v>
      </c>
      <c r="C1274" s="28" t="s">
        <v>9</v>
      </c>
      <c r="D1274" s="28" t="s">
        <v>37</v>
      </c>
      <c r="E1274" s="28">
        <v>0.95</v>
      </c>
      <c r="F1274" s="31">
        <v>27764405.949999999</v>
      </c>
    </row>
    <row r="1275" spans="2:6" x14ac:dyDescent="0.3">
      <c r="B1275" s="25" t="s">
        <v>34</v>
      </c>
      <c r="C1275" s="26" t="s">
        <v>9</v>
      </c>
      <c r="D1275" s="26" t="s">
        <v>37</v>
      </c>
      <c r="E1275" s="26">
        <v>0.75</v>
      </c>
      <c r="F1275" s="30">
        <v>23759902.760000002</v>
      </c>
    </row>
    <row r="1276" spans="2:6" x14ac:dyDescent="0.3">
      <c r="B1276" s="27" t="s">
        <v>34</v>
      </c>
      <c r="C1276" s="28" t="s">
        <v>9</v>
      </c>
      <c r="D1276" s="28" t="s">
        <v>37</v>
      </c>
      <c r="E1276" s="28">
        <v>0.75</v>
      </c>
      <c r="F1276" s="31">
        <v>23759902.760000002</v>
      </c>
    </row>
    <row r="1277" spans="2:6" x14ac:dyDescent="0.3">
      <c r="B1277" s="25" t="s">
        <v>34</v>
      </c>
      <c r="C1277" s="26" t="s">
        <v>9</v>
      </c>
      <c r="D1277" s="26" t="s">
        <v>37</v>
      </c>
      <c r="E1277" s="26">
        <v>0.75</v>
      </c>
      <c r="F1277" s="30">
        <v>23759902.760000002</v>
      </c>
    </row>
    <row r="1278" spans="2:6" x14ac:dyDescent="0.3">
      <c r="B1278" s="27" t="s">
        <v>34</v>
      </c>
      <c r="C1278" s="28" t="s">
        <v>9</v>
      </c>
      <c r="D1278" s="28" t="s">
        <v>37</v>
      </c>
      <c r="E1278" s="28">
        <v>0.75</v>
      </c>
      <c r="F1278" s="31">
        <v>23759902.760000002</v>
      </c>
    </row>
    <row r="1279" spans="2:6" x14ac:dyDescent="0.3">
      <c r="B1279" s="25" t="s">
        <v>34</v>
      </c>
      <c r="C1279" s="26" t="s">
        <v>9</v>
      </c>
      <c r="D1279" s="26" t="s">
        <v>37</v>
      </c>
      <c r="E1279" s="26">
        <v>0.5</v>
      </c>
      <c r="F1279" s="30">
        <v>20786670.710000001</v>
      </c>
    </row>
    <row r="1280" spans="2:6" x14ac:dyDescent="0.3">
      <c r="B1280" s="27" t="s">
        <v>34</v>
      </c>
      <c r="C1280" s="28" t="s">
        <v>9</v>
      </c>
      <c r="D1280" s="28" t="s">
        <v>37</v>
      </c>
      <c r="E1280" s="28">
        <v>0.5</v>
      </c>
      <c r="F1280" s="31">
        <v>20786670.710000001</v>
      </c>
    </row>
    <row r="1281" spans="2:6" x14ac:dyDescent="0.3">
      <c r="B1281" s="25" t="s">
        <v>34</v>
      </c>
      <c r="C1281" s="26" t="s">
        <v>9</v>
      </c>
      <c r="D1281" s="26" t="s">
        <v>37</v>
      </c>
      <c r="E1281" s="26">
        <v>0.5</v>
      </c>
      <c r="F1281" s="30">
        <v>20786670.710000001</v>
      </c>
    </row>
    <row r="1282" spans="2:6" x14ac:dyDescent="0.3">
      <c r="B1282" s="27" t="s">
        <v>34</v>
      </c>
      <c r="C1282" s="28" t="s">
        <v>9</v>
      </c>
      <c r="D1282" s="28" t="s">
        <v>37</v>
      </c>
      <c r="E1282" s="28">
        <v>0.5</v>
      </c>
      <c r="F1282" s="31">
        <v>20786670.710000001</v>
      </c>
    </row>
    <row r="1283" spans="2:6" x14ac:dyDescent="0.3">
      <c r="B1283" s="25" t="s">
        <v>34</v>
      </c>
      <c r="C1283" s="26" t="s">
        <v>9</v>
      </c>
      <c r="D1283" s="26" t="s">
        <v>37</v>
      </c>
      <c r="E1283" s="26">
        <v>0.5</v>
      </c>
      <c r="F1283" s="30">
        <v>20786670.710000001</v>
      </c>
    </row>
    <row r="1284" spans="2:6" x14ac:dyDescent="0.3">
      <c r="B1284" s="27" t="s">
        <v>34</v>
      </c>
      <c r="C1284" s="28" t="s">
        <v>9</v>
      </c>
      <c r="D1284" s="28" t="s">
        <v>37</v>
      </c>
      <c r="E1284" s="28">
        <v>0.25</v>
      </c>
      <c r="F1284" s="31">
        <v>17960691.079999998</v>
      </c>
    </row>
    <row r="1285" spans="2:6" x14ac:dyDescent="0.3">
      <c r="B1285" s="25" t="s">
        <v>34</v>
      </c>
      <c r="C1285" s="26" t="s">
        <v>9</v>
      </c>
      <c r="D1285" s="26" t="s">
        <v>37</v>
      </c>
      <c r="E1285" s="26">
        <v>0.25</v>
      </c>
      <c r="F1285" s="30">
        <v>17960691.079999998</v>
      </c>
    </row>
    <row r="1286" spans="2:6" x14ac:dyDescent="0.3">
      <c r="B1286" s="27" t="s">
        <v>34</v>
      </c>
      <c r="C1286" s="28" t="s">
        <v>9</v>
      </c>
      <c r="D1286" s="28" t="s">
        <v>37</v>
      </c>
      <c r="E1286" s="28">
        <v>0.25</v>
      </c>
      <c r="F1286" s="31">
        <v>17960691.079999998</v>
      </c>
    </row>
    <row r="1287" spans="2:6" x14ac:dyDescent="0.3">
      <c r="B1287" s="25" t="s">
        <v>34</v>
      </c>
      <c r="C1287" s="26" t="s">
        <v>9</v>
      </c>
      <c r="D1287" s="26" t="s">
        <v>37</v>
      </c>
      <c r="E1287" s="26">
        <v>0.25</v>
      </c>
      <c r="F1287" s="30">
        <v>17960691.079999998</v>
      </c>
    </row>
    <row r="1288" spans="2:6" x14ac:dyDescent="0.3">
      <c r="B1288" s="27" t="s">
        <v>34</v>
      </c>
      <c r="C1288" s="28" t="s">
        <v>9</v>
      </c>
      <c r="D1288" s="28" t="s">
        <v>37</v>
      </c>
      <c r="E1288" s="28">
        <v>0.05</v>
      </c>
      <c r="F1288" s="31">
        <v>14701475.470000001</v>
      </c>
    </row>
    <row r="1289" spans="2:6" x14ac:dyDescent="0.3">
      <c r="B1289" s="25" t="s">
        <v>34</v>
      </c>
      <c r="C1289" s="26" t="s">
        <v>9</v>
      </c>
      <c r="D1289" s="26" t="s">
        <v>37</v>
      </c>
      <c r="E1289" s="26">
        <v>0.05</v>
      </c>
      <c r="F1289" s="30">
        <v>14701475.470000001</v>
      </c>
    </row>
    <row r="1290" spans="2:6" x14ac:dyDescent="0.3">
      <c r="B1290" s="27" t="s">
        <v>34</v>
      </c>
      <c r="C1290" s="28" t="s">
        <v>9</v>
      </c>
      <c r="D1290" s="28" t="s">
        <v>37</v>
      </c>
      <c r="E1290" s="28">
        <v>0.05</v>
      </c>
      <c r="F1290" s="31">
        <v>14701475.470000001</v>
      </c>
    </row>
    <row r="1291" spans="2:6" x14ac:dyDescent="0.3">
      <c r="B1291" s="25" t="s">
        <v>34</v>
      </c>
      <c r="C1291" s="26" t="s">
        <v>9</v>
      </c>
      <c r="D1291" s="26" t="s">
        <v>37</v>
      </c>
      <c r="E1291" s="26">
        <v>0</v>
      </c>
      <c r="F1291" s="30">
        <v>9892309.8220000006</v>
      </c>
    </row>
    <row r="1292" spans="2:6" x14ac:dyDescent="0.3">
      <c r="B1292" s="27" t="s">
        <v>34</v>
      </c>
      <c r="C1292" s="28" t="s">
        <v>9</v>
      </c>
      <c r="D1292" s="28" t="s">
        <v>37</v>
      </c>
      <c r="E1292" s="28" t="s">
        <v>24</v>
      </c>
      <c r="F1292" s="31">
        <v>20951924.579999998</v>
      </c>
    </row>
    <row r="1293" spans="2:6" x14ac:dyDescent="0.3">
      <c r="B1293" s="25" t="s">
        <v>34</v>
      </c>
      <c r="C1293" s="26" t="s">
        <v>9</v>
      </c>
      <c r="D1293" s="26" t="s">
        <v>38</v>
      </c>
      <c r="E1293" s="26">
        <v>1</v>
      </c>
      <c r="F1293" s="30">
        <v>23000056.239999998</v>
      </c>
    </row>
    <row r="1294" spans="2:6" x14ac:dyDescent="0.3">
      <c r="B1294" s="27" t="s">
        <v>34</v>
      </c>
      <c r="C1294" s="28" t="s">
        <v>9</v>
      </c>
      <c r="D1294" s="28" t="s">
        <v>38</v>
      </c>
      <c r="E1294" s="28">
        <v>0.95</v>
      </c>
      <c r="F1294" s="31">
        <v>17063368.59</v>
      </c>
    </row>
    <row r="1295" spans="2:6" x14ac:dyDescent="0.3">
      <c r="B1295" s="25" t="s">
        <v>34</v>
      </c>
      <c r="C1295" s="26" t="s">
        <v>9</v>
      </c>
      <c r="D1295" s="26" t="s">
        <v>38</v>
      </c>
      <c r="E1295" s="26">
        <v>0.95</v>
      </c>
      <c r="F1295" s="30">
        <v>17063368.59</v>
      </c>
    </row>
    <row r="1296" spans="2:6" x14ac:dyDescent="0.3">
      <c r="B1296" s="27" t="s">
        <v>34</v>
      </c>
      <c r="C1296" s="28" t="s">
        <v>9</v>
      </c>
      <c r="D1296" s="28" t="s">
        <v>38</v>
      </c>
      <c r="E1296" s="28">
        <v>0.95</v>
      </c>
      <c r="F1296" s="31">
        <v>17063368.59</v>
      </c>
    </row>
    <row r="1297" spans="2:6" x14ac:dyDescent="0.3">
      <c r="B1297" s="25" t="s">
        <v>34</v>
      </c>
      <c r="C1297" s="26" t="s">
        <v>9</v>
      </c>
      <c r="D1297" s="26" t="s">
        <v>38</v>
      </c>
      <c r="E1297" s="26">
        <v>0.75</v>
      </c>
      <c r="F1297" s="30">
        <v>14307882.560000001</v>
      </c>
    </row>
    <row r="1298" spans="2:6" x14ac:dyDescent="0.3">
      <c r="B1298" s="27" t="s">
        <v>34</v>
      </c>
      <c r="C1298" s="28" t="s">
        <v>9</v>
      </c>
      <c r="D1298" s="28" t="s">
        <v>38</v>
      </c>
      <c r="E1298" s="28">
        <v>0.75</v>
      </c>
      <c r="F1298" s="31">
        <v>14307882.560000001</v>
      </c>
    </row>
    <row r="1299" spans="2:6" x14ac:dyDescent="0.3">
      <c r="B1299" s="25" t="s">
        <v>34</v>
      </c>
      <c r="C1299" s="26" t="s">
        <v>9</v>
      </c>
      <c r="D1299" s="26" t="s">
        <v>38</v>
      </c>
      <c r="E1299" s="26">
        <v>0.75</v>
      </c>
      <c r="F1299" s="30">
        <v>14307882.560000001</v>
      </c>
    </row>
    <row r="1300" spans="2:6" x14ac:dyDescent="0.3">
      <c r="B1300" s="27" t="s">
        <v>34</v>
      </c>
      <c r="C1300" s="28" t="s">
        <v>9</v>
      </c>
      <c r="D1300" s="28" t="s">
        <v>38</v>
      </c>
      <c r="E1300" s="28">
        <v>0.75</v>
      </c>
      <c r="F1300" s="31">
        <v>14307882.560000001</v>
      </c>
    </row>
    <row r="1301" spans="2:6" x14ac:dyDescent="0.3">
      <c r="B1301" s="25" t="s">
        <v>34</v>
      </c>
      <c r="C1301" s="26" t="s">
        <v>9</v>
      </c>
      <c r="D1301" s="26" t="s">
        <v>38</v>
      </c>
      <c r="E1301" s="26">
        <v>0.5</v>
      </c>
      <c r="F1301" s="30">
        <v>12655098.470000001</v>
      </c>
    </row>
    <row r="1302" spans="2:6" x14ac:dyDescent="0.3">
      <c r="B1302" s="27" t="s">
        <v>34</v>
      </c>
      <c r="C1302" s="28" t="s">
        <v>9</v>
      </c>
      <c r="D1302" s="28" t="s">
        <v>38</v>
      </c>
      <c r="E1302" s="28">
        <v>0.5</v>
      </c>
      <c r="F1302" s="31">
        <v>12655098.470000001</v>
      </c>
    </row>
    <row r="1303" spans="2:6" x14ac:dyDescent="0.3">
      <c r="B1303" s="25" t="s">
        <v>34</v>
      </c>
      <c r="C1303" s="26" t="s">
        <v>9</v>
      </c>
      <c r="D1303" s="26" t="s">
        <v>38</v>
      </c>
      <c r="E1303" s="26">
        <v>0.5</v>
      </c>
      <c r="F1303" s="30">
        <v>12655098.470000001</v>
      </c>
    </row>
    <row r="1304" spans="2:6" x14ac:dyDescent="0.3">
      <c r="B1304" s="27" t="s">
        <v>34</v>
      </c>
      <c r="C1304" s="28" t="s">
        <v>9</v>
      </c>
      <c r="D1304" s="28" t="s">
        <v>38</v>
      </c>
      <c r="E1304" s="28">
        <v>0.5</v>
      </c>
      <c r="F1304" s="31">
        <v>12655098.470000001</v>
      </c>
    </row>
    <row r="1305" spans="2:6" x14ac:dyDescent="0.3">
      <c r="B1305" s="25" t="s">
        <v>34</v>
      </c>
      <c r="C1305" s="26" t="s">
        <v>9</v>
      </c>
      <c r="D1305" s="26" t="s">
        <v>38</v>
      </c>
      <c r="E1305" s="26">
        <v>0.5</v>
      </c>
      <c r="F1305" s="30">
        <v>12655098.470000001</v>
      </c>
    </row>
    <row r="1306" spans="2:6" x14ac:dyDescent="0.3">
      <c r="B1306" s="27" t="s">
        <v>34</v>
      </c>
      <c r="C1306" s="28" t="s">
        <v>9</v>
      </c>
      <c r="D1306" s="28" t="s">
        <v>38</v>
      </c>
      <c r="E1306" s="28">
        <v>0.25</v>
      </c>
      <c r="F1306" s="31">
        <v>11052525.17</v>
      </c>
    </row>
    <row r="1307" spans="2:6" x14ac:dyDescent="0.3">
      <c r="B1307" s="25" t="s">
        <v>34</v>
      </c>
      <c r="C1307" s="26" t="s">
        <v>9</v>
      </c>
      <c r="D1307" s="26" t="s">
        <v>38</v>
      </c>
      <c r="E1307" s="26">
        <v>0.25</v>
      </c>
      <c r="F1307" s="30">
        <v>11052525.17</v>
      </c>
    </row>
    <row r="1308" spans="2:6" x14ac:dyDescent="0.3">
      <c r="B1308" s="27" t="s">
        <v>34</v>
      </c>
      <c r="C1308" s="28" t="s">
        <v>9</v>
      </c>
      <c r="D1308" s="28" t="s">
        <v>38</v>
      </c>
      <c r="E1308" s="28">
        <v>0.25</v>
      </c>
      <c r="F1308" s="31">
        <v>11052525.17</v>
      </c>
    </row>
    <row r="1309" spans="2:6" x14ac:dyDescent="0.3">
      <c r="B1309" s="25" t="s">
        <v>34</v>
      </c>
      <c r="C1309" s="26" t="s">
        <v>9</v>
      </c>
      <c r="D1309" s="26" t="s">
        <v>38</v>
      </c>
      <c r="E1309" s="26">
        <v>0.25</v>
      </c>
      <c r="F1309" s="30">
        <v>11052525.17</v>
      </c>
    </row>
    <row r="1310" spans="2:6" x14ac:dyDescent="0.3">
      <c r="B1310" s="27" t="s">
        <v>34</v>
      </c>
      <c r="C1310" s="28" t="s">
        <v>9</v>
      </c>
      <c r="D1310" s="28" t="s">
        <v>38</v>
      </c>
      <c r="E1310" s="28">
        <v>0.05</v>
      </c>
      <c r="F1310" s="31">
        <v>8909463.4350000005</v>
      </c>
    </row>
    <row r="1311" spans="2:6" x14ac:dyDescent="0.3">
      <c r="B1311" s="25" t="s">
        <v>34</v>
      </c>
      <c r="C1311" s="26" t="s">
        <v>9</v>
      </c>
      <c r="D1311" s="26" t="s">
        <v>38</v>
      </c>
      <c r="E1311" s="26">
        <v>0.05</v>
      </c>
      <c r="F1311" s="30">
        <v>8909463.4350000005</v>
      </c>
    </row>
    <row r="1312" spans="2:6" x14ac:dyDescent="0.3">
      <c r="B1312" s="27" t="s">
        <v>34</v>
      </c>
      <c r="C1312" s="28" t="s">
        <v>9</v>
      </c>
      <c r="D1312" s="28" t="s">
        <v>38</v>
      </c>
      <c r="E1312" s="28">
        <v>0.05</v>
      </c>
      <c r="F1312" s="31">
        <v>8909463.4350000005</v>
      </c>
    </row>
    <row r="1313" spans="2:6" x14ac:dyDescent="0.3">
      <c r="B1313" s="25" t="s">
        <v>34</v>
      </c>
      <c r="C1313" s="26" t="s">
        <v>9</v>
      </c>
      <c r="D1313" s="26" t="s">
        <v>38</v>
      </c>
      <c r="E1313" s="26">
        <v>0</v>
      </c>
      <c r="F1313" s="30">
        <v>5909309.21</v>
      </c>
    </row>
    <row r="1314" spans="2:6" x14ac:dyDescent="0.3">
      <c r="B1314" s="27" t="s">
        <v>34</v>
      </c>
      <c r="C1314" s="28" t="s">
        <v>9</v>
      </c>
      <c r="D1314" s="28" t="s">
        <v>38</v>
      </c>
      <c r="E1314" s="28" t="s">
        <v>24</v>
      </c>
      <c r="F1314" s="31">
        <v>12759822.33</v>
      </c>
    </row>
    <row r="1315" spans="2:6" x14ac:dyDescent="0.3">
      <c r="B1315" s="25" t="s">
        <v>34</v>
      </c>
      <c r="C1315" s="26" t="s">
        <v>9</v>
      </c>
      <c r="D1315" s="26" t="s">
        <v>39</v>
      </c>
      <c r="E1315" s="26">
        <v>1</v>
      </c>
      <c r="F1315" s="30">
        <v>171.16797800000001</v>
      </c>
    </row>
    <row r="1316" spans="2:6" x14ac:dyDescent="0.3">
      <c r="B1316" s="27" t="s">
        <v>34</v>
      </c>
      <c r="C1316" s="28" t="s">
        <v>9</v>
      </c>
      <c r="D1316" s="28" t="s">
        <v>39</v>
      </c>
      <c r="E1316" s="28">
        <v>0.95</v>
      </c>
      <c r="F1316" s="31">
        <v>171.16179700000001</v>
      </c>
    </row>
    <row r="1317" spans="2:6" x14ac:dyDescent="0.3">
      <c r="B1317" s="25" t="s">
        <v>34</v>
      </c>
      <c r="C1317" s="26" t="s">
        <v>9</v>
      </c>
      <c r="D1317" s="26" t="s">
        <v>39</v>
      </c>
      <c r="E1317" s="26">
        <v>0.95</v>
      </c>
      <c r="F1317" s="30">
        <v>171.16179700000001</v>
      </c>
    </row>
    <row r="1318" spans="2:6" x14ac:dyDescent="0.3">
      <c r="B1318" s="27" t="s">
        <v>34</v>
      </c>
      <c r="C1318" s="28" t="s">
        <v>9</v>
      </c>
      <c r="D1318" s="28" t="s">
        <v>39</v>
      </c>
      <c r="E1318" s="28">
        <v>0.95</v>
      </c>
      <c r="F1318" s="31">
        <v>171.16179700000001</v>
      </c>
    </row>
    <row r="1319" spans="2:6" x14ac:dyDescent="0.3">
      <c r="B1319" s="25" t="s">
        <v>34</v>
      </c>
      <c r="C1319" s="26" t="s">
        <v>9</v>
      </c>
      <c r="D1319" s="26" t="s">
        <v>39</v>
      </c>
      <c r="E1319" s="26">
        <v>0.75</v>
      </c>
      <c r="F1319" s="30">
        <v>152.90503000000001</v>
      </c>
    </row>
    <row r="1320" spans="2:6" x14ac:dyDescent="0.3">
      <c r="B1320" s="27" t="s">
        <v>34</v>
      </c>
      <c r="C1320" s="28" t="s">
        <v>9</v>
      </c>
      <c r="D1320" s="28" t="s">
        <v>39</v>
      </c>
      <c r="E1320" s="28">
        <v>0.75</v>
      </c>
      <c r="F1320" s="31">
        <v>152.90503000000001</v>
      </c>
    </row>
    <row r="1321" spans="2:6" x14ac:dyDescent="0.3">
      <c r="B1321" s="25" t="s">
        <v>34</v>
      </c>
      <c r="C1321" s="26" t="s">
        <v>9</v>
      </c>
      <c r="D1321" s="26" t="s">
        <v>39</v>
      </c>
      <c r="E1321" s="26">
        <v>0.75</v>
      </c>
      <c r="F1321" s="30">
        <v>152.90503000000001</v>
      </c>
    </row>
    <row r="1322" spans="2:6" x14ac:dyDescent="0.3">
      <c r="B1322" s="27" t="s">
        <v>34</v>
      </c>
      <c r="C1322" s="28" t="s">
        <v>9</v>
      </c>
      <c r="D1322" s="28" t="s">
        <v>39</v>
      </c>
      <c r="E1322" s="28">
        <v>0.75</v>
      </c>
      <c r="F1322" s="31">
        <v>152.90503000000001</v>
      </c>
    </row>
    <row r="1323" spans="2:6" x14ac:dyDescent="0.3">
      <c r="B1323" s="25" t="s">
        <v>34</v>
      </c>
      <c r="C1323" s="26" t="s">
        <v>9</v>
      </c>
      <c r="D1323" s="26" t="s">
        <v>39</v>
      </c>
      <c r="E1323" s="26">
        <v>0.5</v>
      </c>
      <c r="F1323" s="30">
        <v>140.25521499999999</v>
      </c>
    </row>
    <row r="1324" spans="2:6" x14ac:dyDescent="0.3">
      <c r="B1324" s="27" t="s">
        <v>34</v>
      </c>
      <c r="C1324" s="28" t="s">
        <v>9</v>
      </c>
      <c r="D1324" s="28" t="s">
        <v>39</v>
      </c>
      <c r="E1324" s="28">
        <v>0.5</v>
      </c>
      <c r="F1324" s="31">
        <v>140.25521499999999</v>
      </c>
    </row>
    <row r="1325" spans="2:6" x14ac:dyDescent="0.3">
      <c r="B1325" s="25" t="s">
        <v>34</v>
      </c>
      <c r="C1325" s="26" t="s">
        <v>9</v>
      </c>
      <c r="D1325" s="26" t="s">
        <v>39</v>
      </c>
      <c r="E1325" s="26">
        <v>0.5</v>
      </c>
      <c r="F1325" s="30">
        <v>140.25521499999999</v>
      </c>
    </row>
    <row r="1326" spans="2:6" x14ac:dyDescent="0.3">
      <c r="B1326" s="27" t="s">
        <v>34</v>
      </c>
      <c r="C1326" s="28" t="s">
        <v>9</v>
      </c>
      <c r="D1326" s="28" t="s">
        <v>39</v>
      </c>
      <c r="E1326" s="28">
        <v>0.5</v>
      </c>
      <c r="F1326" s="31">
        <v>140.25521499999999</v>
      </c>
    </row>
    <row r="1327" spans="2:6" x14ac:dyDescent="0.3">
      <c r="B1327" s="25" t="s">
        <v>34</v>
      </c>
      <c r="C1327" s="26" t="s">
        <v>9</v>
      </c>
      <c r="D1327" s="26" t="s">
        <v>39</v>
      </c>
      <c r="E1327" s="26">
        <v>0.5</v>
      </c>
      <c r="F1327" s="30">
        <v>140.25521499999999</v>
      </c>
    </row>
    <row r="1328" spans="2:6" x14ac:dyDescent="0.3">
      <c r="B1328" s="27" t="s">
        <v>34</v>
      </c>
      <c r="C1328" s="28" t="s">
        <v>9</v>
      </c>
      <c r="D1328" s="28" t="s">
        <v>39</v>
      </c>
      <c r="E1328" s="28">
        <v>0.25</v>
      </c>
      <c r="F1328" s="31">
        <v>127.608493</v>
      </c>
    </row>
    <row r="1329" spans="2:6" x14ac:dyDescent="0.3">
      <c r="B1329" s="25" t="s">
        <v>34</v>
      </c>
      <c r="C1329" s="26" t="s">
        <v>9</v>
      </c>
      <c r="D1329" s="26" t="s">
        <v>39</v>
      </c>
      <c r="E1329" s="26">
        <v>0.25</v>
      </c>
      <c r="F1329" s="30">
        <v>127.608493</v>
      </c>
    </row>
    <row r="1330" spans="2:6" x14ac:dyDescent="0.3">
      <c r="B1330" s="27" t="s">
        <v>34</v>
      </c>
      <c r="C1330" s="28" t="s">
        <v>9</v>
      </c>
      <c r="D1330" s="28" t="s">
        <v>39</v>
      </c>
      <c r="E1330" s="28">
        <v>0.25</v>
      </c>
      <c r="F1330" s="31">
        <v>127.608493</v>
      </c>
    </row>
    <row r="1331" spans="2:6" x14ac:dyDescent="0.3">
      <c r="B1331" s="25" t="s">
        <v>34</v>
      </c>
      <c r="C1331" s="26" t="s">
        <v>9</v>
      </c>
      <c r="D1331" s="26" t="s">
        <v>39</v>
      </c>
      <c r="E1331" s="26">
        <v>0.25</v>
      </c>
      <c r="F1331" s="30">
        <v>127.608493</v>
      </c>
    </row>
    <row r="1332" spans="2:6" x14ac:dyDescent="0.3">
      <c r="B1332" s="27" t="s">
        <v>34</v>
      </c>
      <c r="C1332" s="28" t="s">
        <v>9</v>
      </c>
      <c r="D1332" s="28" t="s">
        <v>39</v>
      </c>
      <c r="E1332" s="28">
        <v>0.05</v>
      </c>
      <c r="F1332" s="31">
        <v>109.348634</v>
      </c>
    </row>
    <row r="1333" spans="2:6" x14ac:dyDescent="0.3">
      <c r="B1333" s="25" t="s">
        <v>34</v>
      </c>
      <c r="C1333" s="26" t="s">
        <v>9</v>
      </c>
      <c r="D1333" s="26" t="s">
        <v>39</v>
      </c>
      <c r="E1333" s="26">
        <v>0.05</v>
      </c>
      <c r="F1333" s="30">
        <v>109.348634</v>
      </c>
    </row>
    <row r="1334" spans="2:6" x14ac:dyDescent="0.3">
      <c r="B1334" s="27" t="s">
        <v>34</v>
      </c>
      <c r="C1334" s="28" t="s">
        <v>9</v>
      </c>
      <c r="D1334" s="28" t="s">
        <v>39</v>
      </c>
      <c r="E1334" s="28">
        <v>0.05</v>
      </c>
      <c r="F1334" s="31">
        <v>109.348634</v>
      </c>
    </row>
    <row r="1335" spans="2:6" x14ac:dyDescent="0.3">
      <c r="B1335" s="25" t="s">
        <v>34</v>
      </c>
      <c r="C1335" s="26" t="s">
        <v>9</v>
      </c>
      <c r="D1335" s="26" t="s">
        <v>39</v>
      </c>
      <c r="E1335" s="26">
        <v>0</v>
      </c>
      <c r="F1335" s="30">
        <v>109.348634</v>
      </c>
    </row>
    <row r="1336" spans="2:6" x14ac:dyDescent="0.3">
      <c r="B1336" s="27" t="s">
        <v>34</v>
      </c>
      <c r="C1336" s="28" t="s">
        <v>9</v>
      </c>
      <c r="D1336" s="28" t="s">
        <v>39</v>
      </c>
      <c r="E1336" s="28" t="s">
        <v>24</v>
      </c>
      <c r="F1336" s="31">
        <v>140.255967</v>
      </c>
    </row>
    <row r="1337" spans="2:6" x14ac:dyDescent="0.3">
      <c r="B1337" s="25" t="s">
        <v>34</v>
      </c>
      <c r="C1337" s="26" t="s">
        <v>9</v>
      </c>
      <c r="D1337" s="26" t="s">
        <v>40</v>
      </c>
      <c r="E1337" s="26">
        <v>1</v>
      </c>
      <c r="F1337" s="30">
        <v>137.038994</v>
      </c>
    </row>
    <row r="1338" spans="2:6" x14ac:dyDescent="0.3">
      <c r="B1338" s="27" t="s">
        <v>34</v>
      </c>
      <c r="C1338" s="28" t="s">
        <v>9</v>
      </c>
      <c r="D1338" s="28" t="s">
        <v>40</v>
      </c>
      <c r="E1338" s="28">
        <v>0.95</v>
      </c>
      <c r="F1338" s="31">
        <v>110.03723100000001</v>
      </c>
    </row>
    <row r="1339" spans="2:6" x14ac:dyDescent="0.3">
      <c r="B1339" s="25" t="s">
        <v>34</v>
      </c>
      <c r="C1339" s="26" t="s">
        <v>9</v>
      </c>
      <c r="D1339" s="26" t="s">
        <v>40</v>
      </c>
      <c r="E1339" s="26">
        <v>0.95</v>
      </c>
      <c r="F1339" s="30">
        <v>110.03723100000001</v>
      </c>
    </row>
    <row r="1340" spans="2:6" x14ac:dyDescent="0.3">
      <c r="B1340" s="27" t="s">
        <v>34</v>
      </c>
      <c r="C1340" s="28" t="s">
        <v>9</v>
      </c>
      <c r="D1340" s="28" t="s">
        <v>40</v>
      </c>
      <c r="E1340" s="28">
        <v>0.95</v>
      </c>
      <c r="F1340" s="31">
        <v>110.03723100000001</v>
      </c>
    </row>
    <row r="1341" spans="2:6" x14ac:dyDescent="0.3">
      <c r="B1341" s="25" t="s">
        <v>34</v>
      </c>
      <c r="C1341" s="26" t="s">
        <v>9</v>
      </c>
      <c r="D1341" s="26" t="s">
        <v>40</v>
      </c>
      <c r="E1341" s="26">
        <v>0.75</v>
      </c>
      <c r="F1341" s="30">
        <v>94.126757999999995</v>
      </c>
    </row>
    <row r="1342" spans="2:6" x14ac:dyDescent="0.3">
      <c r="B1342" s="27" t="s">
        <v>34</v>
      </c>
      <c r="C1342" s="28" t="s">
        <v>9</v>
      </c>
      <c r="D1342" s="28" t="s">
        <v>40</v>
      </c>
      <c r="E1342" s="28">
        <v>0.75</v>
      </c>
      <c r="F1342" s="31">
        <v>94.126757999999995</v>
      </c>
    </row>
    <row r="1343" spans="2:6" x14ac:dyDescent="0.3">
      <c r="B1343" s="25" t="s">
        <v>34</v>
      </c>
      <c r="C1343" s="26" t="s">
        <v>9</v>
      </c>
      <c r="D1343" s="26" t="s">
        <v>40</v>
      </c>
      <c r="E1343" s="26">
        <v>0.75</v>
      </c>
      <c r="F1343" s="30">
        <v>94.126757999999995</v>
      </c>
    </row>
    <row r="1344" spans="2:6" x14ac:dyDescent="0.3">
      <c r="B1344" s="27" t="s">
        <v>34</v>
      </c>
      <c r="C1344" s="28" t="s">
        <v>9</v>
      </c>
      <c r="D1344" s="28" t="s">
        <v>40</v>
      </c>
      <c r="E1344" s="28">
        <v>0.75</v>
      </c>
      <c r="F1344" s="31">
        <v>94.126757999999995</v>
      </c>
    </row>
    <row r="1345" spans="2:6" x14ac:dyDescent="0.3">
      <c r="B1345" s="25" t="s">
        <v>34</v>
      </c>
      <c r="C1345" s="26" t="s">
        <v>9</v>
      </c>
      <c r="D1345" s="26" t="s">
        <v>40</v>
      </c>
      <c r="E1345" s="26">
        <v>0.5</v>
      </c>
      <c r="F1345" s="30">
        <v>84.440022999999997</v>
      </c>
    </row>
    <row r="1346" spans="2:6" x14ac:dyDescent="0.3">
      <c r="B1346" s="27" t="s">
        <v>34</v>
      </c>
      <c r="C1346" s="28" t="s">
        <v>9</v>
      </c>
      <c r="D1346" s="28" t="s">
        <v>40</v>
      </c>
      <c r="E1346" s="28">
        <v>0.5</v>
      </c>
      <c r="F1346" s="31">
        <v>84.440022999999997</v>
      </c>
    </row>
    <row r="1347" spans="2:6" x14ac:dyDescent="0.3">
      <c r="B1347" s="25" t="s">
        <v>34</v>
      </c>
      <c r="C1347" s="26" t="s">
        <v>9</v>
      </c>
      <c r="D1347" s="26" t="s">
        <v>40</v>
      </c>
      <c r="E1347" s="26">
        <v>0.5</v>
      </c>
      <c r="F1347" s="30">
        <v>84.440022999999997</v>
      </c>
    </row>
    <row r="1348" spans="2:6" x14ac:dyDescent="0.3">
      <c r="B1348" s="27" t="s">
        <v>34</v>
      </c>
      <c r="C1348" s="28" t="s">
        <v>9</v>
      </c>
      <c r="D1348" s="28" t="s">
        <v>40</v>
      </c>
      <c r="E1348" s="28">
        <v>0.5</v>
      </c>
      <c r="F1348" s="31">
        <v>84.440022999999997</v>
      </c>
    </row>
    <row r="1349" spans="2:6" x14ac:dyDescent="0.3">
      <c r="B1349" s="25" t="s">
        <v>34</v>
      </c>
      <c r="C1349" s="26" t="s">
        <v>9</v>
      </c>
      <c r="D1349" s="26" t="s">
        <v>40</v>
      </c>
      <c r="E1349" s="26">
        <v>0.5</v>
      </c>
      <c r="F1349" s="30">
        <v>84.440022999999997</v>
      </c>
    </row>
    <row r="1350" spans="2:6" x14ac:dyDescent="0.3">
      <c r="B1350" s="27" t="s">
        <v>34</v>
      </c>
      <c r="C1350" s="28" t="s">
        <v>9</v>
      </c>
      <c r="D1350" s="28" t="s">
        <v>40</v>
      </c>
      <c r="E1350" s="28">
        <v>0.25</v>
      </c>
      <c r="F1350" s="31">
        <v>76.005616000000003</v>
      </c>
    </row>
    <row r="1351" spans="2:6" x14ac:dyDescent="0.3">
      <c r="B1351" s="25" t="s">
        <v>34</v>
      </c>
      <c r="C1351" s="26" t="s">
        <v>9</v>
      </c>
      <c r="D1351" s="26" t="s">
        <v>40</v>
      </c>
      <c r="E1351" s="26">
        <v>0.25</v>
      </c>
      <c r="F1351" s="30">
        <v>76.005616000000003</v>
      </c>
    </row>
    <row r="1352" spans="2:6" x14ac:dyDescent="0.3">
      <c r="B1352" s="27" t="s">
        <v>34</v>
      </c>
      <c r="C1352" s="28" t="s">
        <v>9</v>
      </c>
      <c r="D1352" s="28" t="s">
        <v>40</v>
      </c>
      <c r="E1352" s="28">
        <v>0.25</v>
      </c>
      <c r="F1352" s="31">
        <v>76.005616000000003</v>
      </c>
    </row>
    <row r="1353" spans="2:6" x14ac:dyDescent="0.3">
      <c r="B1353" s="25" t="s">
        <v>34</v>
      </c>
      <c r="C1353" s="26" t="s">
        <v>9</v>
      </c>
      <c r="D1353" s="26" t="s">
        <v>40</v>
      </c>
      <c r="E1353" s="26">
        <v>0.25</v>
      </c>
      <c r="F1353" s="30">
        <v>76.005616000000003</v>
      </c>
    </row>
    <row r="1354" spans="2:6" x14ac:dyDescent="0.3">
      <c r="B1354" s="27" t="s">
        <v>34</v>
      </c>
      <c r="C1354" s="28" t="s">
        <v>9</v>
      </c>
      <c r="D1354" s="28" t="s">
        <v>40</v>
      </c>
      <c r="E1354" s="28">
        <v>0.05</v>
      </c>
      <c r="F1354" s="31">
        <v>65.003296000000006</v>
      </c>
    </row>
    <row r="1355" spans="2:6" x14ac:dyDescent="0.3">
      <c r="B1355" s="25" t="s">
        <v>34</v>
      </c>
      <c r="C1355" s="26" t="s">
        <v>9</v>
      </c>
      <c r="D1355" s="26" t="s">
        <v>40</v>
      </c>
      <c r="E1355" s="26">
        <v>0.05</v>
      </c>
      <c r="F1355" s="30">
        <v>65.003296000000006</v>
      </c>
    </row>
    <row r="1356" spans="2:6" x14ac:dyDescent="0.3">
      <c r="B1356" s="27" t="s">
        <v>34</v>
      </c>
      <c r="C1356" s="28" t="s">
        <v>9</v>
      </c>
      <c r="D1356" s="28" t="s">
        <v>40</v>
      </c>
      <c r="E1356" s="28">
        <v>0.05</v>
      </c>
      <c r="F1356" s="31">
        <v>65.003296000000006</v>
      </c>
    </row>
    <row r="1357" spans="2:6" x14ac:dyDescent="0.3">
      <c r="B1357" s="25" t="s">
        <v>34</v>
      </c>
      <c r="C1357" s="26" t="s">
        <v>9</v>
      </c>
      <c r="D1357" s="26" t="s">
        <v>40</v>
      </c>
      <c r="E1357" s="26">
        <v>0</v>
      </c>
      <c r="F1357" s="30">
        <v>54.108308000000001</v>
      </c>
    </row>
    <row r="1358" spans="2:6" x14ac:dyDescent="0.3">
      <c r="B1358" s="27" t="s">
        <v>34</v>
      </c>
      <c r="C1358" s="28" t="s">
        <v>9</v>
      </c>
      <c r="D1358" s="28" t="s">
        <v>40</v>
      </c>
      <c r="E1358" s="28" t="s">
        <v>24</v>
      </c>
      <c r="F1358" s="31">
        <v>85.704786999999996</v>
      </c>
    </row>
    <row r="1359" spans="2:6" x14ac:dyDescent="0.3">
      <c r="B1359" s="25" t="s">
        <v>34</v>
      </c>
      <c r="C1359" s="26" t="s">
        <v>9</v>
      </c>
      <c r="D1359" s="26" t="s">
        <v>41</v>
      </c>
      <c r="E1359" s="26">
        <v>1</v>
      </c>
      <c r="F1359" s="30">
        <v>305.51220899999998</v>
      </c>
    </row>
    <row r="1360" spans="2:6" x14ac:dyDescent="0.3">
      <c r="B1360" s="27" t="s">
        <v>34</v>
      </c>
      <c r="C1360" s="28" t="s">
        <v>9</v>
      </c>
      <c r="D1360" s="28" t="s">
        <v>41</v>
      </c>
      <c r="E1360" s="28">
        <v>0.95</v>
      </c>
      <c r="F1360" s="31">
        <v>268.01788199999999</v>
      </c>
    </row>
    <row r="1361" spans="2:6" x14ac:dyDescent="0.3">
      <c r="B1361" s="25" t="s">
        <v>34</v>
      </c>
      <c r="C1361" s="26" t="s">
        <v>9</v>
      </c>
      <c r="D1361" s="26" t="s">
        <v>41</v>
      </c>
      <c r="E1361" s="26">
        <v>0.95</v>
      </c>
      <c r="F1361" s="30">
        <v>268.01788199999999</v>
      </c>
    </row>
    <row r="1362" spans="2:6" x14ac:dyDescent="0.3">
      <c r="B1362" s="27" t="s">
        <v>34</v>
      </c>
      <c r="C1362" s="28" t="s">
        <v>9</v>
      </c>
      <c r="D1362" s="28" t="s">
        <v>41</v>
      </c>
      <c r="E1362" s="28">
        <v>0.95</v>
      </c>
      <c r="F1362" s="31">
        <v>268.01788199999999</v>
      </c>
    </row>
    <row r="1363" spans="2:6" x14ac:dyDescent="0.3">
      <c r="B1363" s="25" t="s">
        <v>34</v>
      </c>
      <c r="C1363" s="26" t="s">
        <v>9</v>
      </c>
      <c r="D1363" s="26" t="s">
        <v>41</v>
      </c>
      <c r="E1363" s="26">
        <v>0.75</v>
      </c>
      <c r="F1363" s="30">
        <v>246.250901</v>
      </c>
    </row>
    <row r="1364" spans="2:6" x14ac:dyDescent="0.3">
      <c r="B1364" s="27" t="s">
        <v>34</v>
      </c>
      <c r="C1364" s="28" t="s">
        <v>9</v>
      </c>
      <c r="D1364" s="28" t="s">
        <v>41</v>
      </c>
      <c r="E1364" s="28">
        <v>0.75</v>
      </c>
      <c r="F1364" s="31">
        <v>246.250901</v>
      </c>
    </row>
    <row r="1365" spans="2:6" x14ac:dyDescent="0.3">
      <c r="B1365" s="25" t="s">
        <v>34</v>
      </c>
      <c r="C1365" s="26" t="s">
        <v>9</v>
      </c>
      <c r="D1365" s="26" t="s">
        <v>41</v>
      </c>
      <c r="E1365" s="26">
        <v>0.75</v>
      </c>
      <c r="F1365" s="30">
        <v>246.250901</v>
      </c>
    </row>
    <row r="1366" spans="2:6" x14ac:dyDescent="0.3">
      <c r="B1366" s="27" t="s">
        <v>34</v>
      </c>
      <c r="C1366" s="28" t="s">
        <v>9</v>
      </c>
      <c r="D1366" s="28" t="s">
        <v>41</v>
      </c>
      <c r="E1366" s="28">
        <v>0.75</v>
      </c>
      <c r="F1366" s="31">
        <v>246.250901</v>
      </c>
    </row>
    <row r="1367" spans="2:6" x14ac:dyDescent="0.3">
      <c r="B1367" s="25" t="s">
        <v>34</v>
      </c>
      <c r="C1367" s="26" t="s">
        <v>9</v>
      </c>
      <c r="D1367" s="26" t="s">
        <v>41</v>
      </c>
      <c r="E1367" s="26">
        <v>0.5</v>
      </c>
      <c r="F1367" s="30">
        <v>229.54159799999999</v>
      </c>
    </row>
    <row r="1368" spans="2:6" x14ac:dyDescent="0.3">
      <c r="B1368" s="27" t="s">
        <v>34</v>
      </c>
      <c r="C1368" s="28" t="s">
        <v>9</v>
      </c>
      <c r="D1368" s="28" t="s">
        <v>41</v>
      </c>
      <c r="E1368" s="28">
        <v>0.5</v>
      </c>
      <c r="F1368" s="31">
        <v>229.54159799999999</v>
      </c>
    </row>
    <row r="1369" spans="2:6" x14ac:dyDescent="0.3">
      <c r="B1369" s="25" t="s">
        <v>34</v>
      </c>
      <c r="C1369" s="26" t="s">
        <v>9</v>
      </c>
      <c r="D1369" s="26" t="s">
        <v>41</v>
      </c>
      <c r="E1369" s="26">
        <v>0.5</v>
      </c>
      <c r="F1369" s="30">
        <v>229.54159799999999</v>
      </c>
    </row>
    <row r="1370" spans="2:6" x14ac:dyDescent="0.3">
      <c r="B1370" s="27" t="s">
        <v>34</v>
      </c>
      <c r="C1370" s="28" t="s">
        <v>9</v>
      </c>
      <c r="D1370" s="28" t="s">
        <v>41</v>
      </c>
      <c r="E1370" s="28">
        <v>0.5</v>
      </c>
      <c r="F1370" s="31">
        <v>229.54159799999999</v>
      </c>
    </row>
    <row r="1371" spans="2:6" x14ac:dyDescent="0.3">
      <c r="B1371" s="25" t="s">
        <v>34</v>
      </c>
      <c r="C1371" s="26" t="s">
        <v>9</v>
      </c>
      <c r="D1371" s="26" t="s">
        <v>41</v>
      </c>
      <c r="E1371" s="26">
        <v>0.5</v>
      </c>
      <c r="F1371" s="30">
        <v>229.54159799999999</v>
      </c>
    </row>
    <row r="1372" spans="2:6" x14ac:dyDescent="0.3">
      <c r="B1372" s="27" t="s">
        <v>34</v>
      </c>
      <c r="C1372" s="28" t="s">
        <v>9</v>
      </c>
      <c r="D1372" s="28" t="s">
        <v>41</v>
      </c>
      <c r="E1372" s="28">
        <v>0.25</v>
      </c>
      <c r="F1372" s="31">
        <v>213.27228400000001</v>
      </c>
    </row>
    <row r="1373" spans="2:6" x14ac:dyDescent="0.3">
      <c r="B1373" s="25" t="s">
        <v>34</v>
      </c>
      <c r="C1373" s="26" t="s">
        <v>9</v>
      </c>
      <c r="D1373" s="26" t="s">
        <v>41</v>
      </c>
      <c r="E1373" s="26">
        <v>0.25</v>
      </c>
      <c r="F1373" s="30">
        <v>213.27228400000001</v>
      </c>
    </row>
    <row r="1374" spans="2:6" x14ac:dyDescent="0.3">
      <c r="B1374" s="27" t="s">
        <v>34</v>
      </c>
      <c r="C1374" s="28" t="s">
        <v>9</v>
      </c>
      <c r="D1374" s="28" t="s">
        <v>41</v>
      </c>
      <c r="E1374" s="28">
        <v>0.25</v>
      </c>
      <c r="F1374" s="31">
        <v>213.27228400000001</v>
      </c>
    </row>
    <row r="1375" spans="2:6" x14ac:dyDescent="0.3">
      <c r="B1375" s="25" t="s">
        <v>34</v>
      </c>
      <c r="C1375" s="26" t="s">
        <v>9</v>
      </c>
      <c r="D1375" s="26" t="s">
        <v>41</v>
      </c>
      <c r="E1375" s="26">
        <v>0.25</v>
      </c>
      <c r="F1375" s="30">
        <v>213.27228400000001</v>
      </c>
    </row>
    <row r="1376" spans="2:6" x14ac:dyDescent="0.3">
      <c r="B1376" s="27" t="s">
        <v>34</v>
      </c>
      <c r="C1376" s="28" t="s">
        <v>9</v>
      </c>
      <c r="D1376" s="28" t="s">
        <v>41</v>
      </c>
      <c r="E1376" s="28">
        <v>0.05</v>
      </c>
      <c r="F1376" s="31">
        <v>192.61051</v>
      </c>
    </row>
    <row r="1377" spans="2:6" x14ac:dyDescent="0.3">
      <c r="B1377" s="25" t="s">
        <v>34</v>
      </c>
      <c r="C1377" s="26" t="s">
        <v>9</v>
      </c>
      <c r="D1377" s="26" t="s">
        <v>41</v>
      </c>
      <c r="E1377" s="26">
        <v>0.05</v>
      </c>
      <c r="F1377" s="30">
        <v>192.61051</v>
      </c>
    </row>
    <row r="1378" spans="2:6" x14ac:dyDescent="0.3">
      <c r="B1378" s="27" t="s">
        <v>34</v>
      </c>
      <c r="C1378" s="28" t="s">
        <v>9</v>
      </c>
      <c r="D1378" s="28" t="s">
        <v>41</v>
      </c>
      <c r="E1378" s="28">
        <v>0.05</v>
      </c>
      <c r="F1378" s="31">
        <v>192.61051</v>
      </c>
    </row>
    <row r="1379" spans="2:6" x14ac:dyDescent="0.3">
      <c r="B1379" s="25" t="s">
        <v>34</v>
      </c>
      <c r="C1379" s="26" t="s">
        <v>9</v>
      </c>
      <c r="D1379" s="26" t="s">
        <v>41</v>
      </c>
      <c r="E1379" s="26">
        <v>0</v>
      </c>
      <c r="F1379" s="30">
        <v>166.80247299999999</v>
      </c>
    </row>
    <row r="1380" spans="2:6" x14ac:dyDescent="0.3">
      <c r="B1380" s="27" t="s">
        <v>34</v>
      </c>
      <c r="C1380" s="28" t="s">
        <v>9</v>
      </c>
      <c r="D1380" s="28" t="s">
        <v>41</v>
      </c>
      <c r="E1380" s="28" t="s">
        <v>24</v>
      </c>
      <c r="F1380" s="31">
        <v>229.913355</v>
      </c>
    </row>
    <row r="1381" spans="2:6" x14ac:dyDescent="0.3">
      <c r="B1381" s="25" t="s">
        <v>34</v>
      </c>
      <c r="C1381" s="26" t="s">
        <v>9</v>
      </c>
      <c r="D1381" s="26" t="s">
        <v>42</v>
      </c>
      <c r="E1381" s="26">
        <v>1</v>
      </c>
      <c r="F1381" s="30">
        <v>24150059.059999999</v>
      </c>
    </row>
    <row r="1382" spans="2:6" x14ac:dyDescent="0.3">
      <c r="B1382" s="27" t="s">
        <v>34</v>
      </c>
      <c r="C1382" s="28" t="s">
        <v>9</v>
      </c>
      <c r="D1382" s="28" t="s">
        <v>42</v>
      </c>
      <c r="E1382" s="28">
        <v>0.95</v>
      </c>
      <c r="F1382" s="31">
        <v>17916537.02</v>
      </c>
    </row>
    <row r="1383" spans="2:6" x14ac:dyDescent="0.3">
      <c r="B1383" s="25" t="s">
        <v>34</v>
      </c>
      <c r="C1383" s="26" t="s">
        <v>9</v>
      </c>
      <c r="D1383" s="26" t="s">
        <v>42</v>
      </c>
      <c r="E1383" s="26">
        <v>0.95</v>
      </c>
      <c r="F1383" s="30">
        <v>17916537.02</v>
      </c>
    </row>
    <row r="1384" spans="2:6" x14ac:dyDescent="0.3">
      <c r="B1384" s="27" t="s">
        <v>34</v>
      </c>
      <c r="C1384" s="28" t="s">
        <v>9</v>
      </c>
      <c r="D1384" s="28" t="s">
        <v>42</v>
      </c>
      <c r="E1384" s="28">
        <v>0.95</v>
      </c>
      <c r="F1384" s="31">
        <v>17916537.02</v>
      </c>
    </row>
    <row r="1385" spans="2:6" x14ac:dyDescent="0.3">
      <c r="B1385" s="25" t="s">
        <v>34</v>
      </c>
      <c r="C1385" s="26" t="s">
        <v>9</v>
      </c>
      <c r="D1385" s="26" t="s">
        <v>42</v>
      </c>
      <c r="E1385" s="26">
        <v>0.75</v>
      </c>
      <c r="F1385" s="30">
        <v>15023276.689999999</v>
      </c>
    </row>
    <row r="1386" spans="2:6" x14ac:dyDescent="0.3">
      <c r="B1386" s="27" t="s">
        <v>34</v>
      </c>
      <c r="C1386" s="28" t="s">
        <v>9</v>
      </c>
      <c r="D1386" s="28" t="s">
        <v>42</v>
      </c>
      <c r="E1386" s="28">
        <v>0.75</v>
      </c>
      <c r="F1386" s="31">
        <v>15023276.689999999</v>
      </c>
    </row>
    <row r="1387" spans="2:6" x14ac:dyDescent="0.3">
      <c r="B1387" s="25" t="s">
        <v>34</v>
      </c>
      <c r="C1387" s="26" t="s">
        <v>9</v>
      </c>
      <c r="D1387" s="26" t="s">
        <v>42</v>
      </c>
      <c r="E1387" s="26">
        <v>0.75</v>
      </c>
      <c r="F1387" s="30">
        <v>15023276.689999999</v>
      </c>
    </row>
    <row r="1388" spans="2:6" x14ac:dyDescent="0.3">
      <c r="B1388" s="27" t="s">
        <v>34</v>
      </c>
      <c r="C1388" s="28" t="s">
        <v>9</v>
      </c>
      <c r="D1388" s="28" t="s">
        <v>42</v>
      </c>
      <c r="E1388" s="28">
        <v>0.75</v>
      </c>
      <c r="F1388" s="31">
        <v>15023276.689999999</v>
      </c>
    </row>
    <row r="1389" spans="2:6" x14ac:dyDescent="0.3">
      <c r="B1389" s="25" t="s">
        <v>34</v>
      </c>
      <c r="C1389" s="26" t="s">
        <v>9</v>
      </c>
      <c r="D1389" s="26" t="s">
        <v>42</v>
      </c>
      <c r="E1389" s="26">
        <v>0.5</v>
      </c>
      <c r="F1389" s="30">
        <v>13287853.390000001</v>
      </c>
    </row>
    <row r="1390" spans="2:6" x14ac:dyDescent="0.3">
      <c r="B1390" s="27" t="s">
        <v>34</v>
      </c>
      <c r="C1390" s="28" t="s">
        <v>9</v>
      </c>
      <c r="D1390" s="28" t="s">
        <v>42</v>
      </c>
      <c r="E1390" s="28">
        <v>0.5</v>
      </c>
      <c r="F1390" s="31">
        <v>13287853.390000001</v>
      </c>
    </row>
    <row r="1391" spans="2:6" x14ac:dyDescent="0.3">
      <c r="B1391" s="25" t="s">
        <v>34</v>
      </c>
      <c r="C1391" s="26" t="s">
        <v>9</v>
      </c>
      <c r="D1391" s="26" t="s">
        <v>42</v>
      </c>
      <c r="E1391" s="26">
        <v>0.5</v>
      </c>
      <c r="F1391" s="30">
        <v>13287853.390000001</v>
      </c>
    </row>
    <row r="1392" spans="2:6" x14ac:dyDescent="0.3">
      <c r="B1392" s="27" t="s">
        <v>34</v>
      </c>
      <c r="C1392" s="28" t="s">
        <v>9</v>
      </c>
      <c r="D1392" s="28" t="s">
        <v>42</v>
      </c>
      <c r="E1392" s="28">
        <v>0.5</v>
      </c>
      <c r="F1392" s="31">
        <v>13287853.390000001</v>
      </c>
    </row>
    <row r="1393" spans="2:6" x14ac:dyDescent="0.3">
      <c r="B1393" s="25" t="s">
        <v>34</v>
      </c>
      <c r="C1393" s="26" t="s">
        <v>9</v>
      </c>
      <c r="D1393" s="26" t="s">
        <v>42</v>
      </c>
      <c r="E1393" s="26">
        <v>0.5</v>
      </c>
      <c r="F1393" s="30">
        <v>13287853.390000001</v>
      </c>
    </row>
    <row r="1394" spans="2:6" x14ac:dyDescent="0.3">
      <c r="B1394" s="27" t="s">
        <v>34</v>
      </c>
      <c r="C1394" s="28" t="s">
        <v>9</v>
      </c>
      <c r="D1394" s="28" t="s">
        <v>42</v>
      </c>
      <c r="E1394" s="28">
        <v>0.25</v>
      </c>
      <c r="F1394" s="31">
        <v>11605151.43</v>
      </c>
    </row>
    <row r="1395" spans="2:6" x14ac:dyDescent="0.3">
      <c r="B1395" s="25" t="s">
        <v>34</v>
      </c>
      <c r="C1395" s="26" t="s">
        <v>9</v>
      </c>
      <c r="D1395" s="26" t="s">
        <v>42</v>
      </c>
      <c r="E1395" s="26">
        <v>0.25</v>
      </c>
      <c r="F1395" s="30">
        <v>11605151.43</v>
      </c>
    </row>
    <row r="1396" spans="2:6" x14ac:dyDescent="0.3">
      <c r="B1396" s="27" t="s">
        <v>34</v>
      </c>
      <c r="C1396" s="28" t="s">
        <v>9</v>
      </c>
      <c r="D1396" s="28" t="s">
        <v>42</v>
      </c>
      <c r="E1396" s="28">
        <v>0.25</v>
      </c>
      <c r="F1396" s="31">
        <v>11605151.43</v>
      </c>
    </row>
    <row r="1397" spans="2:6" x14ac:dyDescent="0.3">
      <c r="B1397" s="25" t="s">
        <v>34</v>
      </c>
      <c r="C1397" s="26" t="s">
        <v>9</v>
      </c>
      <c r="D1397" s="26" t="s">
        <v>42</v>
      </c>
      <c r="E1397" s="26">
        <v>0.25</v>
      </c>
      <c r="F1397" s="30">
        <v>11605151.43</v>
      </c>
    </row>
    <row r="1398" spans="2:6" x14ac:dyDescent="0.3">
      <c r="B1398" s="27" t="s">
        <v>34</v>
      </c>
      <c r="C1398" s="28" t="s">
        <v>9</v>
      </c>
      <c r="D1398" s="28" t="s">
        <v>42</v>
      </c>
      <c r="E1398" s="28">
        <v>0.05</v>
      </c>
      <c r="F1398" s="31">
        <v>9354936.6070000008</v>
      </c>
    </row>
    <row r="1399" spans="2:6" x14ac:dyDescent="0.3">
      <c r="B1399" s="25" t="s">
        <v>34</v>
      </c>
      <c r="C1399" s="26" t="s">
        <v>9</v>
      </c>
      <c r="D1399" s="26" t="s">
        <v>42</v>
      </c>
      <c r="E1399" s="26">
        <v>0.05</v>
      </c>
      <c r="F1399" s="30">
        <v>9354936.6070000008</v>
      </c>
    </row>
    <row r="1400" spans="2:6" x14ac:dyDescent="0.3">
      <c r="B1400" s="27" t="s">
        <v>34</v>
      </c>
      <c r="C1400" s="28" t="s">
        <v>9</v>
      </c>
      <c r="D1400" s="28" t="s">
        <v>42</v>
      </c>
      <c r="E1400" s="28">
        <v>0.05</v>
      </c>
      <c r="F1400" s="31">
        <v>9354936.6070000008</v>
      </c>
    </row>
    <row r="1401" spans="2:6" x14ac:dyDescent="0.3">
      <c r="B1401" s="25" t="s">
        <v>34</v>
      </c>
      <c r="C1401" s="26" t="s">
        <v>9</v>
      </c>
      <c r="D1401" s="26" t="s">
        <v>42</v>
      </c>
      <c r="E1401" s="26">
        <v>0</v>
      </c>
      <c r="F1401" s="30">
        <v>6204774.6699999999</v>
      </c>
    </row>
    <row r="1402" spans="2:6" x14ac:dyDescent="0.3">
      <c r="B1402" s="27" t="s">
        <v>34</v>
      </c>
      <c r="C1402" s="28" t="s">
        <v>9</v>
      </c>
      <c r="D1402" s="28" t="s">
        <v>42</v>
      </c>
      <c r="E1402" s="28" t="s">
        <v>24</v>
      </c>
      <c r="F1402" s="31">
        <v>13397813.439999999</v>
      </c>
    </row>
    <row r="1403" spans="2:6" x14ac:dyDescent="0.3">
      <c r="B1403" s="25" t="s">
        <v>34</v>
      </c>
      <c r="C1403" s="26" t="s">
        <v>9</v>
      </c>
      <c r="D1403" s="26" t="s">
        <v>43</v>
      </c>
      <c r="E1403" s="26">
        <v>1</v>
      </c>
      <c r="F1403" s="30">
        <v>143.89094399999999</v>
      </c>
    </row>
    <row r="1404" spans="2:6" x14ac:dyDescent="0.3">
      <c r="B1404" s="27" t="s">
        <v>34</v>
      </c>
      <c r="C1404" s="28" t="s">
        <v>9</v>
      </c>
      <c r="D1404" s="28" t="s">
        <v>43</v>
      </c>
      <c r="E1404" s="28">
        <v>0.95</v>
      </c>
      <c r="F1404" s="31">
        <v>115.539092</v>
      </c>
    </row>
    <row r="1405" spans="2:6" x14ac:dyDescent="0.3">
      <c r="B1405" s="25" t="s">
        <v>34</v>
      </c>
      <c r="C1405" s="26" t="s">
        <v>9</v>
      </c>
      <c r="D1405" s="26" t="s">
        <v>43</v>
      </c>
      <c r="E1405" s="26">
        <v>0.95</v>
      </c>
      <c r="F1405" s="30">
        <v>115.539092</v>
      </c>
    </row>
    <row r="1406" spans="2:6" x14ac:dyDescent="0.3">
      <c r="B1406" s="27" t="s">
        <v>34</v>
      </c>
      <c r="C1406" s="28" t="s">
        <v>9</v>
      </c>
      <c r="D1406" s="28" t="s">
        <v>43</v>
      </c>
      <c r="E1406" s="28">
        <v>0.95</v>
      </c>
      <c r="F1406" s="31">
        <v>115.539092</v>
      </c>
    </row>
    <row r="1407" spans="2:6" x14ac:dyDescent="0.3">
      <c r="B1407" s="25" t="s">
        <v>34</v>
      </c>
      <c r="C1407" s="26" t="s">
        <v>9</v>
      </c>
      <c r="D1407" s="26" t="s">
        <v>43</v>
      </c>
      <c r="E1407" s="26">
        <v>0.75</v>
      </c>
      <c r="F1407" s="30">
        <v>98.833095</v>
      </c>
    </row>
    <row r="1408" spans="2:6" x14ac:dyDescent="0.3">
      <c r="B1408" s="27" t="s">
        <v>34</v>
      </c>
      <c r="C1408" s="28" t="s">
        <v>9</v>
      </c>
      <c r="D1408" s="28" t="s">
        <v>43</v>
      </c>
      <c r="E1408" s="28">
        <v>0.75</v>
      </c>
      <c r="F1408" s="31">
        <v>98.833095</v>
      </c>
    </row>
    <row r="1409" spans="2:6" x14ac:dyDescent="0.3">
      <c r="B1409" s="25" t="s">
        <v>34</v>
      </c>
      <c r="C1409" s="26" t="s">
        <v>9</v>
      </c>
      <c r="D1409" s="26" t="s">
        <v>43</v>
      </c>
      <c r="E1409" s="26">
        <v>0.75</v>
      </c>
      <c r="F1409" s="30">
        <v>98.833095</v>
      </c>
    </row>
    <row r="1410" spans="2:6" x14ac:dyDescent="0.3">
      <c r="B1410" s="27" t="s">
        <v>34</v>
      </c>
      <c r="C1410" s="28" t="s">
        <v>9</v>
      </c>
      <c r="D1410" s="28" t="s">
        <v>43</v>
      </c>
      <c r="E1410" s="28">
        <v>0.75</v>
      </c>
      <c r="F1410" s="31">
        <v>98.833095</v>
      </c>
    </row>
    <row r="1411" spans="2:6" x14ac:dyDescent="0.3">
      <c r="B1411" s="25" t="s">
        <v>34</v>
      </c>
      <c r="C1411" s="26" t="s">
        <v>9</v>
      </c>
      <c r="D1411" s="26" t="s">
        <v>43</v>
      </c>
      <c r="E1411" s="26">
        <v>0.5</v>
      </c>
      <c r="F1411" s="30">
        <v>88.662024000000002</v>
      </c>
    </row>
    <row r="1412" spans="2:6" x14ac:dyDescent="0.3">
      <c r="B1412" s="27" t="s">
        <v>34</v>
      </c>
      <c r="C1412" s="28" t="s">
        <v>9</v>
      </c>
      <c r="D1412" s="28" t="s">
        <v>43</v>
      </c>
      <c r="E1412" s="28">
        <v>0.5</v>
      </c>
      <c r="F1412" s="31">
        <v>88.662024000000002</v>
      </c>
    </row>
    <row r="1413" spans="2:6" x14ac:dyDescent="0.3">
      <c r="B1413" s="25" t="s">
        <v>34</v>
      </c>
      <c r="C1413" s="26" t="s">
        <v>9</v>
      </c>
      <c r="D1413" s="26" t="s">
        <v>43</v>
      </c>
      <c r="E1413" s="26">
        <v>0.5</v>
      </c>
      <c r="F1413" s="30">
        <v>88.662024000000002</v>
      </c>
    </row>
    <row r="1414" spans="2:6" x14ac:dyDescent="0.3">
      <c r="B1414" s="27" t="s">
        <v>34</v>
      </c>
      <c r="C1414" s="28" t="s">
        <v>9</v>
      </c>
      <c r="D1414" s="28" t="s">
        <v>43</v>
      </c>
      <c r="E1414" s="28">
        <v>0.5</v>
      </c>
      <c r="F1414" s="31">
        <v>88.662024000000002</v>
      </c>
    </row>
    <row r="1415" spans="2:6" x14ac:dyDescent="0.3">
      <c r="B1415" s="25" t="s">
        <v>34</v>
      </c>
      <c r="C1415" s="26" t="s">
        <v>9</v>
      </c>
      <c r="D1415" s="26" t="s">
        <v>43</v>
      </c>
      <c r="E1415" s="26">
        <v>0.5</v>
      </c>
      <c r="F1415" s="30">
        <v>88.662024000000002</v>
      </c>
    </row>
    <row r="1416" spans="2:6" x14ac:dyDescent="0.3">
      <c r="B1416" s="27" t="s">
        <v>34</v>
      </c>
      <c r="C1416" s="28" t="s">
        <v>9</v>
      </c>
      <c r="D1416" s="28" t="s">
        <v>43</v>
      </c>
      <c r="E1416" s="28">
        <v>0.25</v>
      </c>
      <c r="F1416" s="31">
        <v>79.805897000000002</v>
      </c>
    </row>
    <row r="1417" spans="2:6" x14ac:dyDescent="0.3">
      <c r="B1417" s="25" t="s">
        <v>34</v>
      </c>
      <c r="C1417" s="26" t="s">
        <v>9</v>
      </c>
      <c r="D1417" s="26" t="s">
        <v>43</v>
      </c>
      <c r="E1417" s="26">
        <v>0.25</v>
      </c>
      <c r="F1417" s="30">
        <v>79.805897000000002</v>
      </c>
    </row>
    <row r="1418" spans="2:6" x14ac:dyDescent="0.3">
      <c r="B1418" s="27" t="s">
        <v>34</v>
      </c>
      <c r="C1418" s="28" t="s">
        <v>9</v>
      </c>
      <c r="D1418" s="28" t="s">
        <v>43</v>
      </c>
      <c r="E1418" s="28">
        <v>0.25</v>
      </c>
      <c r="F1418" s="31">
        <v>79.805897000000002</v>
      </c>
    </row>
    <row r="1419" spans="2:6" x14ac:dyDescent="0.3">
      <c r="B1419" s="25" t="s">
        <v>34</v>
      </c>
      <c r="C1419" s="26" t="s">
        <v>9</v>
      </c>
      <c r="D1419" s="26" t="s">
        <v>43</v>
      </c>
      <c r="E1419" s="26">
        <v>0.25</v>
      </c>
      <c r="F1419" s="30">
        <v>79.805897000000002</v>
      </c>
    </row>
    <row r="1420" spans="2:6" x14ac:dyDescent="0.3">
      <c r="B1420" s="27" t="s">
        <v>34</v>
      </c>
      <c r="C1420" s="28" t="s">
        <v>9</v>
      </c>
      <c r="D1420" s="28" t="s">
        <v>43</v>
      </c>
      <c r="E1420" s="28">
        <v>0.05</v>
      </c>
      <c r="F1420" s="31">
        <v>68.253461000000001</v>
      </c>
    </row>
    <row r="1421" spans="2:6" x14ac:dyDescent="0.3">
      <c r="B1421" s="25" t="s">
        <v>34</v>
      </c>
      <c r="C1421" s="26" t="s">
        <v>9</v>
      </c>
      <c r="D1421" s="26" t="s">
        <v>43</v>
      </c>
      <c r="E1421" s="26">
        <v>0.05</v>
      </c>
      <c r="F1421" s="30">
        <v>68.253461000000001</v>
      </c>
    </row>
    <row r="1422" spans="2:6" x14ac:dyDescent="0.3">
      <c r="B1422" s="27" t="s">
        <v>34</v>
      </c>
      <c r="C1422" s="28" t="s">
        <v>9</v>
      </c>
      <c r="D1422" s="28" t="s">
        <v>43</v>
      </c>
      <c r="E1422" s="28">
        <v>0.05</v>
      </c>
      <c r="F1422" s="31">
        <v>68.253461000000001</v>
      </c>
    </row>
    <row r="1423" spans="2:6" x14ac:dyDescent="0.3">
      <c r="B1423" s="25" t="s">
        <v>34</v>
      </c>
      <c r="C1423" s="26" t="s">
        <v>9</v>
      </c>
      <c r="D1423" s="26" t="s">
        <v>43</v>
      </c>
      <c r="E1423" s="26">
        <v>0</v>
      </c>
      <c r="F1423" s="30">
        <v>56.813723000000003</v>
      </c>
    </row>
    <row r="1424" spans="2:6" x14ac:dyDescent="0.3">
      <c r="B1424" s="27" t="s">
        <v>34</v>
      </c>
      <c r="C1424" s="28" t="s">
        <v>9</v>
      </c>
      <c r="D1424" s="28" t="s">
        <v>43</v>
      </c>
      <c r="E1424" s="28" t="s">
        <v>24</v>
      </c>
      <c r="F1424" s="31">
        <v>89.990026</v>
      </c>
    </row>
    <row r="1425" spans="2:6" x14ac:dyDescent="0.3">
      <c r="B1425" s="25" t="s">
        <v>34</v>
      </c>
      <c r="C1425" s="26" t="s">
        <v>10</v>
      </c>
      <c r="D1425" s="26" t="s">
        <v>35</v>
      </c>
      <c r="E1425" s="26">
        <v>1</v>
      </c>
      <c r="F1425" s="30">
        <v>228235.125</v>
      </c>
    </row>
    <row r="1426" spans="2:6" x14ac:dyDescent="0.3">
      <c r="B1426" s="27" t="s">
        <v>34</v>
      </c>
      <c r="C1426" s="28" t="s">
        <v>10</v>
      </c>
      <c r="D1426" s="28" t="s">
        <v>35</v>
      </c>
      <c r="E1426" s="28">
        <v>0.95</v>
      </c>
      <c r="F1426" s="31">
        <v>181805.3</v>
      </c>
    </row>
    <row r="1427" spans="2:6" x14ac:dyDescent="0.3">
      <c r="B1427" s="25" t="s">
        <v>34</v>
      </c>
      <c r="C1427" s="26" t="s">
        <v>10</v>
      </c>
      <c r="D1427" s="26" t="s">
        <v>35</v>
      </c>
      <c r="E1427" s="26">
        <v>0.95</v>
      </c>
      <c r="F1427" s="30">
        <v>181805.3</v>
      </c>
    </row>
    <row r="1428" spans="2:6" x14ac:dyDescent="0.3">
      <c r="B1428" s="27" t="s">
        <v>34</v>
      </c>
      <c r="C1428" s="28" t="s">
        <v>10</v>
      </c>
      <c r="D1428" s="28" t="s">
        <v>35</v>
      </c>
      <c r="E1428" s="28">
        <v>0.95</v>
      </c>
      <c r="F1428" s="31">
        <v>181805.3</v>
      </c>
    </row>
    <row r="1429" spans="2:6" x14ac:dyDescent="0.3">
      <c r="B1429" s="25" t="s">
        <v>34</v>
      </c>
      <c r="C1429" s="26" t="s">
        <v>10</v>
      </c>
      <c r="D1429" s="26" t="s">
        <v>35</v>
      </c>
      <c r="E1429" s="26">
        <v>0.75</v>
      </c>
      <c r="F1429" s="30">
        <v>162822.39999999999</v>
      </c>
    </row>
    <row r="1430" spans="2:6" x14ac:dyDescent="0.3">
      <c r="B1430" s="27" t="s">
        <v>34</v>
      </c>
      <c r="C1430" s="28" t="s">
        <v>10</v>
      </c>
      <c r="D1430" s="28" t="s">
        <v>35</v>
      </c>
      <c r="E1430" s="28">
        <v>0.75</v>
      </c>
      <c r="F1430" s="31">
        <v>162822.39999999999</v>
      </c>
    </row>
    <row r="1431" spans="2:6" x14ac:dyDescent="0.3">
      <c r="B1431" s="25" t="s">
        <v>34</v>
      </c>
      <c r="C1431" s="26" t="s">
        <v>10</v>
      </c>
      <c r="D1431" s="26" t="s">
        <v>35</v>
      </c>
      <c r="E1431" s="26">
        <v>0.75</v>
      </c>
      <c r="F1431" s="30">
        <v>162822.39999999999</v>
      </c>
    </row>
    <row r="1432" spans="2:6" x14ac:dyDescent="0.3">
      <c r="B1432" s="27" t="s">
        <v>34</v>
      </c>
      <c r="C1432" s="28" t="s">
        <v>10</v>
      </c>
      <c r="D1432" s="28" t="s">
        <v>35</v>
      </c>
      <c r="E1432" s="28">
        <v>0.75</v>
      </c>
      <c r="F1432" s="31">
        <v>162822.39999999999</v>
      </c>
    </row>
    <row r="1433" spans="2:6" x14ac:dyDescent="0.3">
      <c r="B1433" s="25" t="s">
        <v>34</v>
      </c>
      <c r="C1433" s="26" t="s">
        <v>10</v>
      </c>
      <c r="D1433" s="26" t="s">
        <v>35</v>
      </c>
      <c r="E1433" s="26">
        <v>0.5</v>
      </c>
      <c r="F1433" s="30">
        <v>151373.95000000001</v>
      </c>
    </row>
    <row r="1434" spans="2:6" x14ac:dyDescent="0.3">
      <c r="B1434" s="27" t="s">
        <v>34</v>
      </c>
      <c r="C1434" s="28" t="s">
        <v>10</v>
      </c>
      <c r="D1434" s="28" t="s">
        <v>35</v>
      </c>
      <c r="E1434" s="28">
        <v>0.5</v>
      </c>
      <c r="F1434" s="31">
        <v>151373.95000000001</v>
      </c>
    </row>
    <row r="1435" spans="2:6" x14ac:dyDescent="0.3">
      <c r="B1435" s="25" t="s">
        <v>34</v>
      </c>
      <c r="C1435" s="26" t="s">
        <v>10</v>
      </c>
      <c r="D1435" s="26" t="s">
        <v>35</v>
      </c>
      <c r="E1435" s="26">
        <v>0.5</v>
      </c>
      <c r="F1435" s="30">
        <v>151373.95000000001</v>
      </c>
    </row>
    <row r="1436" spans="2:6" x14ac:dyDescent="0.3">
      <c r="B1436" s="27" t="s">
        <v>34</v>
      </c>
      <c r="C1436" s="28" t="s">
        <v>10</v>
      </c>
      <c r="D1436" s="28" t="s">
        <v>35</v>
      </c>
      <c r="E1436" s="28">
        <v>0.5</v>
      </c>
      <c r="F1436" s="31">
        <v>151373.95000000001</v>
      </c>
    </row>
    <row r="1437" spans="2:6" x14ac:dyDescent="0.3">
      <c r="B1437" s="25" t="s">
        <v>34</v>
      </c>
      <c r="C1437" s="26" t="s">
        <v>10</v>
      </c>
      <c r="D1437" s="26" t="s">
        <v>35</v>
      </c>
      <c r="E1437" s="26">
        <v>0.5</v>
      </c>
      <c r="F1437" s="30">
        <v>151373.95000000001</v>
      </c>
    </row>
    <row r="1438" spans="2:6" x14ac:dyDescent="0.3">
      <c r="B1438" s="27" t="s">
        <v>34</v>
      </c>
      <c r="C1438" s="28" t="s">
        <v>10</v>
      </c>
      <c r="D1438" s="28" t="s">
        <v>35</v>
      </c>
      <c r="E1438" s="28">
        <v>0.25</v>
      </c>
      <c r="F1438" s="31">
        <v>140414.75</v>
      </c>
    </row>
    <row r="1439" spans="2:6" x14ac:dyDescent="0.3">
      <c r="B1439" s="25" t="s">
        <v>34</v>
      </c>
      <c r="C1439" s="26" t="s">
        <v>10</v>
      </c>
      <c r="D1439" s="26" t="s">
        <v>35</v>
      </c>
      <c r="E1439" s="26">
        <v>0.25</v>
      </c>
      <c r="F1439" s="30">
        <v>140414.75</v>
      </c>
    </row>
    <row r="1440" spans="2:6" x14ac:dyDescent="0.3">
      <c r="B1440" s="27" t="s">
        <v>34</v>
      </c>
      <c r="C1440" s="28" t="s">
        <v>10</v>
      </c>
      <c r="D1440" s="28" t="s">
        <v>35</v>
      </c>
      <c r="E1440" s="28">
        <v>0.25</v>
      </c>
      <c r="F1440" s="31">
        <v>140414.75</v>
      </c>
    </row>
    <row r="1441" spans="2:6" x14ac:dyDescent="0.3">
      <c r="B1441" s="25" t="s">
        <v>34</v>
      </c>
      <c r="C1441" s="26" t="s">
        <v>10</v>
      </c>
      <c r="D1441" s="26" t="s">
        <v>35</v>
      </c>
      <c r="E1441" s="26">
        <v>0.25</v>
      </c>
      <c r="F1441" s="30">
        <v>140414.75</v>
      </c>
    </row>
    <row r="1442" spans="2:6" x14ac:dyDescent="0.3">
      <c r="B1442" s="27" t="s">
        <v>34</v>
      </c>
      <c r="C1442" s="28" t="s">
        <v>10</v>
      </c>
      <c r="D1442" s="28" t="s">
        <v>35</v>
      </c>
      <c r="E1442" s="28">
        <v>0.05</v>
      </c>
      <c r="F1442" s="31">
        <v>124489.66250000001</v>
      </c>
    </row>
    <row r="1443" spans="2:6" x14ac:dyDescent="0.3">
      <c r="B1443" s="25" t="s">
        <v>34</v>
      </c>
      <c r="C1443" s="26" t="s">
        <v>10</v>
      </c>
      <c r="D1443" s="26" t="s">
        <v>35</v>
      </c>
      <c r="E1443" s="26">
        <v>0.05</v>
      </c>
      <c r="F1443" s="30">
        <v>124489.66250000001</v>
      </c>
    </row>
    <row r="1444" spans="2:6" x14ac:dyDescent="0.3">
      <c r="B1444" s="27" t="s">
        <v>34</v>
      </c>
      <c r="C1444" s="28" t="s">
        <v>10</v>
      </c>
      <c r="D1444" s="28" t="s">
        <v>35</v>
      </c>
      <c r="E1444" s="28">
        <v>0.05</v>
      </c>
      <c r="F1444" s="31">
        <v>124489.66250000001</v>
      </c>
    </row>
    <row r="1445" spans="2:6" x14ac:dyDescent="0.3">
      <c r="B1445" s="25" t="s">
        <v>34</v>
      </c>
      <c r="C1445" s="26" t="s">
        <v>10</v>
      </c>
      <c r="D1445" s="26" t="s">
        <v>35</v>
      </c>
      <c r="E1445" s="26">
        <v>0</v>
      </c>
      <c r="F1445" s="30">
        <v>90902.65</v>
      </c>
    </row>
    <row r="1446" spans="2:6" x14ac:dyDescent="0.3">
      <c r="B1446" s="27" t="s">
        <v>34</v>
      </c>
      <c r="C1446" s="28" t="s">
        <v>10</v>
      </c>
      <c r="D1446" s="28" t="s">
        <v>35</v>
      </c>
      <c r="E1446" s="28" t="s">
        <v>24</v>
      </c>
      <c r="F1446" s="31">
        <v>152117.26209999999</v>
      </c>
    </row>
    <row r="1447" spans="2:6" x14ac:dyDescent="0.3">
      <c r="B1447" s="25" t="s">
        <v>34</v>
      </c>
      <c r="C1447" s="26" t="s">
        <v>10</v>
      </c>
      <c r="D1447" s="26" t="s">
        <v>36</v>
      </c>
      <c r="E1447" s="26">
        <v>1</v>
      </c>
      <c r="F1447" s="30">
        <v>67376677.420000002</v>
      </c>
    </row>
    <row r="1448" spans="2:6" x14ac:dyDescent="0.3">
      <c r="B1448" s="27" t="s">
        <v>34</v>
      </c>
      <c r="C1448" s="28" t="s">
        <v>10</v>
      </c>
      <c r="D1448" s="28" t="s">
        <v>36</v>
      </c>
      <c r="E1448" s="28">
        <v>0.95</v>
      </c>
      <c r="F1448" s="31">
        <v>47764978.409999996</v>
      </c>
    </row>
    <row r="1449" spans="2:6" x14ac:dyDescent="0.3">
      <c r="B1449" s="25" t="s">
        <v>34</v>
      </c>
      <c r="C1449" s="26" t="s">
        <v>10</v>
      </c>
      <c r="D1449" s="26" t="s">
        <v>36</v>
      </c>
      <c r="E1449" s="26">
        <v>0.95</v>
      </c>
      <c r="F1449" s="30">
        <v>47764978.409999996</v>
      </c>
    </row>
    <row r="1450" spans="2:6" x14ac:dyDescent="0.3">
      <c r="B1450" s="27" t="s">
        <v>34</v>
      </c>
      <c r="C1450" s="28" t="s">
        <v>10</v>
      </c>
      <c r="D1450" s="28" t="s">
        <v>36</v>
      </c>
      <c r="E1450" s="28">
        <v>0.95</v>
      </c>
      <c r="F1450" s="31">
        <v>47764978.409999996</v>
      </c>
    </row>
    <row r="1451" spans="2:6" x14ac:dyDescent="0.3">
      <c r="B1451" s="25" t="s">
        <v>34</v>
      </c>
      <c r="C1451" s="26" t="s">
        <v>10</v>
      </c>
      <c r="D1451" s="26" t="s">
        <v>36</v>
      </c>
      <c r="E1451" s="26">
        <v>0.75</v>
      </c>
      <c r="F1451" s="30">
        <v>41054481.840000004</v>
      </c>
    </row>
    <row r="1452" spans="2:6" x14ac:dyDescent="0.3">
      <c r="B1452" s="27" t="s">
        <v>34</v>
      </c>
      <c r="C1452" s="28" t="s">
        <v>10</v>
      </c>
      <c r="D1452" s="28" t="s">
        <v>36</v>
      </c>
      <c r="E1452" s="28">
        <v>0.75</v>
      </c>
      <c r="F1452" s="31">
        <v>41054481.840000004</v>
      </c>
    </row>
    <row r="1453" spans="2:6" x14ac:dyDescent="0.3">
      <c r="B1453" s="25" t="s">
        <v>34</v>
      </c>
      <c r="C1453" s="26" t="s">
        <v>10</v>
      </c>
      <c r="D1453" s="26" t="s">
        <v>36</v>
      </c>
      <c r="E1453" s="26">
        <v>0.75</v>
      </c>
      <c r="F1453" s="30">
        <v>41054481.840000004</v>
      </c>
    </row>
    <row r="1454" spans="2:6" x14ac:dyDescent="0.3">
      <c r="B1454" s="27" t="s">
        <v>34</v>
      </c>
      <c r="C1454" s="28" t="s">
        <v>10</v>
      </c>
      <c r="D1454" s="28" t="s">
        <v>36</v>
      </c>
      <c r="E1454" s="28">
        <v>0.75</v>
      </c>
      <c r="F1454" s="31">
        <v>41054481.840000004</v>
      </c>
    </row>
    <row r="1455" spans="2:6" x14ac:dyDescent="0.3">
      <c r="B1455" s="25" t="s">
        <v>34</v>
      </c>
      <c r="C1455" s="26" t="s">
        <v>10</v>
      </c>
      <c r="D1455" s="26" t="s">
        <v>36</v>
      </c>
      <c r="E1455" s="26">
        <v>0.5</v>
      </c>
      <c r="F1455" s="30">
        <v>36645738.229999997</v>
      </c>
    </row>
    <row r="1456" spans="2:6" x14ac:dyDescent="0.3">
      <c r="B1456" s="27" t="s">
        <v>34</v>
      </c>
      <c r="C1456" s="28" t="s">
        <v>10</v>
      </c>
      <c r="D1456" s="28" t="s">
        <v>36</v>
      </c>
      <c r="E1456" s="28">
        <v>0.5</v>
      </c>
      <c r="F1456" s="31">
        <v>36645738.229999997</v>
      </c>
    </row>
    <row r="1457" spans="2:6" x14ac:dyDescent="0.3">
      <c r="B1457" s="25" t="s">
        <v>34</v>
      </c>
      <c r="C1457" s="26" t="s">
        <v>10</v>
      </c>
      <c r="D1457" s="26" t="s">
        <v>36</v>
      </c>
      <c r="E1457" s="26">
        <v>0.5</v>
      </c>
      <c r="F1457" s="30">
        <v>36645738.229999997</v>
      </c>
    </row>
    <row r="1458" spans="2:6" x14ac:dyDescent="0.3">
      <c r="B1458" s="27" t="s">
        <v>34</v>
      </c>
      <c r="C1458" s="28" t="s">
        <v>10</v>
      </c>
      <c r="D1458" s="28" t="s">
        <v>36</v>
      </c>
      <c r="E1458" s="28">
        <v>0.5</v>
      </c>
      <c r="F1458" s="31">
        <v>36645738.229999997</v>
      </c>
    </row>
    <row r="1459" spans="2:6" x14ac:dyDescent="0.3">
      <c r="B1459" s="25" t="s">
        <v>34</v>
      </c>
      <c r="C1459" s="26" t="s">
        <v>10</v>
      </c>
      <c r="D1459" s="26" t="s">
        <v>36</v>
      </c>
      <c r="E1459" s="26">
        <v>0.5</v>
      </c>
      <c r="F1459" s="30">
        <v>36645738.229999997</v>
      </c>
    </row>
    <row r="1460" spans="2:6" x14ac:dyDescent="0.3">
      <c r="B1460" s="27" t="s">
        <v>34</v>
      </c>
      <c r="C1460" s="28" t="s">
        <v>10</v>
      </c>
      <c r="D1460" s="28" t="s">
        <v>36</v>
      </c>
      <c r="E1460" s="28">
        <v>0.25</v>
      </c>
      <c r="F1460" s="31">
        <v>32460929.420000002</v>
      </c>
    </row>
    <row r="1461" spans="2:6" x14ac:dyDescent="0.3">
      <c r="B1461" s="25" t="s">
        <v>34</v>
      </c>
      <c r="C1461" s="26" t="s">
        <v>10</v>
      </c>
      <c r="D1461" s="26" t="s">
        <v>36</v>
      </c>
      <c r="E1461" s="26">
        <v>0.25</v>
      </c>
      <c r="F1461" s="30">
        <v>32460929.420000002</v>
      </c>
    </row>
    <row r="1462" spans="2:6" x14ac:dyDescent="0.3">
      <c r="B1462" s="27" t="s">
        <v>34</v>
      </c>
      <c r="C1462" s="28" t="s">
        <v>10</v>
      </c>
      <c r="D1462" s="28" t="s">
        <v>36</v>
      </c>
      <c r="E1462" s="28">
        <v>0.25</v>
      </c>
      <c r="F1462" s="31">
        <v>32460929.420000002</v>
      </c>
    </row>
    <row r="1463" spans="2:6" x14ac:dyDescent="0.3">
      <c r="B1463" s="25" t="s">
        <v>34</v>
      </c>
      <c r="C1463" s="26" t="s">
        <v>10</v>
      </c>
      <c r="D1463" s="26" t="s">
        <v>36</v>
      </c>
      <c r="E1463" s="26">
        <v>0.25</v>
      </c>
      <c r="F1463" s="30">
        <v>32460929.420000002</v>
      </c>
    </row>
    <row r="1464" spans="2:6" x14ac:dyDescent="0.3">
      <c r="B1464" s="27" t="s">
        <v>34</v>
      </c>
      <c r="C1464" s="28" t="s">
        <v>10</v>
      </c>
      <c r="D1464" s="28" t="s">
        <v>36</v>
      </c>
      <c r="E1464" s="28">
        <v>0.05</v>
      </c>
      <c r="F1464" s="31">
        <v>27073212.280000001</v>
      </c>
    </row>
    <row r="1465" spans="2:6" x14ac:dyDescent="0.3">
      <c r="B1465" s="25" t="s">
        <v>34</v>
      </c>
      <c r="C1465" s="26" t="s">
        <v>10</v>
      </c>
      <c r="D1465" s="26" t="s">
        <v>36</v>
      </c>
      <c r="E1465" s="26">
        <v>0.05</v>
      </c>
      <c r="F1465" s="30">
        <v>27073212.280000001</v>
      </c>
    </row>
    <row r="1466" spans="2:6" x14ac:dyDescent="0.3">
      <c r="B1466" s="27" t="s">
        <v>34</v>
      </c>
      <c r="C1466" s="28" t="s">
        <v>10</v>
      </c>
      <c r="D1466" s="28" t="s">
        <v>36</v>
      </c>
      <c r="E1466" s="28">
        <v>0.05</v>
      </c>
      <c r="F1466" s="31">
        <v>27073212.280000001</v>
      </c>
    </row>
    <row r="1467" spans="2:6" x14ac:dyDescent="0.3">
      <c r="B1467" s="25" t="s">
        <v>34</v>
      </c>
      <c r="C1467" s="26" t="s">
        <v>10</v>
      </c>
      <c r="D1467" s="26" t="s">
        <v>36</v>
      </c>
      <c r="E1467" s="26">
        <v>0</v>
      </c>
      <c r="F1467" s="30">
        <v>16185633.98</v>
      </c>
    </row>
    <row r="1468" spans="2:6" x14ac:dyDescent="0.3">
      <c r="B1468" s="27" t="s">
        <v>34</v>
      </c>
      <c r="C1468" s="28" t="s">
        <v>10</v>
      </c>
      <c r="D1468" s="28" t="s">
        <v>36</v>
      </c>
      <c r="E1468" s="28" t="s">
        <v>24</v>
      </c>
      <c r="F1468" s="31">
        <v>36951272.759999998</v>
      </c>
    </row>
    <row r="1469" spans="2:6" x14ac:dyDescent="0.3">
      <c r="B1469" s="25" t="s">
        <v>34</v>
      </c>
      <c r="C1469" s="26" t="s">
        <v>10</v>
      </c>
      <c r="D1469" s="26" t="s">
        <v>37</v>
      </c>
      <c r="E1469" s="26">
        <v>1</v>
      </c>
      <c r="F1469" s="30">
        <v>42005032.710000001</v>
      </c>
    </row>
    <row r="1470" spans="2:6" x14ac:dyDescent="0.3">
      <c r="B1470" s="27" t="s">
        <v>34</v>
      </c>
      <c r="C1470" s="28" t="s">
        <v>10</v>
      </c>
      <c r="D1470" s="28" t="s">
        <v>37</v>
      </c>
      <c r="E1470" s="28">
        <v>0.95</v>
      </c>
      <c r="F1470" s="31">
        <v>30667924</v>
      </c>
    </row>
    <row r="1471" spans="2:6" x14ac:dyDescent="0.3">
      <c r="B1471" s="25" t="s">
        <v>34</v>
      </c>
      <c r="C1471" s="26" t="s">
        <v>10</v>
      </c>
      <c r="D1471" s="26" t="s">
        <v>37</v>
      </c>
      <c r="E1471" s="26">
        <v>0.95</v>
      </c>
      <c r="F1471" s="30">
        <v>30667924</v>
      </c>
    </row>
    <row r="1472" spans="2:6" x14ac:dyDescent="0.3">
      <c r="B1472" s="27" t="s">
        <v>34</v>
      </c>
      <c r="C1472" s="28" t="s">
        <v>10</v>
      </c>
      <c r="D1472" s="28" t="s">
        <v>37</v>
      </c>
      <c r="E1472" s="28">
        <v>0.95</v>
      </c>
      <c r="F1472" s="31">
        <v>30667924</v>
      </c>
    </row>
    <row r="1473" spans="2:6" x14ac:dyDescent="0.3">
      <c r="B1473" s="25" t="s">
        <v>34</v>
      </c>
      <c r="C1473" s="26" t="s">
        <v>10</v>
      </c>
      <c r="D1473" s="26" t="s">
        <v>37</v>
      </c>
      <c r="E1473" s="26">
        <v>0.75</v>
      </c>
      <c r="F1473" s="30">
        <v>26033566.879999999</v>
      </c>
    </row>
    <row r="1474" spans="2:6" x14ac:dyDescent="0.3">
      <c r="B1474" s="27" t="s">
        <v>34</v>
      </c>
      <c r="C1474" s="28" t="s">
        <v>10</v>
      </c>
      <c r="D1474" s="28" t="s">
        <v>37</v>
      </c>
      <c r="E1474" s="28">
        <v>0.75</v>
      </c>
      <c r="F1474" s="31">
        <v>26033566.879999999</v>
      </c>
    </row>
    <row r="1475" spans="2:6" x14ac:dyDescent="0.3">
      <c r="B1475" s="25" t="s">
        <v>34</v>
      </c>
      <c r="C1475" s="26" t="s">
        <v>10</v>
      </c>
      <c r="D1475" s="26" t="s">
        <v>37</v>
      </c>
      <c r="E1475" s="26">
        <v>0.75</v>
      </c>
      <c r="F1475" s="30">
        <v>26033566.879999999</v>
      </c>
    </row>
    <row r="1476" spans="2:6" x14ac:dyDescent="0.3">
      <c r="B1476" s="27" t="s">
        <v>34</v>
      </c>
      <c r="C1476" s="28" t="s">
        <v>10</v>
      </c>
      <c r="D1476" s="28" t="s">
        <v>37</v>
      </c>
      <c r="E1476" s="28">
        <v>0.75</v>
      </c>
      <c r="F1476" s="31">
        <v>26033566.879999999</v>
      </c>
    </row>
    <row r="1477" spans="2:6" x14ac:dyDescent="0.3">
      <c r="B1477" s="25" t="s">
        <v>34</v>
      </c>
      <c r="C1477" s="26" t="s">
        <v>10</v>
      </c>
      <c r="D1477" s="26" t="s">
        <v>37</v>
      </c>
      <c r="E1477" s="26">
        <v>0.5</v>
      </c>
      <c r="F1477" s="30">
        <v>22781989.460000001</v>
      </c>
    </row>
    <row r="1478" spans="2:6" x14ac:dyDescent="0.3">
      <c r="B1478" s="27" t="s">
        <v>34</v>
      </c>
      <c r="C1478" s="28" t="s">
        <v>10</v>
      </c>
      <c r="D1478" s="28" t="s">
        <v>37</v>
      </c>
      <c r="E1478" s="28">
        <v>0.5</v>
      </c>
      <c r="F1478" s="31">
        <v>22781989.460000001</v>
      </c>
    </row>
    <row r="1479" spans="2:6" x14ac:dyDescent="0.3">
      <c r="B1479" s="25" t="s">
        <v>34</v>
      </c>
      <c r="C1479" s="26" t="s">
        <v>10</v>
      </c>
      <c r="D1479" s="26" t="s">
        <v>37</v>
      </c>
      <c r="E1479" s="26">
        <v>0.5</v>
      </c>
      <c r="F1479" s="30">
        <v>22781989.460000001</v>
      </c>
    </row>
    <row r="1480" spans="2:6" x14ac:dyDescent="0.3">
      <c r="B1480" s="27" t="s">
        <v>34</v>
      </c>
      <c r="C1480" s="28" t="s">
        <v>10</v>
      </c>
      <c r="D1480" s="28" t="s">
        <v>37</v>
      </c>
      <c r="E1480" s="28">
        <v>0.5</v>
      </c>
      <c r="F1480" s="31">
        <v>22781989.460000001</v>
      </c>
    </row>
    <row r="1481" spans="2:6" x14ac:dyDescent="0.3">
      <c r="B1481" s="25" t="s">
        <v>34</v>
      </c>
      <c r="C1481" s="26" t="s">
        <v>10</v>
      </c>
      <c r="D1481" s="26" t="s">
        <v>37</v>
      </c>
      <c r="E1481" s="26">
        <v>0.5</v>
      </c>
      <c r="F1481" s="30">
        <v>22781989.460000001</v>
      </c>
    </row>
    <row r="1482" spans="2:6" x14ac:dyDescent="0.3">
      <c r="B1482" s="27" t="s">
        <v>34</v>
      </c>
      <c r="C1482" s="28" t="s">
        <v>10</v>
      </c>
      <c r="D1482" s="28" t="s">
        <v>37</v>
      </c>
      <c r="E1482" s="28">
        <v>0.25</v>
      </c>
      <c r="F1482" s="31">
        <v>19625270.23</v>
      </c>
    </row>
    <row r="1483" spans="2:6" x14ac:dyDescent="0.3">
      <c r="B1483" s="25" t="s">
        <v>34</v>
      </c>
      <c r="C1483" s="26" t="s">
        <v>10</v>
      </c>
      <c r="D1483" s="26" t="s">
        <v>37</v>
      </c>
      <c r="E1483" s="26">
        <v>0.25</v>
      </c>
      <c r="F1483" s="30">
        <v>19625270.23</v>
      </c>
    </row>
    <row r="1484" spans="2:6" x14ac:dyDescent="0.3">
      <c r="B1484" s="27" t="s">
        <v>34</v>
      </c>
      <c r="C1484" s="28" t="s">
        <v>10</v>
      </c>
      <c r="D1484" s="28" t="s">
        <v>37</v>
      </c>
      <c r="E1484" s="28">
        <v>0.25</v>
      </c>
      <c r="F1484" s="31">
        <v>19625270.23</v>
      </c>
    </row>
    <row r="1485" spans="2:6" x14ac:dyDescent="0.3">
      <c r="B1485" s="25" t="s">
        <v>34</v>
      </c>
      <c r="C1485" s="26" t="s">
        <v>10</v>
      </c>
      <c r="D1485" s="26" t="s">
        <v>37</v>
      </c>
      <c r="E1485" s="26">
        <v>0.25</v>
      </c>
      <c r="F1485" s="30">
        <v>19625270.23</v>
      </c>
    </row>
    <row r="1486" spans="2:6" x14ac:dyDescent="0.3">
      <c r="B1486" s="27" t="s">
        <v>34</v>
      </c>
      <c r="C1486" s="28" t="s">
        <v>10</v>
      </c>
      <c r="D1486" s="28" t="s">
        <v>37</v>
      </c>
      <c r="E1486" s="28">
        <v>0.05</v>
      </c>
      <c r="F1486" s="31">
        <v>16064366.189999999</v>
      </c>
    </row>
    <row r="1487" spans="2:6" x14ac:dyDescent="0.3">
      <c r="B1487" s="25" t="s">
        <v>34</v>
      </c>
      <c r="C1487" s="26" t="s">
        <v>10</v>
      </c>
      <c r="D1487" s="26" t="s">
        <v>37</v>
      </c>
      <c r="E1487" s="26">
        <v>0.05</v>
      </c>
      <c r="F1487" s="30">
        <v>16064366.189999999</v>
      </c>
    </row>
    <row r="1488" spans="2:6" x14ac:dyDescent="0.3">
      <c r="B1488" s="27" t="s">
        <v>34</v>
      </c>
      <c r="C1488" s="28" t="s">
        <v>10</v>
      </c>
      <c r="D1488" s="28" t="s">
        <v>37</v>
      </c>
      <c r="E1488" s="28">
        <v>0.05</v>
      </c>
      <c r="F1488" s="31">
        <v>16064366.189999999</v>
      </c>
    </row>
    <row r="1489" spans="2:6" x14ac:dyDescent="0.3">
      <c r="B1489" s="25" t="s">
        <v>34</v>
      </c>
      <c r="C1489" s="26" t="s">
        <v>10</v>
      </c>
      <c r="D1489" s="26" t="s">
        <v>37</v>
      </c>
      <c r="E1489" s="26">
        <v>0</v>
      </c>
      <c r="F1489" s="30">
        <v>10642750</v>
      </c>
    </row>
    <row r="1490" spans="2:6" x14ac:dyDescent="0.3">
      <c r="B1490" s="27" t="s">
        <v>34</v>
      </c>
      <c r="C1490" s="28" t="s">
        <v>10</v>
      </c>
      <c r="D1490" s="28" t="s">
        <v>37</v>
      </c>
      <c r="E1490" s="28" t="s">
        <v>24</v>
      </c>
      <c r="F1490" s="31">
        <v>22981446.670000002</v>
      </c>
    </row>
    <row r="1491" spans="2:6" x14ac:dyDescent="0.3">
      <c r="B1491" s="25" t="s">
        <v>34</v>
      </c>
      <c r="C1491" s="26" t="s">
        <v>10</v>
      </c>
      <c r="D1491" s="26" t="s">
        <v>38</v>
      </c>
      <c r="E1491" s="26">
        <v>1</v>
      </c>
      <c r="F1491" s="30">
        <v>27936122.75</v>
      </c>
    </row>
    <row r="1492" spans="2:6" x14ac:dyDescent="0.3">
      <c r="B1492" s="27" t="s">
        <v>34</v>
      </c>
      <c r="C1492" s="28" t="s">
        <v>10</v>
      </c>
      <c r="D1492" s="28" t="s">
        <v>38</v>
      </c>
      <c r="E1492" s="28">
        <v>0.95</v>
      </c>
      <c r="F1492" s="31">
        <v>18232874.100000001</v>
      </c>
    </row>
    <row r="1493" spans="2:6" x14ac:dyDescent="0.3">
      <c r="B1493" s="25" t="s">
        <v>34</v>
      </c>
      <c r="C1493" s="26" t="s">
        <v>10</v>
      </c>
      <c r="D1493" s="26" t="s">
        <v>38</v>
      </c>
      <c r="E1493" s="26">
        <v>0.95</v>
      </c>
      <c r="F1493" s="30">
        <v>18232874.100000001</v>
      </c>
    </row>
    <row r="1494" spans="2:6" x14ac:dyDescent="0.3">
      <c r="B1494" s="27" t="s">
        <v>34</v>
      </c>
      <c r="C1494" s="28" t="s">
        <v>10</v>
      </c>
      <c r="D1494" s="28" t="s">
        <v>38</v>
      </c>
      <c r="E1494" s="28">
        <v>0.95</v>
      </c>
      <c r="F1494" s="31">
        <v>18232874.100000001</v>
      </c>
    </row>
    <row r="1495" spans="2:6" x14ac:dyDescent="0.3">
      <c r="B1495" s="25" t="s">
        <v>34</v>
      </c>
      <c r="C1495" s="26" t="s">
        <v>10</v>
      </c>
      <c r="D1495" s="26" t="s">
        <v>38</v>
      </c>
      <c r="E1495" s="26">
        <v>0.75</v>
      </c>
      <c r="F1495" s="30">
        <v>14984617.66</v>
      </c>
    </row>
    <row r="1496" spans="2:6" x14ac:dyDescent="0.3">
      <c r="B1496" s="27" t="s">
        <v>34</v>
      </c>
      <c r="C1496" s="28" t="s">
        <v>10</v>
      </c>
      <c r="D1496" s="28" t="s">
        <v>38</v>
      </c>
      <c r="E1496" s="28">
        <v>0.75</v>
      </c>
      <c r="F1496" s="31">
        <v>14984617.66</v>
      </c>
    </row>
    <row r="1497" spans="2:6" x14ac:dyDescent="0.3">
      <c r="B1497" s="25" t="s">
        <v>34</v>
      </c>
      <c r="C1497" s="26" t="s">
        <v>10</v>
      </c>
      <c r="D1497" s="26" t="s">
        <v>38</v>
      </c>
      <c r="E1497" s="26">
        <v>0.75</v>
      </c>
      <c r="F1497" s="30">
        <v>14984617.66</v>
      </c>
    </row>
    <row r="1498" spans="2:6" x14ac:dyDescent="0.3">
      <c r="B1498" s="27" t="s">
        <v>34</v>
      </c>
      <c r="C1498" s="28" t="s">
        <v>10</v>
      </c>
      <c r="D1498" s="28" t="s">
        <v>38</v>
      </c>
      <c r="E1498" s="28">
        <v>0.75</v>
      </c>
      <c r="F1498" s="31">
        <v>14984617.66</v>
      </c>
    </row>
    <row r="1499" spans="2:6" x14ac:dyDescent="0.3">
      <c r="B1499" s="25" t="s">
        <v>34</v>
      </c>
      <c r="C1499" s="26" t="s">
        <v>10</v>
      </c>
      <c r="D1499" s="26" t="s">
        <v>38</v>
      </c>
      <c r="E1499" s="26">
        <v>0.5</v>
      </c>
      <c r="F1499" s="30">
        <v>13155550.939999999</v>
      </c>
    </row>
    <row r="1500" spans="2:6" x14ac:dyDescent="0.3">
      <c r="B1500" s="27" t="s">
        <v>34</v>
      </c>
      <c r="C1500" s="28" t="s">
        <v>10</v>
      </c>
      <c r="D1500" s="28" t="s">
        <v>38</v>
      </c>
      <c r="E1500" s="28">
        <v>0.5</v>
      </c>
      <c r="F1500" s="31">
        <v>13155550.939999999</v>
      </c>
    </row>
    <row r="1501" spans="2:6" x14ac:dyDescent="0.3">
      <c r="B1501" s="25" t="s">
        <v>34</v>
      </c>
      <c r="C1501" s="26" t="s">
        <v>10</v>
      </c>
      <c r="D1501" s="26" t="s">
        <v>38</v>
      </c>
      <c r="E1501" s="26">
        <v>0.5</v>
      </c>
      <c r="F1501" s="30">
        <v>13155550.939999999</v>
      </c>
    </row>
    <row r="1502" spans="2:6" x14ac:dyDescent="0.3">
      <c r="B1502" s="27" t="s">
        <v>34</v>
      </c>
      <c r="C1502" s="28" t="s">
        <v>10</v>
      </c>
      <c r="D1502" s="28" t="s">
        <v>38</v>
      </c>
      <c r="E1502" s="28">
        <v>0.5</v>
      </c>
      <c r="F1502" s="31">
        <v>13155550.939999999</v>
      </c>
    </row>
    <row r="1503" spans="2:6" x14ac:dyDescent="0.3">
      <c r="B1503" s="25" t="s">
        <v>34</v>
      </c>
      <c r="C1503" s="26" t="s">
        <v>10</v>
      </c>
      <c r="D1503" s="26" t="s">
        <v>38</v>
      </c>
      <c r="E1503" s="26">
        <v>0.5</v>
      </c>
      <c r="F1503" s="30">
        <v>13155550.939999999</v>
      </c>
    </row>
    <row r="1504" spans="2:6" x14ac:dyDescent="0.3">
      <c r="B1504" s="27" t="s">
        <v>34</v>
      </c>
      <c r="C1504" s="28" t="s">
        <v>10</v>
      </c>
      <c r="D1504" s="28" t="s">
        <v>38</v>
      </c>
      <c r="E1504" s="28">
        <v>0.25</v>
      </c>
      <c r="F1504" s="31">
        <v>11340460.039999999</v>
      </c>
    </row>
    <row r="1505" spans="2:6" x14ac:dyDescent="0.3">
      <c r="B1505" s="25" t="s">
        <v>34</v>
      </c>
      <c r="C1505" s="26" t="s">
        <v>10</v>
      </c>
      <c r="D1505" s="26" t="s">
        <v>38</v>
      </c>
      <c r="E1505" s="26">
        <v>0.25</v>
      </c>
      <c r="F1505" s="30">
        <v>11340460.039999999</v>
      </c>
    </row>
    <row r="1506" spans="2:6" x14ac:dyDescent="0.3">
      <c r="B1506" s="27" t="s">
        <v>34</v>
      </c>
      <c r="C1506" s="28" t="s">
        <v>10</v>
      </c>
      <c r="D1506" s="28" t="s">
        <v>38</v>
      </c>
      <c r="E1506" s="28">
        <v>0.25</v>
      </c>
      <c r="F1506" s="31">
        <v>11340460.039999999</v>
      </c>
    </row>
    <row r="1507" spans="2:6" x14ac:dyDescent="0.3">
      <c r="B1507" s="25" t="s">
        <v>34</v>
      </c>
      <c r="C1507" s="26" t="s">
        <v>10</v>
      </c>
      <c r="D1507" s="26" t="s">
        <v>38</v>
      </c>
      <c r="E1507" s="26">
        <v>0.25</v>
      </c>
      <c r="F1507" s="30">
        <v>11340460.039999999</v>
      </c>
    </row>
    <row r="1508" spans="2:6" x14ac:dyDescent="0.3">
      <c r="B1508" s="27" t="s">
        <v>34</v>
      </c>
      <c r="C1508" s="28" t="s">
        <v>10</v>
      </c>
      <c r="D1508" s="28" t="s">
        <v>38</v>
      </c>
      <c r="E1508" s="28">
        <v>0.05</v>
      </c>
      <c r="F1508" s="31">
        <v>9280862.7829999998</v>
      </c>
    </row>
    <row r="1509" spans="2:6" x14ac:dyDescent="0.3">
      <c r="B1509" s="25" t="s">
        <v>34</v>
      </c>
      <c r="C1509" s="26" t="s">
        <v>10</v>
      </c>
      <c r="D1509" s="26" t="s">
        <v>38</v>
      </c>
      <c r="E1509" s="26">
        <v>0.05</v>
      </c>
      <c r="F1509" s="30">
        <v>9280862.7829999998</v>
      </c>
    </row>
    <row r="1510" spans="2:6" x14ac:dyDescent="0.3">
      <c r="B1510" s="27" t="s">
        <v>34</v>
      </c>
      <c r="C1510" s="28" t="s">
        <v>10</v>
      </c>
      <c r="D1510" s="28" t="s">
        <v>38</v>
      </c>
      <c r="E1510" s="28">
        <v>0.05</v>
      </c>
      <c r="F1510" s="31">
        <v>9280862.7829999998</v>
      </c>
    </row>
    <row r="1511" spans="2:6" x14ac:dyDescent="0.3">
      <c r="B1511" s="25" t="s">
        <v>34</v>
      </c>
      <c r="C1511" s="26" t="s">
        <v>10</v>
      </c>
      <c r="D1511" s="26" t="s">
        <v>38</v>
      </c>
      <c r="E1511" s="26">
        <v>0</v>
      </c>
      <c r="F1511" s="30">
        <v>5152846.9790000003</v>
      </c>
    </row>
    <row r="1512" spans="2:6" x14ac:dyDescent="0.3">
      <c r="B1512" s="27" t="s">
        <v>34</v>
      </c>
      <c r="C1512" s="28" t="s">
        <v>10</v>
      </c>
      <c r="D1512" s="28" t="s">
        <v>38</v>
      </c>
      <c r="E1512" s="28" t="s">
        <v>24</v>
      </c>
      <c r="F1512" s="31">
        <v>13348351.779999999</v>
      </c>
    </row>
    <row r="1513" spans="2:6" x14ac:dyDescent="0.3">
      <c r="B1513" s="25" t="s">
        <v>34</v>
      </c>
      <c r="C1513" s="26" t="s">
        <v>10</v>
      </c>
      <c r="D1513" s="26" t="s">
        <v>39</v>
      </c>
      <c r="E1513" s="26">
        <v>1</v>
      </c>
      <c r="F1513" s="30">
        <v>184.049286</v>
      </c>
    </row>
    <row r="1514" spans="2:6" x14ac:dyDescent="0.3">
      <c r="B1514" s="27" t="s">
        <v>34</v>
      </c>
      <c r="C1514" s="28" t="s">
        <v>10</v>
      </c>
      <c r="D1514" s="28" t="s">
        <v>39</v>
      </c>
      <c r="E1514" s="28">
        <v>0.95</v>
      </c>
      <c r="F1514" s="31">
        <v>184.04280499999999</v>
      </c>
    </row>
    <row r="1515" spans="2:6" x14ac:dyDescent="0.3">
      <c r="B1515" s="25" t="s">
        <v>34</v>
      </c>
      <c r="C1515" s="26" t="s">
        <v>10</v>
      </c>
      <c r="D1515" s="26" t="s">
        <v>39</v>
      </c>
      <c r="E1515" s="26">
        <v>0.95</v>
      </c>
      <c r="F1515" s="30">
        <v>184.04280499999999</v>
      </c>
    </row>
    <row r="1516" spans="2:6" x14ac:dyDescent="0.3">
      <c r="B1516" s="27" t="s">
        <v>34</v>
      </c>
      <c r="C1516" s="28" t="s">
        <v>10</v>
      </c>
      <c r="D1516" s="28" t="s">
        <v>39</v>
      </c>
      <c r="E1516" s="28">
        <v>0.95</v>
      </c>
      <c r="F1516" s="31">
        <v>184.04280499999999</v>
      </c>
    </row>
    <row r="1517" spans="2:6" x14ac:dyDescent="0.3">
      <c r="B1517" s="25" t="s">
        <v>34</v>
      </c>
      <c r="C1517" s="26" t="s">
        <v>10</v>
      </c>
      <c r="D1517" s="26" t="s">
        <v>39</v>
      </c>
      <c r="E1517" s="26">
        <v>0.75</v>
      </c>
      <c r="F1517" s="30">
        <v>164.261292</v>
      </c>
    </row>
    <row r="1518" spans="2:6" x14ac:dyDescent="0.3">
      <c r="B1518" s="27" t="s">
        <v>34</v>
      </c>
      <c r="C1518" s="28" t="s">
        <v>10</v>
      </c>
      <c r="D1518" s="28" t="s">
        <v>39</v>
      </c>
      <c r="E1518" s="28">
        <v>0.75</v>
      </c>
      <c r="F1518" s="31">
        <v>164.261292</v>
      </c>
    </row>
    <row r="1519" spans="2:6" x14ac:dyDescent="0.3">
      <c r="B1519" s="25" t="s">
        <v>34</v>
      </c>
      <c r="C1519" s="26" t="s">
        <v>10</v>
      </c>
      <c r="D1519" s="26" t="s">
        <v>39</v>
      </c>
      <c r="E1519" s="26">
        <v>0.75</v>
      </c>
      <c r="F1519" s="30">
        <v>164.261292</v>
      </c>
    </row>
    <row r="1520" spans="2:6" x14ac:dyDescent="0.3">
      <c r="B1520" s="27" t="s">
        <v>34</v>
      </c>
      <c r="C1520" s="28" t="s">
        <v>10</v>
      </c>
      <c r="D1520" s="28" t="s">
        <v>39</v>
      </c>
      <c r="E1520" s="28">
        <v>0.75</v>
      </c>
      <c r="F1520" s="31">
        <v>164.261292</v>
      </c>
    </row>
    <row r="1521" spans="2:6" x14ac:dyDescent="0.3">
      <c r="B1521" s="25" t="s">
        <v>34</v>
      </c>
      <c r="C1521" s="26" t="s">
        <v>10</v>
      </c>
      <c r="D1521" s="26" t="s">
        <v>39</v>
      </c>
      <c r="E1521" s="26">
        <v>0.5</v>
      </c>
      <c r="F1521" s="30">
        <v>150.560675</v>
      </c>
    </row>
    <row r="1522" spans="2:6" x14ac:dyDescent="0.3">
      <c r="B1522" s="27" t="s">
        <v>34</v>
      </c>
      <c r="C1522" s="28" t="s">
        <v>10</v>
      </c>
      <c r="D1522" s="28" t="s">
        <v>39</v>
      </c>
      <c r="E1522" s="28">
        <v>0.5</v>
      </c>
      <c r="F1522" s="31">
        <v>150.560675</v>
      </c>
    </row>
    <row r="1523" spans="2:6" x14ac:dyDescent="0.3">
      <c r="B1523" s="25" t="s">
        <v>34</v>
      </c>
      <c r="C1523" s="26" t="s">
        <v>10</v>
      </c>
      <c r="D1523" s="26" t="s">
        <v>39</v>
      </c>
      <c r="E1523" s="26">
        <v>0.5</v>
      </c>
      <c r="F1523" s="30">
        <v>150.560675</v>
      </c>
    </row>
    <row r="1524" spans="2:6" x14ac:dyDescent="0.3">
      <c r="B1524" s="27" t="s">
        <v>34</v>
      </c>
      <c r="C1524" s="28" t="s">
        <v>10</v>
      </c>
      <c r="D1524" s="28" t="s">
        <v>39</v>
      </c>
      <c r="E1524" s="28">
        <v>0.5</v>
      </c>
      <c r="F1524" s="31">
        <v>150.560675</v>
      </c>
    </row>
    <row r="1525" spans="2:6" x14ac:dyDescent="0.3">
      <c r="B1525" s="25" t="s">
        <v>34</v>
      </c>
      <c r="C1525" s="26" t="s">
        <v>10</v>
      </c>
      <c r="D1525" s="26" t="s">
        <v>39</v>
      </c>
      <c r="E1525" s="26">
        <v>0.5</v>
      </c>
      <c r="F1525" s="30">
        <v>150.560675</v>
      </c>
    </row>
    <row r="1526" spans="2:6" x14ac:dyDescent="0.3">
      <c r="B1526" s="27" t="s">
        <v>34</v>
      </c>
      <c r="C1526" s="28" t="s">
        <v>10</v>
      </c>
      <c r="D1526" s="28" t="s">
        <v>39</v>
      </c>
      <c r="E1526" s="28">
        <v>0.25</v>
      </c>
      <c r="F1526" s="31">
        <v>136.86005900000001</v>
      </c>
    </row>
    <row r="1527" spans="2:6" x14ac:dyDescent="0.3">
      <c r="B1527" s="25" t="s">
        <v>34</v>
      </c>
      <c r="C1527" s="26" t="s">
        <v>10</v>
      </c>
      <c r="D1527" s="26" t="s">
        <v>39</v>
      </c>
      <c r="E1527" s="26">
        <v>0.25</v>
      </c>
      <c r="F1527" s="30">
        <v>136.86005900000001</v>
      </c>
    </row>
    <row r="1528" spans="2:6" x14ac:dyDescent="0.3">
      <c r="B1528" s="27" t="s">
        <v>34</v>
      </c>
      <c r="C1528" s="28" t="s">
        <v>10</v>
      </c>
      <c r="D1528" s="28" t="s">
        <v>39</v>
      </c>
      <c r="E1528" s="28">
        <v>0.25</v>
      </c>
      <c r="F1528" s="31">
        <v>136.86005900000001</v>
      </c>
    </row>
    <row r="1529" spans="2:6" x14ac:dyDescent="0.3">
      <c r="B1529" s="25" t="s">
        <v>34</v>
      </c>
      <c r="C1529" s="26" t="s">
        <v>10</v>
      </c>
      <c r="D1529" s="26" t="s">
        <v>39</v>
      </c>
      <c r="E1529" s="26">
        <v>0.25</v>
      </c>
      <c r="F1529" s="30">
        <v>136.86005900000001</v>
      </c>
    </row>
    <row r="1530" spans="2:6" x14ac:dyDescent="0.3">
      <c r="B1530" s="27" t="s">
        <v>34</v>
      </c>
      <c r="C1530" s="28" t="s">
        <v>10</v>
      </c>
      <c r="D1530" s="28" t="s">
        <v>39</v>
      </c>
      <c r="E1530" s="28">
        <v>0.05</v>
      </c>
      <c r="F1530" s="31">
        <v>117.07854500000001</v>
      </c>
    </row>
    <row r="1531" spans="2:6" x14ac:dyDescent="0.3">
      <c r="B1531" s="25" t="s">
        <v>34</v>
      </c>
      <c r="C1531" s="26" t="s">
        <v>10</v>
      </c>
      <c r="D1531" s="26" t="s">
        <v>39</v>
      </c>
      <c r="E1531" s="26">
        <v>0.05</v>
      </c>
      <c r="F1531" s="30">
        <v>117.07854500000001</v>
      </c>
    </row>
    <row r="1532" spans="2:6" x14ac:dyDescent="0.3">
      <c r="B1532" s="27" t="s">
        <v>34</v>
      </c>
      <c r="C1532" s="28" t="s">
        <v>10</v>
      </c>
      <c r="D1532" s="28" t="s">
        <v>39</v>
      </c>
      <c r="E1532" s="28">
        <v>0.05</v>
      </c>
      <c r="F1532" s="31">
        <v>117.07854500000001</v>
      </c>
    </row>
    <row r="1533" spans="2:6" x14ac:dyDescent="0.3">
      <c r="B1533" s="25" t="s">
        <v>34</v>
      </c>
      <c r="C1533" s="26" t="s">
        <v>10</v>
      </c>
      <c r="D1533" s="26" t="s">
        <v>39</v>
      </c>
      <c r="E1533" s="26">
        <v>0</v>
      </c>
      <c r="F1533" s="30">
        <v>117.07854500000001</v>
      </c>
    </row>
    <row r="1534" spans="2:6" x14ac:dyDescent="0.3">
      <c r="B1534" s="27" t="s">
        <v>34</v>
      </c>
      <c r="C1534" s="28" t="s">
        <v>10</v>
      </c>
      <c r="D1534" s="28" t="s">
        <v>39</v>
      </c>
      <c r="E1534" s="28" t="s">
        <v>24</v>
      </c>
      <c r="F1534" s="31">
        <v>150.56140400000001</v>
      </c>
    </row>
    <row r="1535" spans="2:6" x14ac:dyDescent="0.3">
      <c r="B1535" s="25" t="s">
        <v>34</v>
      </c>
      <c r="C1535" s="26" t="s">
        <v>10</v>
      </c>
      <c r="D1535" s="26" t="s">
        <v>40</v>
      </c>
      <c r="E1535" s="26">
        <v>1</v>
      </c>
      <c r="F1535" s="30">
        <v>156.03906900000001</v>
      </c>
    </row>
    <row r="1536" spans="2:6" x14ac:dyDescent="0.3">
      <c r="B1536" s="27" t="s">
        <v>34</v>
      </c>
      <c r="C1536" s="28" t="s">
        <v>10</v>
      </c>
      <c r="D1536" s="28" t="s">
        <v>40</v>
      </c>
      <c r="E1536" s="28">
        <v>0.95</v>
      </c>
      <c r="F1536" s="31">
        <v>112.633848</v>
      </c>
    </row>
    <row r="1537" spans="2:6" x14ac:dyDescent="0.3">
      <c r="B1537" s="25" t="s">
        <v>34</v>
      </c>
      <c r="C1537" s="26" t="s">
        <v>10</v>
      </c>
      <c r="D1537" s="26" t="s">
        <v>40</v>
      </c>
      <c r="E1537" s="26">
        <v>0.95</v>
      </c>
      <c r="F1537" s="30">
        <v>112.633848</v>
      </c>
    </row>
    <row r="1538" spans="2:6" x14ac:dyDescent="0.3">
      <c r="B1538" s="27" t="s">
        <v>34</v>
      </c>
      <c r="C1538" s="28" t="s">
        <v>10</v>
      </c>
      <c r="D1538" s="28" t="s">
        <v>40</v>
      </c>
      <c r="E1538" s="28">
        <v>0.95</v>
      </c>
      <c r="F1538" s="31">
        <v>112.633848</v>
      </c>
    </row>
    <row r="1539" spans="2:6" x14ac:dyDescent="0.3">
      <c r="B1539" s="25" t="s">
        <v>34</v>
      </c>
      <c r="C1539" s="26" t="s">
        <v>10</v>
      </c>
      <c r="D1539" s="26" t="s">
        <v>40</v>
      </c>
      <c r="E1539" s="26">
        <v>0.75</v>
      </c>
      <c r="F1539" s="30">
        <v>94.958855</v>
      </c>
    </row>
    <row r="1540" spans="2:6" x14ac:dyDescent="0.3">
      <c r="B1540" s="27" t="s">
        <v>34</v>
      </c>
      <c r="C1540" s="28" t="s">
        <v>10</v>
      </c>
      <c r="D1540" s="28" t="s">
        <v>40</v>
      </c>
      <c r="E1540" s="28">
        <v>0.75</v>
      </c>
      <c r="F1540" s="31">
        <v>94.958855</v>
      </c>
    </row>
    <row r="1541" spans="2:6" x14ac:dyDescent="0.3">
      <c r="B1541" s="25" t="s">
        <v>34</v>
      </c>
      <c r="C1541" s="26" t="s">
        <v>10</v>
      </c>
      <c r="D1541" s="26" t="s">
        <v>40</v>
      </c>
      <c r="E1541" s="26">
        <v>0.75</v>
      </c>
      <c r="F1541" s="30">
        <v>94.958855</v>
      </c>
    </row>
    <row r="1542" spans="2:6" x14ac:dyDescent="0.3">
      <c r="B1542" s="27" t="s">
        <v>34</v>
      </c>
      <c r="C1542" s="28" t="s">
        <v>10</v>
      </c>
      <c r="D1542" s="28" t="s">
        <v>40</v>
      </c>
      <c r="E1542" s="28">
        <v>0.75</v>
      </c>
      <c r="F1542" s="31">
        <v>94.958855</v>
      </c>
    </row>
    <row r="1543" spans="2:6" x14ac:dyDescent="0.3">
      <c r="B1543" s="25" t="s">
        <v>34</v>
      </c>
      <c r="C1543" s="26" t="s">
        <v>10</v>
      </c>
      <c r="D1543" s="26" t="s">
        <v>40</v>
      </c>
      <c r="E1543" s="26">
        <v>0.5</v>
      </c>
      <c r="F1543" s="30">
        <v>86.469189</v>
      </c>
    </row>
    <row r="1544" spans="2:6" x14ac:dyDescent="0.3">
      <c r="B1544" s="27" t="s">
        <v>34</v>
      </c>
      <c r="C1544" s="28" t="s">
        <v>10</v>
      </c>
      <c r="D1544" s="28" t="s">
        <v>40</v>
      </c>
      <c r="E1544" s="28">
        <v>0.5</v>
      </c>
      <c r="F1544" s="31">
        <v>86.469189</v>
      </c>
    </row>
    <row r="1545" spans="2:6" x14ac:dyDescent="0.3">
      <c r="B1545" s="25" t="s">
        <v>34</v>
      </c>
      <c r="C1545" s="26" t="s">
        <v>10</v>
      </c>
      <c r="D1545" s="26" t="s">
        <v>40</v>
      </c>
      <c r="E1545" s="26">
        <v>0.5</v>
      </c>
      <c r="F1545" s="30">
        <v>86.469189</v>
      </c>
    </row>
    <row r="1546" spans="2:6" x14ac:dyDescent="0.3">
      <c r="B1546" s="27" t="s">
        <v>34</v>
      </c>
      <c r="C1546" s="28" t="s">
        <v>10</v>
      </c>
      <c r="D1546" s="28" t="s">
        <v>40</v>
      </c>
      <c r="E1546" s="28">
        <v>0.5</v>
      </c>
      <c r="F1546" s="31">
        <v>86.469189</v>
      </c>
    </row>
    <row r="1547" spans="2:6" x14ac:dyDescent="0.3">
      <c r="B1547" s="25" t="s">
        <v>34</v>
      </c>
      <c r="C1547" s="26" t="s">
        <v>10</v>
      </c>
      <c r="D1547" s="26" t="s">
        <v>40</v>
      </c>
      <c r="E1547" s="26">
        <v>0.5</v>
      </c>
      <c r="F1547" s="30">
        <v>86.469189</v>
      </c>
    </row>
    <row r="1548" spans="2:6" x14ac:dyDescent="0.3">
      <c r="B1548" s="27" t="s">
        <v>34</v>
      </c>
      <c r="C1548" s="28" t="s">
        <v>10</v>
      </c>
      <c r="D1548" s="28" t="s">
        <v>40</v>
      </c>
      <c r="E1548" s="28">
        <v>0.25</v>
      </c>
      <c r="F1548" s="31">
        <v>77.290567999999993</v>
      </c>
    </row>
    <row r="1549" spans="2:6" x14ac:dyDescent="0.3">
      <c r="B1549" s="25" t="s">
        <v>34</v>
      </c>
      <c r="C1549" s="26" t="s">
        <v>10</v>
      </c>
      <c r="D1549" s="26" t="s">
        <v>40</v>
      </c>
      <c r="E1549" s="26">
        <v>0.25</v>
      </c>
      <c r="F1549" s="30">
        <v>77.290567999999993</v>
      </c>
    </row>
    <row r="1550" spans="2:6" x14ac:dyDescent="0.3">
      <c r="B1550" s="27" t="s">
        <v>34</v>
      </c>
      <c r="C1550" s="28" t="s">
        <v>10</v>
      </c>
      <c r="D1550" s="28" t="s">
        <v>40</v>
      </c>
      <c r="E1550" s="28">
        <v>0.25</v>
      </c>
      <c r="F1550" s="31">
        <v>77.290567999999993</v>
      </c>
    </row>
    <row r="1551" spans="2:6" x14ac:dyDescent="0.3">
      <c r="B1551" s="25" t="s">
        <v>34</v>
      </c>
      <c r="C1551" s="26" t="s">
        <v>10</v>
      </c>
      <c r="D1551" s="26" t="s">
        <v>40</v>
      </c>
      <c r="E1551" s="26">
        <v>0.25</v>
      </c>
      <c r="F1551" s="30">
        <v>77.290567999999993</v>
      </c>
    </row>
    <row r="1552" spans="2:6" x14ac:dyDescent="0.3">
      <c r="B1552" s="27" t="s">
        <v>34</v>
      </c>
      <c r="C1552" s="28" t="s">
        <v>10</v>
      </c>
      <c r="D1552" s="28" t="s">
        <v>40</v>
      </c>
      <c r="E1552" s="28">
        <v>0.05</v>
      </c>
      <c r="F1552" s="31">
        <v>67.524458999999993</v>
      </c>
    </row>
    <row r="1553" spans="2:6" x14ac:dyDescent="0.3">
      <c r="B1553" s="25" t="s">
        <v>34</v>
      </c>
      <c r="C1553" s="26" t="s">
        <v>10</v>
      </c>
      <c r="D1553" s="26" t="s">
        <v>40</v>
      </c>
      <c r="E1553" s="26">
        <v>0.05</v>
      </c>
      <c r="F1553" s="30">
        <v>67.524458999999993</v>
      </c>
    </row>
    <row r="1554" spans="2:6" x14ac:dyDescent="0.3">
      <c r="B1554" s="27" t="s">
        <v>34</v>
      </c>
      <c r="C1554" s="28" t="s">
        <v>10</v>
      </c>
      <c r="D1554" s="28" t="s">
        <v>40</v>
      </c>
      <c r="E1554" s="28">
        <v>0.05</v>
      </c>
      <c r="F1554" s="31">
        <v>67.524458999999993</v>
      </c>
    </row>
    <row r="1555" spans="2:6" x14ac:dyDescent="0.3">
      <c r="B1555" s="25" t="s">
        <v>34</v>
      </c>
      <c r="C1555" s="26" t="s">
        <v>10</v>
      </c>
      <c r="D1555" s="26" t="s">
        <v>40</v>
      </c>
      <c r="E1555" s="26">
        <v>0</v>
      </c>
      <c r="F1555" s="30">
        <v>50.970222999999997</v>
      </c>
    </row>
    <row r="1556" spans="2:6" x14ac:dyDescent="0.3">
      <c r="B1556" s="27" t="s">
        <v>34</v>
      </c>
      <c r="C1556" s="28" t="s">
        <v>10</v>
      </c>
      <c r="D1556" s="28" t="s">
        <v>40</v>
      </c>
      <c r="E1556" s="28" t="s">
        <v>24</v>
      </c>
      <c r="F1556" s="31">
        <v>87.535630999999995</v>
      </c>
    </row>
    <row r="1557" spans="2:6" x14ac:dyDescent="0.3">
      <c r="B1557" s="25" t="s">
        <v>34</v>
      </c>
      <c r="C1557" s="26" t="s">
        <v>10</v>
      </c>
      <c r="D1557" s="26" t="s">
        <v>41</v>
      </c>
      <c r="E1557" s="26">
        <v>1</v>
      </c>
      <c r="F1557" s="30">
        <v>335.45317</v>
      </c>
    </row>
    <row r="1558" spans="2:6" x14ac:dyDescent="0.3">
      <c r="B1558" s="27" t="s">
        <v>34</v>
      </c>
      <c r="C1558" s="28" t="s">
        <v>10</v>
      </c>
      <c r="D1558" s="28" t="s">
        <v>41</v>
      </c>
      <c r="E1558" s="28">
        <v>0.95</v>
      </c>
      <c r="F1558" s="31">
        <v>282.70064300000001</v>
      </c>
    </row>
    <row r="1559" spans="2:6" x14ac:dyDescent="0.3">
      <c r="B1559" s="25" t="s">
        <v>34</v>
      </c>
      <c r="C1559" s="26" t="s">
        <v>10</v>
      </c>
      <c r="D1559" s="26" t="s">
        <v>41</v>
      </c>
      <c r="E1559" s="26">
        <v>0.95</v>
      </c>
      <c r="F1559" s="30">
        <v>282.70064300000001</v>
      </c>
    </row>
    <row r="1560" spans="2:6" x14ac:dyDescent="0.3">
      <c r="B1560" s="27" t="s">
        <v>34</v>
      </c>
      <c r="C1560" s="28" t="s">
        <v>10</v>
      </c>
      <c r="D1560" s="28" t="s">
        <v>41</v>
      </c>
      <c r="E1560" s="28">
        <v>0.95</v>
      </c>
      <c r="F1560" s="31">
        <v>282.70064300000001</v>
      </c>
    </row>
    <row r="1561" spans="2:6" x14ac:dyDescent="0.3">
      <c r="B1561" s="25" t="s">
        <v>34</v>
      </c>
      <c r="C1561" s="26" t="s">
        <v>10</v>
      </c>
      <c r="D1561" s="26" t="s">
        <v>41</v>
      </c>
      <c r="E1561" s="26">
        <v>0.75</v>
      </c>
      <c r="F1561" s="30">
        <v>259.88008100000002</v>
      </c>
    </row>
    <row r="1562" spans="2:6" x14ac:dyDescent="0.3">
      <c r="B1562" s="27" t="s">
        <v>34</v>
      </c>
      <c r="C1562" s="28" t="s">
        <v>10</v>
      </c>
      <c r="D1562" s="28" t="s">
        <v>41</v>
      </c>
      <c r="E1562" s="28">
        <v>0.75</v>
      </c>
      <c r="F1562" s="31">
        <v>259.88008100000002</v>
      </c>
    </row>
    <row r="1563" spans="2:6" x14ac:dyDescent="0.3">
      <c r="B1563" s="25" t="s">
        <v>34</v>
      </c>
      <c r="C1563" s="26" t="s">
        <v>10</v>
      </c>
      <c r="D1563" s="26" t="s">
        <v>41</v>
      </c>
      <c r="E1563" s="26">
        <v>0.75</v>
      </c>
      <c r="F1563" s="30">
        <v>259.88008100000002</v>
      </c>
    </row>
    <row r="1564" spans="2:6" x14ac:dyDescent="0.3">
      <c r="B1564" s="27" t="s">
        <v>34</v>
      </c>
      <c r="C1564" s="28" t="s">
        <v>10</v>
      </c>
      <c r="D1564" s="28" t="s">
        <v>41</v>
      </c>
      <c r="E1564" s="28">
        <v>0.75</v>
      </c>
      <c r="F1564" s="31">
        <v>259.88008100000002</v>
      </c>
    </row>
    <row r="1565" spans="2:6" x14ac:dyDescent="0.3">
      <c r="B1565" s="25" t="s">
        <v>34</v>
      </c>
      <c r="C1565" s="26" t="s">
        <v>10</v>
      </c>
      <c r="D1565" s="26" t="s">
        <v>41</v>
      </c>
      <c r="E1565" s="26">
        <v>0.5</v>
      </c>
      <c r="F1565" s="30">
        <v>241.84752900000001</v>
      </c>
    </row>
    <row r="1566" spans="2:6" x14ac:dyDescent="0.3">
      <c r="B1566" s="27" t="s">
        <v>34</v>
      </c>
      <c r="C1566" s="28" t="s">
        <v>10</v>
      </c>
      <c r="D1566" s="28" t="s">
        <v>41</v>
      </c>
      <c r="E1566" s="28">
        <v>0.5</v>
      </c>
      <c r="F1566" s="31">
        <v>241.84752900000001</v>
      </c>
    </row>
    <row r="1567" spans="2:6" x14ac:dyDescent="0.3">
      <c r="B1567" s="25" t="s">
        <v>34</v>
      </c>
      <c r="C1567" s="26" t="s">
        <v>10</v>
      </c>
      <c r="D1567" s="26" t="s">
        <v>41</v>
      </c>
      <c r="E1567" s="26">
        <v>0.5</v>
      </c>
      <c r="F1567" s="30">
        <v>241.84752900000001</v>
      </c>
    </row>
    <row r="1568" spans="2:6" x14ac:dyDescent="0.3">
      <c r="B1568" s="27" t="s">
        <v>34</v>
      </c>
      <c r="C1568" s="28" t="s">
        <v>10</v>
      </c>
      <c r="D1568" s="28" t="s">
        <v>41</v>
      </c>
      <c r="E1568" s="28">
        <v>0.5</v>
      </c>
      <c r="F1568" s="31">
        <v>241.84752900000001</v>
      </c>
    </row>
    <row r="1569" spans="2:6" x14ac:dyDescent="0.3">
      <c r="B1569" s="25" t="s">
        <v>34</v>
      </c>
      <c r="C1569" s="26" t="s">
        <v>10</v>
      </c>
      <c r="D1569" s="26" t="s">
        <v>41</v>
      </c>
      <c r="E1569" s="26">
        <v>0.5</v>
      </c>
      <c r="F1569" s="30">
        <v>241.84752900000001</v>
      </c>
    </row>
    <row r="1570" spans="2:6" x14ac:dyDescent="0.3">
      <c r="B1570" s="27" t="s">
        <v>34</v>
      </c>
      <c r="C1570" s="28" t="s">
        <v>10</v>
      </c>
      <c r="D1570" s="28" t="s">
        <v>41</v>
      </c>
      <c r="E1570" s="28">
        <v>0.25</v>
      </c>
      <c r="F1570" s="31">
        <v>224.20405500000001</v>
      </c>
    </row>
    <row r="1571" spans="2:6" x14ac:dyDescent="0.3">
      <c r="B1571" s="25" t="s">
        <v>34</v>
      </c>
      <c r="C1571" s="26" t="s">
        <v>10</v>
      </c>
      <c r="D1571" s="26" t="s">
        <v>41</v>
      </c>
      <c r="E1571" s="26">
        <v>0.25</v>
      </c>
      <c r="F1571" s="30">
        <v>224.20405500000001</v>
      </c>
    </row>
    <row r="1572" spans="2:6" x14ac:dyDescent="0.3">
      <c r="B1572" s="27" t="s">
        <v>34</v>
      </c>
      <c r="C1572" s="28" t="s">
        <v>10</v>
      </c>
      <c r="D1572" s="28" t="s">
        <v>41</v>
      </c>
      <c r="E1572" s="28">
        <v>0.25</v>
      </c>
      <c r="F1572" s="31">
        <v>224.20405500000001</v>
      </c>
    </row>
    <row r="1573" spans="2:6" x14ac:dyDescent="0.3">
      <c r="B1573" s="25" t="s">
        <v>34</v>
      </c>
      <c r="C1573" s="26" t="s">
        <v>10</v>
      </c>
      <c r="D1573" s="26" t="s">
        <v>41</v>
      </c>
      <c r="E1573" s="26">
        <v>0.25</v>
      </c>
      <c r="F1573" s="30">
        <v>224.20405500000001</v>
      </c>
    </row>
    <row r="1574" spans="2:6" x14ac:dyDescent="0.3">
      <c r="B1574" s="27" t="s">
        <v>34</v>
      </c>
      <c r="C1574" s="28" t="s">
        <v>10</v>
      </c>
      <c r="D1574" s="28" t="s">
        <v>41</v>
      </c>
      <c r="E1574" s="28">
        <v>0.05</v>
      </c>
      <c r="F1574" s="31">
        <v>202.46575000000001</v>
      </c>
    </row>
    <row r="1575" spans="2:6" x14ac:dyDescent="0.3">
      <c r="B1575" s="25" t="s">
        <v>34</v>
      </c>
      <c r="C1575" s="26" t="s">
        <v>10</v>
      </c>
      <c r="D1575" s="26" t="s">
        <v>41</v>
      </c>
      <c r="E1575" s="26">
        <v>0.05</v>
      </c>
      <c r="F1575" s="30">
        <v>202.46575000000001</v>
      </c>
    </row>
    <row r="1576" spans="2:6" x14ac:dyDescent="0.3">
      <c r="B1576" s="27" t="s">
        <v>34</v>
      </c>
      <c r="C1576" s="28" t="s">
        <v>10</v>
      </c>
      <c r="D1576" s="28" t="s">
        <v>41</v>
      </c>
      <c r="E1576" s="28">
        <v>0.05</v>
      </c>
      <c r="F1576" s="31">
        <v>202.46575000000001</v>
      </c>
    </row>
    <row r="1577" spans="2:6" x14ac:dyDescent="0.3">
      <c r="B1577" s="25" t="s">
        <v>34</v>
      </c>
      <c r="C1577" s="26" t="s">
        <v>10</v>
      </c>
      <c r="D1577" s="26" t="s">
        <v>41</v>
      </c>
      <c r="E1577" s="26">
        <v>0</v>
      </c>
      <c r="F1577" s="30">
        <v>171.580657</v>
      </c>
    </row>
    <row r="1578" spans="2:6" x14ac:dyDescent="0.3">
      <c r="B1578" s="27" t="s">
        <v>34</v>
      </c>
      <c r="C1578" s="28" t="s">
        <v>10</v>
      </c>
      <c r="D1578" s="28" t="s">
        <v>41</v>
      </c>
      <c r="E1578" s="28" t="s">
        <v>24</v>
      </c>
      <c r="F1578" s="31">
        <v>242.198429</v>
      </c>
    </row>
    <row r="1579" spans="2:6" x14ac:dyDescent="0.3">
      <c r="B1579" s="25" t="s">
        <v>34</v>
      </c>
      <c r="C1579" s="26" t="s">
        <v>10</v>
      </c>
      <c r="D1579" s="26" t="s">
        <v>42</v>
      </c>
      <c r="E1579" s="26">
        <v>1</v>
      </c>
      <c r="F1579" s="30">
        <v>29332928.879999999</v>
      </c>
    </row>
    <row r="1580" spans="2:6" x14ac:dyDescent="0.3">
      <c r="B1580" s="27" t="s">
        <v>34</v>
      </c>
      <c r="C1580" s="28" t="s">
        <v>10</v>
      </c>
      <c r="D1580" s="28" t="s">
        <v>42</v>
      </c>
      <c r="E1580" s="28">
        <v>0.95</v>
      </c>
      <c r="F1580" s="31">
        <v>19144517.809999999</v>
      </c>
    </row>
    <row r="1581" spans="2:6" x14ac:dyDescent="0.3">
      <c r="B1581" s="25" t="s">
        <v>34</v>
      </c>
      <c r="C1581" s="26" t="s">
        <v>10</v>
      </c>
      <c r="D1581" s="26" t="s">
        <v>42</v>
      </c>
      <c r="E1581" s="26">
        <v>0.95</v>
      </c>
      <c r="F1581" s="30">
        <v>19144517.809999999</v>
      </c>
    </row>
    <row r="1582" spans="2:6" x14ac:dyDescent="0.3">
      <c r="B1582" s="27" t="s">
        <v>34</v>
      </c>
      <c r="C1582" s="28" t="s">
        <v>10</v>
      </c>
      <c r="D1582" s="28" t="s">
        <v>42</v>
      </c>
      <c r="E1582" s="28">
        <v>0.95</v>
      </c>
      <c r="F1582" s="31">
        <v>19144517.809999999</v>
      </c>
    </row>
    <row r="1583" spans="2:6" x14ac:dyDescent="0.3">
      <c r="B1583" s="25" t="s">
        <v>34</v>
      </c>
      <c r="C1583" s="26" t="s">
        <v>10</v>
      </c>
      <c r="D1583" s="26" t="s">
        <v>42</v>
      </c>
      <c r="E1583" s="26">
        <v>0.75</v>
      </c>
      <c r="F1583" s="30">
        <v>15733848.550000001</v>
      </c>
    </row>
    <row r="1584" spans="2:6" x14ac:dyDescent="0.3">
      <c r="B1584" s="27" t="s">
        <v>34</v>
      </c>
      <c r="C1584" s="28" t="s">
        <v>10</v>
      </c>
      <c r="D1584" s="28" t="s">
        <v>42</v>
      </c>
      <c r="E1584" s="28">
        <v>0.75</v>
      </c>
      <c r="F1584" s="31">
        <v>15733848.550000001</v>
      </c>
    </row>
    <row r="1585" spans="2:6" x14ac:dyDescent="0.3">
      <c r="B1585" s="25" t="s">
        <v>34</v>
      </c>
      <c r="C1585" s="26" t="s">
        <v>10</v>
      </c>
      <c r="D1585" s="26" t="s">
        <v>42</v>
      </c>
      <c r="E1585" s="26">
        <v>0.75</v>
      </c>
      <c r="F1585" s="30">
        <v>15733848.550000001</v>
      </c>
    </row>
    <row r="1586" spans="2:6" x14ac:dyDescent="0.3">
      <c r="B1586" s="27" t="s">
        <v>34</v>
      </c>
      <c r="C1586" s="28" t="s">
        <v>10</v>
      </c>
      <c r="D1586" s="28" t="s">
        <v>42</v>
      </c>
      <c r="E1586" s="28">
        <v>0.75</v>
      </c>
      <c r="F1586" s="31">
        <v>15733848.550000001</v>
      </c>
    </row>
    <row r="1587" spans="2:6" x14ac:dyDescent="0.3">
      <c r="B1587" s="25" t="s">
        <v>34</v>
      </c>
      <c r="C1587" s="26" t="s">
        <v>10</v>
      </c>
      <c r="D1587" s="26" t="s">
        <v>42</v>
      </c>
      <c r="E1587" s="26">
        <v>0.5</v>
      </c>
      <c r="F1587" s="30">
        <v>13813328.49</v>
      </c>
    </row>
    <row r="1588" spans="2:6" x14ac:dyDescent="0.3">
      <c r="B1588" s="27" t="s">
        <v>34</v>
      </c>
      <c r="C1588" s="28" t="s">
        <v>10</v>
      </c>
      <c r="D1588" s="28" t="s">
        <v>42</v>
      </c>
      <c r="E1588" s="28">
        <v>0.5</v>
      </c>
      <c r="F1588" s="31">
        <v>13813328.49</v>
      </c>
    </row>
    <row r="1589" spans="2:6" x14ac:dyDescent="0.3">
      <c r="B1589" s="25" t="s">
        <v>34</v>
      </c>
      <c r="C1589" s="26" t="s">
        <v>10</v>
      </c>
      <c r="D1589" s="26" t="s">
        <v>42</v>
      </c>
      <c r="E1589" s="26">
        <v>0.5</v>
      </c>
      <c r="F1589" s="30">
        <v>13813328.49</v>
      </c>
    </row>
    <row r="1590" spans="2:6" x14ac:dyDescent="0.3">
      <c r="B1590" s="27" t="s">
        <v>34</v>
      </c>
      <c r="C1590" s="28" t="s">
        <v>10</v>
      </c>
      <c r="D1590" s="28" t="s">
        <v>42</v>
      </c>
      <c r="E1590" s="28">
        <v>0.5</v>
      </c>
      <c r="F1590" s="31">
        <v>13813328.49</v>
      </c>
    </row>
    <row r="1591" spans="2:6" x14ac:dyDescent="0.3">
      <c r="B1591" s="25" t="s">
        <v>34</v>
      </c>
      <c r="C1591" s="26" t="s">
        <v>10</v>
      </c>
      <c r="D1591" s="26" t="s">
        <v>42</v>
      </c>
      <c r="E1591" s="26">
        <v>0.5</v>
      </c>
      <c r="F1591" s="30">
        <v>13813328.49</v>
      </c>
    </row>
    <row r="1592" spans="2:6" x14ac:dyDescent="0.3">
      <c r="B1592" s="27" t="s">
        <v>34</v>
      </c>
      <c r="C1592" s="28" t="s">
        <v>10</v>
      </c>
      <c r="D1592" s="28" t="s">
        <v>42</v>
      </c>
      <c r="E1592" s="28">
        <v>0.25</v>
      </c>
      <c r="F1592" s="31">
        <v>11907483.039999999</v>
      </c>
    </row>
    <row r="1593" spans="2:6" x14ac:dyDescent="0.3">
      <c r="B1593" s="25" t="s">
        <v>34</v>
      </c>
      <c r="C1593" s="26" t="s">
        <v>10</v>
      </c>
      <c r="D1593" s="26" t="s">
        <v>42</v>
      </c>
      <c r="E1593" s="26">
        <v>0.25</v>
      </c>
      <c r="F1593" s="30">
        <v>11907483.039999999</v>
      </c>
    </row>
    <row r="1594" spans="2:6" x14ac:dyDescent="0.3">
      <c r="B1594" s="27" t="s">
        <v>34</v>
      </c>
      <c r="C1594" s="28" t="s">
        <v>10</v>
      </c>
      <c r="D1594" s="28" t="s">
        <v>42</v>
      </c>
      <c r="E1594" s="28">
        <v>0.25</v>
      </c>
      <c r="F1594" s="31">
        <v>11907483.039999999</v>
      </c>
    </row>
    <row r="1595" spans="2:6" x14ac:dyDescent="0.3">
      <c r="B1595" s="25" t="s">
        <v>34</v>
      </c>
      <c r="C1595" s="26" t="s">
        <v>10</v>
      </c>
      <c r="D1595" s="26" t="s">
        <v>42</v>
      </c>
      <c r="E1595" s="26">
        <v>0.25</v>
      </c>
      <c r="F1595" s="30">
        <v>11907483.039999999</v>
      </c>
    </row>
    <row r="1596" spans="2:6" x14ac:dyDescent="0.3">
      <c r="B1596" s="27" t="s">
        <v>34</v>
      </c>
      <c r="C1596" s="28" t="s">
        <v>10</v>
      </c>
      <c r="D1596" s="28" t="s">
        <v>42</v>
      </c>
      <c r="E1596" s="28">
        <v>0.05</v>
      </c>
      <c r="F1596" s="31">
        <v>9744905.9220000003</v>
      </c>
    </row>
    <row r="1597" spans="2:6" x14ac:dyDescent="0.3">
      <c r="B1597" s="25" t="s">
        <v>34</v>
      </c>
      <c r="C1597" s="26" t="s">
        <v>10</v>
      </c>
      <c r="D1597" s="26" t="s">
        <v>42</v>
      </c>
      <c r="E1597" s="26">
        <v>0.05</v>
      </c>
      <c r="F1597" s="30">
        <v>9744905.9220000003</v>
      </c>
    </row>
    <row r="1598" spans="2:6" x14ac:dyDescent="0.3">
      <c r="B1598" s="27" t="s">
        <v>34</v>
      </c>
      <c r="C1598" s="28" t="s">
        <v>10</v>
      </c>
      <c r="D1598" s="28" t="s">
        <v>42</v>
      </c>
      <c r="E1598" s="28">
        <v>0.05</v>
      </c>
      <c r="F1598" s="31">
        <v>9744905.9220000003</v>
      </c>
    </row>
    <row r="1599" spans="2:6" x14ac:dyDescent="0.3">
      <c r="B1599" s="25" t="s">
        <v>34</v>
      </c>
      <c r="C1599" s="26" t="s">
        <v>10</v>
      </c>
      <c r="D1599" s="26" t="s">
        <v>42</v>
      </c>
      <c r="E1599" s="26">
        <v>0</v>
      </c>
      <c r="F1599" s="30">
        <v>5410489.3279999997</v>
      </c>
    </row>
    <row r="1600" spans="2:6" x14ac:dyDescent="0.3">
      <c r="B1600" s="27" t="s">
        <v>34</v>
      </c>
      <c r="C1600" s="28" t="s">
        <v>10</v>
      </c>
      <c r="D1600" s="28" t="s">
        <v>42</v>
      </c>
      <c r="E1600" s="28" t="s">
        <v>24</v>
      </c>
      <c r="F1600" s="31">
        <v>14015769.369999999</v>
      </c>
    </row>
    <row r="1601" spans="2:6" x14ac:dyDescent="0.3">
      <c r="B1601" s="25" t="s">
        <v>34</v>
      </c>
      <c r="C1601" s="26" t="s">
        <v>10</v>
      </c>
      <c r="D1601" s="26" t="s">
        <v>43</v>
      </c>
      <c r="E1601" s="26">
        <v>1</v>
      </c>
      <c r="F1601" s="30">
        <v>163.84102300000001</v>
      </c>
    </row>
    <row r="1602" spans="2:6" x14ac:dyDescent="0.3">
      <c r="B1602" s="27" t="s">
        <v>34</v>
      </c>
      <c r="C1602" s="28" t="s">
        <v>10</v>
      </c>
      <c r="D1602" s="28" t="s">
        <v>43</v>
      </c>
      <c r="E1602" s="28">
        <v>0.95</v>
      </c>
      <c r="F1602" s="31">
        <v>118.265541</v>
      </c>
    </row>
    <row r="1603" spans="2:6" x14ac:dyDescent="0.3">
      <c r="B1603" s="25" t="s">
        <v>34</v>
      </c>
      <c r="C1603" s="26" t="s">
        <v>10</v>
      </c>
      <c r="D1603" s="26" t="s">
        <v>43</v>
      </c>
      <c r="E1603" s="26">
        <v>0.95</v>
      </c>
      <c r="F1603" s="30">
        <v>118.265541</v>
      </c>
    </row>
    <row r="1604" spans="2:6" x14ac:dyDescent="0.3">
      <c r="B1604" s="27" t="s">
        <v>34</v>
      </c>
      <c r="C1604" s="28" t="s">
        <v>10</v>
      </c>
      <c r="D1604" s="28" t="s">
        <v>43</v>
      </c>
      <c r="E1604" s="28">
        <v>0.95</v>
      </c>
      <c r="F1604" s="31">
        <v>118.265541</v>
      </c>
    </row>
    <row r="1605" spans="2:6" x14ac:dyDescent="0.3">
      <c r="B1605" s="25" t="s">
        <v>34</v>
      </c>
      <c r="C1605" s="26" t="s">
        <v>10</v>
      </c>
      <c r="D1605" s="26" t="s">
        <v>43</v>
      </c>
      <c r="E1605" s="26">
        <v>0.75</v>
      </c>
      <c r="F1605" s="30">
        <v>99.706798000000006</v>
      </c>
    </row>
    <row r="1606" spans="2:6" x14ac:dyDescent="0.3">
      <c r="B1606" s="27" t="s">
        <v>34</v>
      </c>
      <c r="C1606" s="28" t="s">
        <v>10</v>
      </c>
      <c r="D1606" s="28" t="s">
        <v>43</v>
      </c>
      <c r="E1606" s="28">
        <v>0.75</v>
      </c>
      <c r="F1606" s="31">
        <v>99.706798000000006</v>
      </c>
    </row>
    <row r="1607" spans="2:6" x14ac:dyDescent="0.3">
      <c r="B1607" s="25" t="s">
        <v>34</v>
      </c>
      <c r="C1607" s="26" t="s">
        <v>10</v>
      </c>
      <c r="D1607" s="26" t="s">
        <v>43</v>
      </c>
      <c r="E1607" s="26">
        <v>0.75</v>
      </c>
      <c r="F1607" s="30">
        <v>99.706798000000006</v>
      </c>
    </row>
    <row r="1608" spans="2:6" x14ac:dyDescent="0.3">
      <c r="B1608" s="27" t="s">
        <v>34</v>
      </c>
      <c r="C1608" s="28" t="s">
        <v>10</v>
      </c>
      <c r="D1608" s="28" t="s">
        <v>43</v>
      </c>
      <c r="E1608" s="28">
        <v>0.75</v>
      </c>
      <c r="F1608" s="31">
        <v>99.706798000000006</v>
      </c>
    </row>
    <row r="1609" spans="2:6" x14ac:dyDescent="0.3">
      <c r="B1609" s="25" t="s">
        <v>34</v>
      </c>
      <c r="C1609" s="26" t="s">
        <v>10</v>
      </c>
      <c r="D1609" s="26" t="s">
        <v>43</v>
      </c>
      <c r="E1609" s="26">
        <v>0.5</v>
      </c>
      <c r="F1609" s="30">
        <v>90.792648999999997</v>
      </c>
    </row>
    <row r="1610" spans="2:6" x14ac:dyDescent="0.3">
      <c r="B1610" s="27" t="s">
        <v>34</v>
      </c>
      <c r="C1610" s="28" t="s">
        <v>10</v>
      </c>
      <c r="D1610" s="28" t="s">
        <v>43</v>
      </c>
      <c r="E1610" s="28">
        <v>0.5</v>
      </c>
      <c r="F1610" s="31">
        <v>90.792648999999997</v>
      </c>
    </row>
    <row r="1611" spans="2:6" x14ac:dyDescent="0.3">
      <c r="B1611" s="25" t="s">
        <v>34</v>
      </c>
      <c r="C1611" s="26" t="s">
        <v>10</v>
      </c>
      <c r="D1611" s="26" t="s">
        <v>43</v>
      </c>
      <c r="E1611" s="26">
        <v>0.5</v>
      </c>
      <c r="F1611" s="30">
        <v>90.792648999999997</v>
      </c>
    </row>
    <row r="1612" spans="2:6" x14ac:dyDescent="0.3">
      <c r="B1612" s="27" t="s">
        <v>34</v>
      </c>
      <c r="C1612" s="28" t="s">
        <v>10</v>
      </c>
      <c r="D1612" s="28" t="s">
        <v>43</v>
      </c>
      <c r="E1612" s="28">
        <v>0.5</v>
      </c>
      <c r="F1612" s="31">
        <v>90.792648999999997</v>
      </c>
    </row>
    <row r="1613" spans="2:6" x14ac:dyDescent="0.3">
      <c r="B1613" s="25" t="s">
        <v>34</v>
      </c>
      <c r="C1613" s="26" t="s">
        <v>10</v>
      </c>
      <c r="D1613" s="26" t="s">
        <v>43</v>
      </c>
      <c r="E1613" s="26">
        <v>0.5</v>
      </c>
      <c r="F1613" s="30">
        <v>90.792648999999997</v>
      </c>
    </row>
    <row r="1614" spans="2:6" x14ac:dyDescent="0.3">
      <c r="B1614" s="27" t="s">
        <v>34</v>
      </c>
      <c r="C1614" s="28" t="s">
        <v>10</v>
      </c>
      <c r="D1614" s="28" t="s">
        <v>43</v>
      </c>
      <c r="E1614" s="28">
        <v>0.25</v>
      </c>
      <c r="F1614" s="31">
        <v>81.155096</v>
      </c>
    </row>
    <row r="1615" spans="2:6" x14ac:dyDescent="0.3">
      <c r="B1615" s="25" t="s">
        <v>34</v>
      </c>
      <c r="C1615" s="26" t="s">
        <v>10</v>
      </c>
      <c r="D1615" s="26" t="s">
        <v>43</v>
      </c>
      <c r="E1615" s="26">
        <v>0.25</v>
      </c>
      <c r="F1615" s="30">
        <v>81.155096</v>
      </c>
    </row>
    <row r="1616" spans="2:6" x14ac:dyDescent="0.3">
      <c r="B1616" s="27" t="s">
        <v>34</v>
      </c>
      <c r="C1616" s="28" t="s">
        <v>10</v>
      </c>
      <c r="D1616" s="28" t="s">
        <v>43</v>
      </c>
      <c r="E1616" s="28">
        <v>0.25</v>
      </c>
      <c r="F1616" s="31">
        <v>81.155096</v>
      </c>
    </row>
    <row r="1617" spans="2:6" x14ac:dyDescent="0.3">
      <c r="B1617" s="25" t="s">
        <v>34</v>
      </c>
      <c r="C1617" s="26" t="s">
        <v>10</v>
      </c>
      <c r="D1617" s="26" t="s">
        <v>43</v>
      </c>
      <c r="E1617" s="26">
        <v>0.25</v>
      </c>
      <c r="F1617" s="30">
        <v>81.155096</v>
      </c>
    </row>
    <row r="1618" spans="2:6" x14ac:dyDescent="0.3">
      <c r="B1618" s="27" t="s">
        <v>34</v>
      </c>
      <c r="C1618" s="28" t="s">
        <v>10</v>
      </c>
      <c r="D1618" s="28" t="s">
        <v>43</v>
      </c>
      <c r="E1618" s="28">
        <v>0.05</v>
      </c>
      <c r="F1618" s="31">
        <v>70.900682000000003</v>
      </c>
    </row>
    <row r="1619" spans="2:6" x14ac:dyDescent="0.3">
      <c r="B1619" s="25" t="s">
        <v>34</v>
      </c>
      <c r="C1619" s="26" t="s">
        <v>10</v>
      </c>
      <c r="D1619" s="26" t="s">
        <v>43</v>
      </c>
      <c r="E1619" s="26">
        <v>0.05</v>
      </c>
      <c r="F1619" s="30">
        <v>70.900682000000003</v>
      </c>
    </row>
    <row r="1620" spans="2:6" x14ac:dyDescent="0.3">
      <c r="B1620" s="27" t="s">
        <v>34</v>
      </c>
      <c r="C1620" s="28" t="s">
        <v>10</v>
      </c>
      <c r="D1620" s="28" t="s">
        <v>43</v>
      </c>
      <c r="E1620" s="28">
        <v>0.05</v>
      </c>
      <c r="F1620" s="31">
        <v>70.900682000000003</v>
      </c>
    </row>
    <row r="1621" spans="2:6" x14ac:dyDescent="0.3">
      <c r="B1621" s="25" t="s">
        <v>34</v>
      </c>
      <c r="C1621" s="26" t="s">
        <v>10</v>
      </c>
      <c r="D1621" s="26" t="s">
        <v>43</v>
      </c>
      <c r="E1621" s="26">
        <v>0</v>
      </c>
      <c r="F1621" s="30">
        <v>53.518734000000002</v>
      </c>
    </row>
    <row r="1622" spans="2:6" x14ac:dyDescent="0.3">
      <c r="B1622" s="27" t="s">
        <v>34</v>
      </c>
      <c r="C1622" s="28" t="s">
        <v>10</v>
      </c>
      <c r="D1622" s="28" t="s">
        <v>43</v>
      </c>
      <c r="E1622" s="28" t="s">
        <v>24</v>
      </c>
      <c r="F1622" s="31">
        <v>91.912413000000001</v>
      </c>
    </row>
    <row r="1623" spans="2:6" x14ac:dyDescent="0.3">
      <c r="B1623" s="25" t="s">
        <v>34</v>
      </c>
      <c r="C1623" s="26" t="s">
        <v>11</v>
      </c>
      <c r="D1623" s="26" t="s">
        <v>35</v>
      </c>
      <c r="E1623" s="26">
        <v>1</v>
      </c>
      <c r="F1623" s="30">
        <v>220945.3</v>
      </c>
    </row>
    <row r="1624" spans="2:6" x14ac:dyDescent="0.3">
      <c r="B1624" s="27" t="s">
        <v>34</v>
      </c>
      <c r="C1624" s="28" t="s">
        <v>11</v>
      </c>
      <c r="D1624" s="28" t="s">
        <v>35</v>
      </c>
      <c r="E1624" s="28">
        <v>0.95</v>
      </c>
      <c r="F1624" s="31">
        <v>181071.42499999999</v>
      </c>
    </row>
    <row r="1625" spans="2:6" x14ac:dyDescent="0.3">
      <c r="B1625" s="25" t="s">
        <v>34</v>
      </c>
      <c r="C1625" s="26" t="s">
        <v>11</v>
      </c>
      <c r="D1625" s="26" t="s">
        <v>35</v>
      </c>
      <c r="E1625" s="26">
        <v>0.95</v>
      </c>
      <c r="F1625" s="30">
        <v>181071.42499999999</v>
      </c>
    </row>
    <row r="1626" spans="2:6" x14ac:dyDescent="0.3">
      <c r="B1626" s="27" t="s">
        <v>34</v>
      </c>
      <c r="C1626" s="28" t="s">
        <v>11</v>
      </c>
      <c r="D1626" s="28" t="s">
        <v>35</v>
      </c>
      <c r="E1626" s="28">
        <v>0.95</v>
      </c>
      <c r="F1626" s="31">
        <v>181071.42499999999</v>
      </c>
    </row>
    <row r="1627" spans="2:6" x14ac:dyDescent="0.3">
      <c r="B1627" s="25" t="s">
        <v>34</v>
      </c>
      <c r="C1627" s="26" t="s">
        <v>11</v>
      </c>
      <c r="D1627" s="26" t="s">
        <v>35</v>
      </c>
      <c r="E1627" s="26">
        <v>0.75</v>
      </c>
      <c r="F1627" s="30">
        <v>163605.20000000001</v>
      </c>
    </row>
    <row r="1628" spans="2:6" x14ac:dyDescent="0.3">
      <c r="B1628" s="27" t="s">
        <v>34</v>
      </c>
      <c r="C1628" s="28" t="s">
        <v>11</v>
      </c>
      <c r="D1628" s="28" t="s">
        <v>35</v>
      </c>
      <c r="E1628" s="28">
        <v>0.75</v>
      </c>
      <c r="F1628" s="31">
        <v>163605.20000000001</v>
      </c>
    </row>
    <row r="1629" spans="2:6" x14ac:dyDescent="0.3">
      <c r="B1629" s="25" t="s">
        <v>34</v>
      </c>
      <c r="C1629" s="26" t="s">
        <v>11</v>
      </c>
      <c r="D1629" s="26" t="s">
        <v>35</v>
      </c>
      <c r="E1629" s="26">
        <v>0.75</v>
      </c>
      <c r="F1629" s="30">
        <v>163605.20000000001</v>
      </c>
    </row>
    <row r="1630" spans="2:6" x14ac:dyDescent="0.3">
      <c r="B1630" s="27" t="s">
        <v>34</v>
      </c>
      <c r="C1630" s="28" t="s">
        <v>11</v>
      </c>
      <c r="D1630" s="28" t="s">
        <v>35</v>
      </c>
      <c r="E1630" s="28">
        <v>0.75</v>
      </c>
      <c r="F1630" s="31">
        <v>163605.20000000001</v>
      </c>
    </row>
    <row r="1631" spans="2:6" x14ac:dyDescent="0.3">
      <c r="B1631" s="25" t="s">
        <v>34</v>
      </c>
      <c r="C1631" s="26" t="s">
        <v>11</v>
      </c>
      <c r="D1631" s="26" t="s">
        <v>35</v>
      </c>
      <c r="E1631" s="26">
        <v>0.5</v>
      </c>
      <c r="F1631" s="30">
        <v>152303.52499999999</v>
      </c>
    </row>
    <row r="1632" spans="2:6" x14ac:dyDescent="0.3">
      <c r="B1632" s="27" t="s">
        <v>34</v>
      </c>
      <c r="C1632" s="28" t="s">
        <v>11</v>
      </c>
      <c r="D1632" s="28" t="s">
        <v>35</v>
      </c>
      <c r="E1632" s="28">
        <v>0.5</v>
      </c>
      <c r="F1632" s="31">
        <v>152303.52499999999</v>
      </c>
    </row>
    <row r="1633" spans="2:6" x14ac:dyDescent="0.3">
      <c r="B1633" s="25" t="s">
        <v>34</v>
      </c>
      <c r="C1633" s="26" t="s">
        <v>11</v>
      </c>
      <c r="D1633" s="26" t="s">
        <v>35</v>
      </c>
      <c r="E1633" s="26">
        <v>0.5</v>
      </c>
      <c r="F1633" s="30">
        <v>152303.52499999999</v>
      </c>
    </row>
    <row r="1634" spans="2:6" x14ac:dyDescent="0.3">
      <c r="B1634" s="27" t="s">
        <v>34</v>
      </c>
      <c r="C1634" s="28" t="s">
        <v>11</v>
      </c>
      <c r="D1634" s="28" t="s">
        <v>35</v>
      </c>
      <c r="E1634" s="28">
        <v>0.5</v>
      </c>
      <c r="F1634" s="31">
        <v>152303.52499999999</v>
      </c>
    </row>
    <row r="1635" spans="2:6" x14ac:dyDescent="0.3">
      <c r="B1635" s="25" t="s">
        <v>34</v>
      </c>
      <c r="C1635" s="26" t="s">
        <v>11</v>
      </c>
      <c r="D1635" s="26" t="s">
        <v>35</v>
      </c>
      <c r="E1635" s="26">
        <v>0.5</v>
      </c>
      <c r="F1635" s="30">
        <v>152303.52499999999</v>
      </c>
    </row>
    <row r="1636" spans="2:6" x14ac:dyDescent="0.3">
      <c r="B1636" s="27" t="s">
        <v>34</v>
      </c>
      <c r="C1636" s="28" t="s">
        <v>11</v>
      </c>
      <c r="D1636" s="28" t="s">
        <v>35</v>
      </c>
      <c r="E1636" s="28">
        <v>0.25</v>
      </c>
      <c r="F1636" s="31">
        <v>141148.625</v>
      </c>
    </row>
    <row r="1637" spans="2:6" x14ac:dyDescent="0.3">
      <c r="B1637" s="25" t="s">
        <v>34</v>
      </c>
      <c r="C1637" s="26" t="s">
        <v>11</v>
      </c>
      <c r="D1637" s="26" t="s">
        <v>35</v>
      </c>
      <c r="E1637" s="26">
        <v>0.25</v>
      </c>
      <c r="F1637" s="30">
        <v>141148.625</v>
      </c>
    </row>
    <row r="1638" spans="2:6" x14ac:dyDescent="0.3">
      <c r="B1638" s="27" t="s">
        <v>34</v>
      </c>
      <c r="C1638" s="28" t="s">
        <v>11</v>
      </c>
      <c r="D1638" s="28" t="s">
        <v>35</v>
      </c>
      <c r="E1638" s="28">
        <v>0.25</v>
      </c>
      <c r="F1638" s="31">
        <v>141148.625</v>
      </c>
    </row>
    <row r="1639" spans="2:6" x14ac:dyDescent="0.3">
      <c r="B1639" s="25" t="s">
        <v>34</v>
      </c>
      <c r="C1639" s="26" t="s">
        <v>11</v>
      </c>
      <c r="D1639" s="26" t="s">
        <v>35</v>
      </c>
      <c r="E1639" s="26">
        <v>0.25</v>
      </c>
      <c r="F1639" s="30">
        <v>141148.625</v>
      </c>
    </row>
    <row r="1640" spans="2:6" x14ac:dyDescent="0.3">
      <c r="B1640" s="27" t="s">
        <v>34</v>
      </c>
      <c r="C1640" s="28" t="s">
        <v>11</v>
      </c>
      <c r="D1640" s="28" t="s">
        <v>35</v>
      </c>
      <c r="E1640" s="28">
        <v>0.05</v>
      </c>
      <c r="F1640" s="31">
        <v>124709.825</v>
      </c>
    </row>
    <row r="1641" spans="2:6" x14ac:dyDescent="0.3">
      <c r="B1641" s="25" t="s">
        <v>34</v>
      </c>
      <c r="C1641" s="26" t="s">
        <v>11</v>
      </c>
      <c r="D1641" s="26" t="s">
        <v>35</v>
      </c>
      <c r="E1641" s="26">
        <v>0.05</v>
      </c>
      <c r="F1641" s="30">
        <v>124709.825</v>
      </c>
    </row>
    <row r="1642" spans="2:6" x14ac:dyDescent="0.3">
      <c r="B1642" s="27" t="s">
        <v>34</v>
      </c>
      <c r="C1642" s="28" t="s">
        <v>11</v>
      </c>
      <c r="D1642" s="28" t="s">
        <v>35</v>
      </c>
      <c r="E1642" s="28">
        <v>0.05</v>
      </c>
      <c r="F1642" s="31">
        <v>124709.825</v>
      </c>
    </row>
    <row r="1643" spans="2:6" x14ac:dyDescent="0.3">
      <c r="B1643" s="25" t="s">
        <v>34</v>
      </c>
      <c r="C1643" s="26" t="s">
        <v>11</v>
      </c>
      <c r="D1643" s="26" t="s">
        <v>35</v>
      </c>
      <c r="E1643" s="26">
        <v>0</v>
      </c>
      <c r="F1643" s="30">
        <v>92810.725000000006</v>
      </c>
    </row>
    <row r="1644" spans="2:6" x14ac:dyDescent="0.3">
      <c r="B1644" s="27" t="s">
        <v>34</v>
      </c>
      <c r="C1644" s="28" t="s">
        <v>11</v>
      </c>
      <c r="D1644" s="28" t="s">
        <v>35</v>
      </c>
      <c r="E1644" s="28" t="s">
        <v>24</v>
      </c>
      <c r="F1644" s="31">
        <v>152668.26629999999</v>
      </c>
    </row>
    <row r="1645" spans="2:6" x14ac:dyDescent="0.3">
      <c r="B1645" s="25" t="s">
        <v>34</v>
      </c>
      <c r="C1645" s="26" t="s">
        <v>11</v>
      </c>
      <c r="D1645" s="26" t="s">
        <v>36</v>
      </c>
      <c r="E1645" s="26">
        <v>1</v>
      </c>
      <c r="F1645" s="30">
        <v>66993239</v>
      </c>
    </row>
    <row r="1646" spans="2:6" x14ac:dyDescent="0.3">
      <c r="B1646" s="27" t="s">
        <v>34</v>
      </c>
      <c r="C1646" s="28" t="s">
        <v>11</v>
      </c>
      <c r="D1646" s="28" t="s">
        <v>36</v>
      </c>
      <c r="E1646" s="28">
        <v>0.95</v>
      </c>
      <c r="F1646" s="31">
        <v>50352938.359999999</v>
      </c>
    </row>
    <row r="1647" spans="2:6" x14ac:dyDescent="0.3">
      <c r="B1647" s="25" t="s">
        <v>34</v>
      </c>
      <c r="C1647" s="26" t="s">
        <v>11</v>
      </c>
      <c r="D1647" s="26" t="s">
        <v>36</v>
      </c>
      <c r="E1647" s="26">
        <v>0.95</v>
      </c>
      <c r="F1647" s="30">
        <v>50352938.359999999</v>
      </c>
    </row>
    <row r="1648" spans="2:6" x14ac:dyDescent="0.3">
      <c r="B1648" s="27" t="s">
        <v>34</v>
      </c>
      <c r="C1648" s="28" t="s">
        <v>11</v>
      </c>
      <c r="D1648" s="28" t="s">
        <v>36</v>
      </c>
      <c r="E1648" s="28">
        <v>0.95</v>
      </c>
      <c r="F1648" s="31">
        <v>50352938.359999999</v>
      </c>
    </row>
    <row r="1649" spans="2:6" x14ac:dyDescent="0.3">
      <c r="B1649" s="25" t="s">
        <v>34</v>
      </c>
      <c r="C1649" s="26" t="s">
        <v>11</v>
      </c>
      <c r="D1649" s="26" t="s">
        <v>36</v>
      </c>
      <c r="E1649" s="26">
        <v>0.75</v>
      </c>
      <c r="F1649" s="30">
        <v>43435526.240000002</v>
      </c>
    </row>
    <row r="1650" spans="2:6" x14ac:dyDescent="0.3">
      <c r="B1650" s="27" t="s">
        <v>34</v>
      </c>
      <c r="C1650" s="28" t="s">
        <v>11</v>
      </c>
      <c r="D1650" s="28" t="s">
        <v>36</v>
      </c>
      <c r="E1650" s="28">
        <v>0.75</v>
      </c>
      <c r="F1650" s="31">
        <v>43435526.240000002</v>
      </c>
    </row>
    <row r="1651" spans="2:6" x14ac:dyDescent="0.3">
      <c r="B1651" s="25" t="s">
        <v>34</v>
      </c>
      <c r="C1651" s="26" t="s">
        <v>11</v>
      </c>
      <c r="D1651" s="26" t="s">
        <v>36</v>
      </c>
      <c r="E1651" s="26">
        <v>0.75</v>
      </c>
      <c r="F1651" s="30">
        <v>43435526.240000002</v>
      </c>
    </row>
    <row r="1652" spans="2:6" x14ac:dyDescent="0.3">
      <c r="B1652" s="27" t="s">
        <v>34</v>
      </c>
      <c r="C1652" s="28" t="s">
        <v>11</v>
      </c>
      <c r="D1652" s="28" t="s">
        <v>36</v>
      </c>
      <c r="E1652" s="28">
        <v>0.75</v>
      </c>
      <c r="F1652" s="31">
        <v>43435526.240000002</v>
      </c>
    </row>
    <row r="1653" spans="2:6" x14ac:dyDescent="0.3">
      <c r="B1653" s="25" t="s">
        <v>34</v>
      </c>
      <c r="C1653" s="26" t="s">
        <v>11</v>
      </c>
      <c r="D1653" s="26" t="s">
        <v>36</v>
      </c>
      <c r="E1653" s="26">
        <v>0.5</v>
      </c>
      <c r="F1653" s="30">
        <v>38766727.039999999</v>
      </c>
    </row>
    <row r="1654" spans="2:6" x14ac:dyDescent="0.3">
      <c r="B1654" s="27" t="s">
        <v>34</v>
      </c>
      <c r="C1654" s="28" t="s">
        <v>11</v>
      </c>
      <c r="D1654" s="28" t="s">
        <v>36</v>
      </c>
      <c r="E1654" s="28">
        <v>0.5</v>
      </c>
      <c r="F1654" s="31">
        <v>38766727.039999999</v>
      </c>
    </row>
    <row r="1655" spans="2:6" x14ac:dyDescent="0.3">
      <c r="B1655" s="25" t="s">
        <v>34</v>
      </c>
      <c r="C1655" s="26" t="s">
        <v>11</v>
      </c>
      <c r="D1655" s="26" t="s">
        <v>36</v>
      </c>
      <c r="E1655" s="26">
        <v>0.5</v>
      </c>
      <c r="F1655" s="30">
        <v>38766727.039999999</v>
      </c>
    </row>
    <row r="1656" spans="2:6" x14ac:dyDescent="0.3">
      <c r="B1656" s="27" t="s">
        <v>34</v>
      </c>
      <c r="C1656" s="28" t="s">
        <v>11</v>
      </c>
      <c r="D1656" s="28" t="s">
        <v>36</v>
      </c>
      <c r="E1656" s="28">
        <v>0.5</v>
      </c>
      <c r="F1656" s="31">
        <v>38766727.039999999</v>
      </c>
    </row>
    <row r="1657" spans="2:6" x14ac:dyDescent="0.3">
      <c r="B1657" s="25" t="s">
        <v>34</v>
      </c>
      <c r="C1657" s="26" t="s">
        <v>11</v>
      </c>
      <c r="D1657" s="26" t="s">
        <v>36</v>
      </c>
      <c r="E1657" s="26">
        <v>0.5</v>
      </c>
      <c r="F1657" s="30">
        <v>38766727.039999999</v>
      </c>
    </row>
    <row r="1658" spans="2:6" x14ac:dyDescent="0.3">
      <c r="B1658" s="27" t="s">
        <v>34</v>
      </c>
      <c r="C1658" s="28" t="s">
        <v>11</v>
      </c>
      <c r="D1658" s="28" t="s">
        <v>36</v>
      </c>
      <c r="E1658" s="28">
        <v>0.25</v>
      </c>
      <c r="F1658" s="31">
        <v>34364915.060000002</v>
      </c>
    </row>
    <row r="1659" spans="2:6" x14ac:dyDescent="0.3">
      <c r="B1659" s="25" t="s">
        <v>34</v>
      </c>
      <c r="C1659" s="26" t="s">
        <v>11</v>
      </c>
      <c r="D1659" s="26" t="s">
        <v>36</v>
      </c>
      <c r="E1659" s="26">
        <v>0.25</v>
      </c>
      <c r="F1659" s="30">
        <v>34364915.060000002</v>
      </c>
    </row>
    <row r="1660" spans="2:6" x14ac:dyDescent="0.3">
      <c r="B1660" s="27" t="s">
        <v>34</v>
      </c>
      <c r="C1660" s="28" t="s">
        <v>11</v>
      </c>
      <c r="D1660" s="28" t="s">
        <v>36</v>
      </c>
      <c r="E1660" s="28">
        <v>0.25</v>
      </c>
      <c r="F1660" s="31">
        <v>34364915.060000002</v>
      </c>
    </row>
    <row r="1661" spans="2:6" x14ac:dyDescent="0.3">
      <c r="B1661" s="25" t="s">
        <v>34</v>
      </c>
      <c r="C1661" s="26" t="s">
        <v>11</v>
      </c>
      <c r="D1661" s="26" t="s">
        <v>36</v>
      </c>
      <c r="E1661" s="26">
        <v>0.25</v>
      </c>
      <c r="F1661" s="30">
        <v>34364915.060000002</v>
      </c>
    </row>
    <row r="1662" spans="2:6" x14ac:dyDescent="0.3">
      <c r="B1662" s="27" t="s">
        <v>34</v>
      </c>
      <c r="C1662" s="28" t="s">
        <v>11</v>
      </c>
      <c r="D1662" s="28" t="s">
        <v>36</v>
      </c>
      <c r="E1662" s="28">
        <v>0.05</v>
      </c>
      <c r="F1662" s="31">
        <v>28692334.640000001</v>
      </c>
    </row>
    <row r="1663" spans="2:6" x14ac:dyDescent="0.3">
      <c r="B1663" s="25" t="s">
        <v>34</v>
      </c>
      <c r="C1663" s="26" t="s">
        <v>11</v>
      </c>
      <c r="D1663" s="26" t="s">
        <v>36</v>
      </c>
      <c r="E1663" s="26">
        <v>0.05</v>
      </c>
      <c r="F1663" s="30">
        <v>28692334.640000001</v>
      </c>
    </row>
    <row r="1664" spans="2:6" x14ac:dyDescent="0.3">
      <c r="B1664" s="27" t="s">
        <v>34</v>
      </c>
      <c r="C1664" s="28" t="s">
        <v>11</v>
      </c>
      <c r="D1664" s="28" t="s">
        <v>36</v>
      </c>
      <c r="E1664" s="28">
        <v>0.05</v>
      </c>
      <c r="F1664" s="31">
        <v>28692334.640000001</v>
      </c>
    </row>
    <row r="1665" spans="2:6" x14ac:dyDescent="0.3">
      <c r="B1665" s="25" t="s">
        <v>34</v>
      </c>
      <c r="C1665" s="26" t="s">
        <v>11</v>
      </c>
      <c r="D1665" s="26" t="s">
        <v>36</v>
      </c>
      <c r="E1665" s="26">
        <v>0</v>
      </c>
      <c r="F1665" s="30">
        <v>18738640.199999999</v>
      </c>
    </row>
    <row r="1666" spans="2:6" x14ac:dyDescent="0.3">
      <c r="B1666" s="27" t="s">
        <v>34</v>
      </c>
      <c r="C1666" s="28" t="s">
        <v>11</v>
      </c>
      <c r="D1666" s="28" t="s">
        <v>36</v>
      </c>
      <c r="E1666" s="28" t="s">
        <v>24</v>
      </c>
      <c r="F1666" s="31">
        <v>39051171.359999999</v>
      </c>
    </row>
    <row r="1667" spans="2:6" x14ac:dyDescent="0.3">
      <c r="B1667" s="25" t="s">
        <v>34</v>
      </c>
      <c r="C1667" s="26" t="s">
        <v>11</v>
      </c>
      <c r="D1667" s="26" t="s">
        <v>37</v>
      </c>
      <c r="E1667" s="26">
        <v>1</v>
      </c>
      <c r="F1667" s="30">
        <v>43840613.560000002</v>
      </c>
    </row>
    <row r="1668" spans="2:6" x14ac:dyDescent="0.3">
      <c r="B1668" s="27" t="s">
        <v>34</v>
      </c>
      <c r="C1668" s="28" t="s">
        <v>11</v>
      </c>
      <c r="D1668" s="28" t="s">
        <v>37</v>
      </c>
      <c r="E1668" s="28">
        <v>0.95</v>
      </c>
      <c r="F1668" s="31">
        <v>32944437.710000001</v>
      </c>
    </row>
    <row r="1669" spans="2:6" x14ac:dyDescent="0.3">
      <c r="B1669" s="25" t="s">
        <v>34</v>
      </c>
      <c r="C1669" s="26" t="s">
        <v>11</v>
      </c>
      <c r="D1669" s="26" t="s">
        <v>37</v>
      </c>
      <c r="E1669" s="26">
        <v>0.95</v>
      </c>
      <c r="F1669" s="30">
        <v>32944437.710000001</v>
      </c>
    </row>
    <row r="1670" spans="2:6" x14ac:dyDescent="0.3">
      <c r="B1670" s="27" t="s">
        <v>34</v>
      </c>
      <c r="C1670" s="28" t="s">
        <v>11</v>
      </c>
      <c r="D1670" s="28" t="s">
        <v>37</v>
      </c>
      <c r="E1670" s="28">
        <v>0.95</v>
      </c>
      <c r="F1670" s="31">
        <v>32944437.710000001</v>
      </c>
    </row>
    <row r="1671" spans="2:6" x14ac:dyDescent="0.3">
      <c r="B1671" s="25" t="s">
        <v>34</v>
      </c>
      <c r="C1671" s="26" t="s">
        <v>11</v>
      </c>
      <c r="D1671" s="26" t="s">
        <v>37</v>
      </c>
      <c r="E1671" s="26">
        <v>0.75</v>
      </c>
      <c r="F1671" s="30">
        <v>28105463.399999999</v>
      </c>
    </row>
    <row r="1672" spans="2:6" x14ac:dyDescent="0.3">
      <c r="B1672" s="27" t="s">
        <v>34</v>
      </c>
      <c r="C1672" s="28" t="s">
        <v>11</v>
      </c>
      <c r="D1672" s="28" t="s">
        <v>37</v>
      </c>
      <c r="E1672" s="28">
        <v>0.75</v>
      </c>
      <c r="F1672" s="31">
        <v>28105463.399999999</v>
      </c>
    </row>
    <row r="1673" spans="2:6" x14ac:dyDescent="0.3">
      <c r="B1673" s="25" t="s">
        <v>34</v>
      </c>
      <c r="C1673" s="26" t="s">
        <v>11</v>
      </c>
      <c r="D1673" s="26" t="s">
        <v>37</v>
      </c>
      <c r="E1673" s="26">
        <v>0.75</v>
      </c>
      <c r="F1673" s="30">
        <v>28105463.399999999</v>
      </c>
    </row>
    <row r="1674" spans="2:6" x14ac:dyDescent="0.3">
      <c r="B1674" s="27" t="s">
        <v>34</v>
      </c>
      <c r="C1674" s="28" t="s">
        <v>11</v>
      </c>
      <c r="D1674" s="28" t="s">
        <v>37</v>
      </c>
      <c r="E1674" s="28">
        <v>0.75</v>
      </c>
      <c r="F1674" s="31">
        <v>28105463.399999999</v>
      </c>
    </row>
    <row r="1675" spans="2:6" x14ac:dyDescent="0.3">
      <c r="B1675" s="25" t="s">
        <v>34</v>
      </c>
      <c r="C1675" s="26" t="s">
        <v>11</v>
      </c>
      <c r="D1675" s="26" t="s">
        <v>37</v>
      </c>
      <c r="E1675" s="26">
        <v>0.5</v>
      </c>
      <c r="F1675" s="30">
        <v>24632989.149999999</v>
      </c>
    </row>
    <row r="1676" spans="2:6" x14ac:dyDescent="0.3">
      <c r="B1676" s="27" t="s">
        <v>34</v>
      </c>
      <c r="C1676" s="28" t="s">
        <v>11</v>
      </c>
      <c r="D1676" s="28" t="s">
        <v>37</v>
      </c>
      <c r="E1676" s="28">
        <v>0.5</v>
      </c>
      <c r="F1676" s="31">
        <v>24632989.149999999</v>
      </c>
    </row>
    <row r="1677" spans="2:6" x14ac:dyDescent="0.3">
      <c r="B1677" s="25" t="s">
        <v>34</v>
      </c>
      <c r="C1677" s="26" t="s">
        <v>11</v>
      </c>
      <c r="D1677" s="26" t="s">
        <v>37</v>
      </c>
      <c r="E1677" s="26">
        <v>0.5</v>
      </c>
      <c r="F1677" s="30">
        <v>24632989.149999999</v>
      </c>
    </row>
    <row r="1678" spans="2:6" x14ac:dyDescent="0.3">
      <c r="B1678" s="27" t="s">
        <v>34</v>
      </c>
      <c r="C1678" s="28" t="s">
        <v>11</v>
      </c>
      <c r="D1678" s="28" t="s">
        <v>37</v>
      </c>
      <c r="E1678" s="28">
        <v>0.5</v>
      </c>
      <c r="F1678" s="31">
        <v>24632989.149999999</v>
      </c>
    </row>
    <row r="1679" spans="2:6" x14ac:dyDescent="0.3">
      <c r="B1679" s="25" t="s">
        <v>34</v>
      </c>
      <c r="C1679" s="26" t="s">
        <v>11</v>
      </c>
      <c r="D1679" s="26" t="s">
        <v>37</v>
      </c>
      <c r="E1679" s="26">
        <v>0.5</v>
      </c>
      <c r="F1679" s="30">
        <v>24632989.149999999</v>
      </c>
    </row>
    <row r="1680" spans="2:6" x14ac:dyDescent="0.3">
      <c r="B1680" s="27" t="s">
        <v>34</v>
      </c>
      <c r="C1680" s="28" t="s">
        <v>11</v>
      </c>
      <c r="D1680" s="28" t="s">
        <v>37</v>
      </c>
      <c r="E1680" s="28">
        <v>0.25</v>
      </c>
      <c r="F1680" s="31">
        <v>21328016.84</v>
      </c>
    </row>
    <row r="1681" spans="2:6" x14ac:dyDescent="0.3">
      <c r="B1681" s="25" t="s">
        <v>34</v>
      </c>
      <c r="C1681" s="26" t="s">
        <v>11</v>
      </c>
      <c r="D1681" s="26" t="s">
        <v>37</v>
      </c>
      <c r="E1681" s="26">
        <v>0.25</v>
      </c>
      <c r="F1681" s="30">
        <v>21328016.84</v>
      </c>
    </row>
    <row r="1682" spans="2:6" x14ac:dyDescent="0.3">
      <c r="B1682" s="27" t="s">
        <v>34</v>
      </c>
      <c r="C1682" s="28" t="s">
        <v>11</v>
      </c>
      <c r="D1682" s="28" t="s">
        <v>37</v>
      </c>
      <c r="E1682" s="28">
        <v>0.25</v>
      </c>
      <c r="F1682" s="31">
        <v>21328016.84</v>
      </c>
    </row>
    <row r="1683" spans="2:6" x14ac:dyDescent="0.3">
      <c r="B1683" s="25" t="s">
        <v>34</v>
      </c>
      <c r="C1683" s="26" t="s">
        <v>11</v>
      </c>
      <c r="D1683" s="26" t="s">
        <v>37</v>
      </c>
      <c r="E1683" s="26">
        <v>0.25</v>
      </c>
      <c r="F1683" s="30">
        <v>21328016.84</v>
      </c>
    </row>
    <row r="1684" spans="2:6" x14ac:dyDescent="0.3">
      <c r="B1684" s="27" t="s">
        <v>34</v>
      </c>
      <c r="C1684" s="28" t="s">
        <v>11</v>
      </c>
      <c r="D1684" s="28" t="s">
        <v>37</v>
      </c>
      <c r="E1684" s="28">
        <v>0.05</v>
      </c>
      <c r="F1684" s="31">
        <v>17528249.48</v>
      </c>
    </row>
    <row r="1685" spans="2:6" x14ac:dyDescent="0.3">
      <c r="B1685" s="25" t="s">
        <v>34</v>
      </c>
      <c r="C1685" s="26" t="s">
        <v>11</v>
      </c>
      <c r="D1685" s="26" t="s">
        <v>37</v>
      </c>
      <c r="E1685" s="26">
        <v>0.05</v>
      </c>
      <c r="F1685" s="30">
        <v>17528249.48</v>
      </c>
    </row>
    <row r="1686" spans="2:6" x14ac:dyDescent="0.3">
      <c r="B1686" s="27" t="s">
        <v>34</v>
      </c>
      <c r="C1686" s="28" t="s">
        <v>11</v>
      </c>
      <c r="D1686" s="28" t="s">
        <v>37</v>
      </c>
      <c r="E1686" s="28">
        <v>0.05</v>
      </c>
      <c r="F1686" s="31">
        <v>17528249.48</v>
      </c>
    </row>
    <row r="1687" spans="2:6" x14ac:dyDescent="0.3">
      <c r="B1687" s="25" t="s">
        <v>34</v>
      </c>
      <c r="C1687" s="26" t="s">
        <v>11</v>
      </c>
      <c r="D1687" s="26" t="s">
        <v>37</v>
      </c>
      <c r="E1687" s="26">
        <v>0</v>
      </c>
      <c r="F1687" s="30">
        <v>11722081.91</v>
      </c>
    </row>
    <row r="1688" spans="2:6" x14ac:dyDescent="0.3">
      <c r="B1688" s="27" t="s">
        <v>34</v>
      </c>
      <c r="C1688" s="28" t="s">
        <v>11</v>
      </c>
      <c r="D1688" s="28" t="s">
        <v>37</v>
      </c>
      <c r="E1688" s="28" t="s">
        <v>24</v>
      </c>
      <c r="F1688" s="31">
        <v>24861289.140000001</v>
      </c>
    </row>
    <row r="1689" spans="2:6" x14ac:dyDescent="0.3">
      <c r="B1689" s="25" t="s">
        <v>34</v>
      </c>
      <c r="C1689" s="26" t="s">
        <v>11</v>
      </c>
      <c r="D1689" s="26" t="s">
        <v>38</v>
      </c>
      <c r="E1689" s="26">
        <v>1</v>
      </c>
      <c r="F1689" s="30">
        <v>22431619.379999999</v>
      </c>
    </row>
    <row r="1690" spans="2:6" x14ac:dyDescent="0.3">
      <c r="B1690" s="27" t="s">
        <v>34</v>
      </c>
      <c r="C1690" s="28" t="s">
        <v>11</v>
      </c>
      <c r="D1690" s="28" t="s">
        <v>38</v>
      </c>
      <c r="E1690" s="28">
        <v>0.95</v>
      </c>
      <c r="F1690" s="31">
        <v>18536741.390000001</v>
      </c>
    </row>
    <row r="1691" spans="2:6" x14ac:dyDescent="0.3">
      <c r="B1691" s="25" t="s">
        <v>34</v>
      </c>
      <c r="C1691" s="26" t="s">
        <v>11</v>
      </c>
      <c r="D1691" s="26" t="s">
        <v>38</v>
      </c>
      <c r="E1691" s="26">
        <v>0.95</v>
      </c>
      <c r="F1691" s="30">
        <v>18536741.390000001</v>
      </c>
    </row>
    <row r="1692" spans="2:6" x14ac:dyDescent="0.3">
      <c r="B1692" s="27" t="s">
        <v>34</v>
      </c>
      <c r="C1692" s="28" t="s">
        <v>11</v>
      </c>
      <c r="D1692" s="28" t="s">
        <v>38</v>
      </c>
      <c r="E1692" s="28">
        <v>0.95</v>
      </c>
      <c r="F1692" s="31">
        <v>18536741.390000001</v>
      </c>
    </row>
    <row r="1693" spans="2:6" x14ac:dyDescent="0.3">
      <c r="B1693" s="25" t="s">
        <v>34</v>
      </c>
      <c r="C1693" s="26" t="s">
        <v>11</v>
      </c>
      <c r="D1693" s="26" t="s">
        <v>38</v>
      </c>
      <c r="E1693" s="26">
        <v>0.75</v>
      </c>
      <c r="F1693" s="30">
        <v>15285708.390000001</v>
      </c>
    </row>
    <row r="1694" spans="2:6" x14ac:dyDescent="0.3">
      <c r="B1694" s="27" t="s">
        <v>34</v>
      </c>
      <c r="C1694" s="28" t="s">
        <v>11</v>
      </c>
      <c r="D1694" s="28" t="s">
        <v>38</v>
      </c>
      <c r="E1694" s="28">
        <v>0.75</v>
      </c>
      <c r="F1694" s="31">
        <v>15285708.390000001</v>
      </c>
    </row>
    <row r="1695" spans="2:6" x14ac:dyDescent="0.3">
      <c r="B1695" s="25" t="s">
        <v>34</v>
      </c>
      <c r="C1695" s="26" t="s">
        <v>11</v>
      </c>
      <c r="D1695" s="26" t="s">
        <v>38</v>
      </c>
      <c r="E1695" s="26">
        <v>0.75</v>
      </c>
      <c r="F1695" s="30">
        <v>15285708.390000001</v>
      </c>
    </row>
    <row r="1696" spans="2:6" x14ac:dyDescent="0.3">
      <c r="B1696" s="27" t="s">
        <v>34</v>
      </c>
      <c r="C1696" s="28" t="s">
        <v>11</v>
      </c>
      <c r="D1696" s="28" t="s">
        <v>38</v>
      </c>
      <c r="E1696" s="28">
        <v>0.75</v>
      </c>
      <c r="F1696" s="31">
        <v>15285708.390000001</v>
      </c>
    </row>
    <row r="1697" spans="2:6" x14ac:dyDescent="0.3">
      <c r="B1697" s="25" t="s">
        <v>34</v>
      </c>
      <c r="C1697" s="26" t="s">
        <v>11</v>
      </c>
      <c r="D1697" s="26" t="s">
        <v>38</v>
      </c>
      <c r="E1697" s="26">
        <v>0.5</v>
      </c>
      <c r="F1697" s="30">
        <v>13394780.210000001</v>
      </c>
    </row>
    <row r="1698" spans="2:6" x14ac:dyDescent="0.3">
      <c r="B1698" s="27" t="s">
        <v>34</v>
      </c>
      <c r="C1698" s="28" t="s">
        <v>11</v>
      </c>
      <c r="D1698" s="28" t="s">
        <v>38</v>
      </c>
      <c r="E1698" s="28">
        <v>0.5</v>
      </c>
      <c r="F1698" s="31">
        <v>13394780.210000001</v>
      </c>
    </row>
    <row r="1699" spans="2:6" x14ac:dyDescent="0.3">
      <c r="B1699" s="25" t="s">
        <v>34</v>
      </c>
      <c r="C1699" s="26" t="s">
        <v>11</v>
      </c>
      <c r="D1699" s="26" t="s">
        <v>38</v>
      </c>
      <c r="E1699" s="26">
        <v>0.5</v>
      </c>
      <c r="F1699" s="30">
        <v>13394780.210000001</v>
      </c>
    </row>
    <row r="1700" spans="2:6" x14ac:dyDescent="0.3">
      <c r="B1700" s="27" t="s">
        <v>34</v>
      </c>
      <c r="C1700" s="28" t="s">
        <v>11</v>
      </c>
      <c r="D1700" s="28" t="s">
        <v>38</v>
      </c>
      <c r="E1700" s="28">
        <v>0.5</v>
      </c>
      <c r="F1700" s="31">
        <v>13394780.210000001</v>
      </c>
    </row>
    <row r="1701" spans="2:6" x14ac:dyDescent="0.3">
      <c r="B1701" s="25" t="s">
        <v>34</v>
      </c>
      <c r="C1701" s="26" t="s">
        <v>11</v>
      </c>
      <c r="D1701" s="26" t="s">
        <v>38</v>
      </c>
      <c r="E1701" s="26">
        <v>0.5</v>
      </c>
      <c r="F1701" s="30">
        <v>13394780.210000001</v>
      </c>
    </row>
    <row r="1702" spans="2:6" x14ac:dyDescent="0.3">
      <c r="B1702" s="27" t="s">
        <v>34</v>
      </c>
      <c r="C1702" s="28" t="s">
        <v>11</v>
      </c>
      <c r="D1702" s="28" t="s">
        <v>38</v>
      </c>
      <c r="E1702" s="28">
        <v>0.25</v>
      </c>
      <c r="F1702" s="31">
        <v>11537211.85</v>
      </c>
    </row>
    <row r="1703" spans="2:6" x14ac:dyDescent="0.3">
      <c r="B1703" s="25" t="s">
        <v>34</v>
      </c>
      <c r="C1703" s="26" t="s">
        <v>11</v>
      </c>
      <c r="D1703" s="26" t="s">
        <v>38</v>
      </c>
      <c r="E1703" s="26">
        <v>0.25</v>
      </c>
      <c r="F1703" s="30">
        <v>11537211.85</v>
      </c>
    </row>
    <row r="1704" spans="2:6" x14ac:dyDescent="0.3">
      <c r="B1704" s="27" t="s">
        <v>34</v>
      </c>
      <c r="C1704" s="28" t="s">
        <v>11</v>
      </c>
      <c r="D1704" s="28" t="s">
        <v>38</v>
      </c>
      <c r="E1704" s="28">
        <v>0.25</v>
      </c>
      <c r="F1704" s="31">
        <v>11537211.85</v>
      </c>
    </row>
    <row r="1705" spans="2:6" x14ac:dyDescent="0.3">
      <c r="B1705" s="25" t="s">
        <v>34</v>
      </c>
      <c r="C1705" s="26" t="s">
        <v>11</v>
      </c>
      <c r="D1705" s="26" t="s">
        <v>38</v>
      </c>
      <c r="E1705" s="26">
        <v>0.25</v>
      </c>
      <c r="F1705" s="30">
        <v>11537211.85</v>
      </c>
    </row>
    <row r="1706" spans="2:6" x14ac:dyDescent="0.3">
      <c r="B1706" s="27" t="s">
        <v>34</v>
      </c>
      <c r="C1706" s="28" t="s">
        <v>11</v>
      </c>
      <c r="D1706" s="28" t="s">
        <v>38</v>
      </c>
      <c r="E1706" s="28">
        <v>0.05</v>
      </c>
      <c r="F1706" s="31">
        <v>9195666.5950000007</v>
      </c>
    </row>
    <row r="1707" spans="2:6" x14ac:dyDescent="0.3">
      <c r="B1707" s="25" t="s">
        <v>34</v>
      </c>
      <c r="C1707" s="26" t="s">
        <v>11</v>
      </c>
      <c r="D1707" s="26" t="s">
        <v>38</v>
      </c>
      <c r="E1707" s="26">
        <v>0.05</v>
      </c>
      <c r="F1707" s="30">
        <v>9195666.5950000007</v>
      </c>
    </row>
    <row r="1708" spans="2:6" x14ac:dyDescent="0.3">
      <c r="B1708" s="27" t="s">
        <v>34</v>
      </c>
      <c r="C1708" s="28" t="s">
        <v>11</v>
      </c>
      <c r="D1708" s="28" t="s">
        <v>38</v>
      </c>
      <c r="E1708" s="28">
        <v>0.05</v>
      </c>
      <c r="F1708" s="31">
        <v>9195666.5950000007</v>
      </c>
    </row>
    <row r="1709" spans="2:6" x14ac:dyDescent="0.3">
      <c r="B1709" s="25" t="s">
        <v>34</v>
      </c>
      <c r="C1709" s="26" t="s">
        <v>11</v>
      </c>
      <c r="D1709" s="26" t="s">
        <v>38</v>
      </c>
      <c r="E1709" s="26">
        <v>0</v>
      </c>
      <c r="F1709" s="30">
        <v>5662911.6890000002</v>
      </c>
    </row>
    <row r="1710" spans="2:6" x14ac:dyDescent="0.3">
      <c r="B1710" s="27" t="s">
        <v>34</v>
      </c>
      <c r="C1710" s="28" t="s">
        <v>11</v>
      </c>
      <c r="D1710" s="28" t="s">
        <v>38</v>
      </c>
      <c r="E1710" s="28" t="s">
        <v>24</v>
      </c>
      <c r="F1710" s="31">
        <v>13534245.08</v>
      </c>
    </row>
    <row r="1711" spans="2:6" x14ac:dyDescent="0.3">
      <c r="B1711" s="25" t="s">
        <v>34</v>
      </c>
      <c r="C1711" s="26" t="s">
        <v>11</v>
      </c>
      <c r="D1711" s="26" t="s">
        <v>39</v>
      </c>
      <c r="E1711" s="26">
        <v>1</v>
      </c>
      <c r="F1711" s="30">
        <v>198.429847</v>
      </c>
    </row>
    <row r="1712" spans="2:6" x14ac:dyDescent="0.3">
      <c r="B1712" s="27" t="s">
        <v>34</v>
      </c>
      <c r="C1712" s="28" t="s">
        <v>11</v>
      </c>
      <c r="D1712" s="28" t="s">
        <v>39</v>
      </c>
      <c r="E1712" s="28">
        <v>0.95</v>
      </c>
      <c r="F1712" s="31">
        <v>198.41629800000001</v>
      </c>
    </row>
    <row r="1713" spans="2:6" x14ac:dyDescent="0.3">
      <c r="B1713" s="25" t="s">
        <v>34</v>
      </c>
      <c r="C1713" s="26" t="s">
        <v>11</v>
      </c>
      <c r="D1713" s="26" t="s">
        <v>39</v>
      </c>
      <c r="E1713" s="26">
        <v>0.95</v>
      </c>
      <c r="F1713" s="30">
        <v>198.41629800000001</v>
      </c>
    </row>
    <row r="1714" spans="2:6" x14ac:dyDescent="0.3">
      <c r="B1714" s="27" t="s">
        <v>34</v>
      </c>
      <c r="C1714" s="28" t="s">
        <v>11</v>
      </c>
      <c r="D1714" s="28" t="s">
        <v>39</v>
      </c>
      <c r="E1714" s="28">
        <v>0.95</v>
      </c>
      <c r="F1714" s="31">
        <v>198.41629800000001</v>
      </c>
    </row>
    <row r="1715" spans="2:6" x14ac:dyDescent="0.3">
      <c r="B1715" s="25" t="s">
        <v>34</v>
      </c>
      <c r="C1715" s="26" t="s">
        <v>11</v>
      </c>
      <c r="D1715" s="26" t="s">
        <v>39</v>
      </c>
      <c r="E1715" s="26">
        <v>0.75</v>
      </c>
      <c r="F1715" s="30">
        <v>177.11313000000001</v>
      </c>
    </row>
    <row r="1716" spans="2:6" x14ac:dyDescent="0.3">
      <c r="B1716" s="27" t="s">
        <v>34</v>
      </c>
      <c r="C1716" s="28" t="s">
        <v>11</v>
      </c>
      <c r="D1716" s="28" t="s">
        <v>39</v>
      </c>
      <c r="E1716" s="28">
        <v>0.75</v>
      </c>
      <c r="F1716" s="31">
        <v>177.11313000000001</v>
      </c>
    </row>
    <row r="1717" spans="2:6" x14ac:dyDescent="0.3">
      <c r="B1717" s="25" t="s">
        <v>34</v>
      </c>
      <c r="C1717" s="26" t="s">
        <v>11</v>
      </c>
      <c r="D1717" s="26" t="s">
        <v>39</v>
      </c>
      <c r="E1717" s="26">
        <v>0.75</v>
      </c>
      <c r="F1717" s="30">
        <v>177.11313000000001</v>
      </c>
    </row>
    <row r="1718" spans="2:6" x14ac:dyDescent="0.3">
      <c r="B1718" s="27" t="s">
        <v>34</v>
      </c>
      <c r="C1718" s="28" t="s">
        <v>11</v>
      </c>
      <c r="D1718" s="28" t="s">
        <v>39</v>
      </c>
      <c r="E1718" s="28">
        <v>0.75</v>
      </c>
      <c r="F1718" s="31">
        <v>177.11313000000001</v>
      </c>
    </row>
    <row r="1719" spans="2:6" x14ac:dyDescent="0.3">
      <c r="B1719" s="25" t="s">
        <v>34</v>
      </c>
      <c r="C1719" s="26" t="s">
        <v>11</v>
      </c>
      <c r="D1719" s="26" t="s">
        <v>39</v>
      </c>
      <c r="E1719" s="26">
        <v>0.5</v>
      </c>
      <c r="F1719" s="30">
        <v>162.35862</v>
      </c>
    </row>
    <row r="1720" spans="2:6" x14ac:dyDescent="0.3">
      <c r="B1720" s="27" t="s">
        <v>34</v>
      </c>
      <c r="C1720" s="28" t="s">
        <v>11</v>
      </c>
      <c r="D1720" s="28" t="s">
        <v>39</v>
      </c>
      <c r="E1720" s="28">
        <v>0.5</v>
      </c>
      <c r="F1720" s="31">
        <v>162.35862</v>
      </c>
    </row>
    <row r="1721" spans="2:6" x14ac:dyDescent="0.3">
      <c r="B1721" s="25" t="s">
        <v>34</v>
      </c>
      <c r="C1721" s="26" t="s">
        <v>11</v>
      </c>
      <c r="D1721" s="26" t="s">
        <v>39</v>
      </c>
      <c r="E1721" s="26">
        <v>0.5</v>
      </c>
      <c r="F1721" s="30">
        <v>162.35862</v>
      </c>
    </row>
    <row r="1722" spans="2:6" x14ac:dyDescent="0.3">
      <c r="B1722" s="27" t="s">
        <v>34</v>
      </c>
      <c r="C1722" s="28" t="s">
        <v>11</v>
      </c>
      <c r="D1722" s="28" t="s">
        <v>39</v>
      </c>
      <c r="E1722" s="28">
        <v>0.5</v>
      </c>
      <c r="F1722" s="31">
        <v>162.35862</v>
      </c>
    </row>
    <row r="1723" spans="2:6" x14ac:dyDescent="0.3">
      <c r="B1723" s="25" t="s">
        <v>34</v>
      </c>
      <c r="C1723" s="26" t="s">
        <v>11</v>
      </c>
      <c r="D1723" s="26" t="s">
        <v>39</v>
      </c>
      <c r="E1723" s="26">
        <v>0.5</v>
      </c>
      <c r="F1723" s="30">
        <v>162.35862</v>
      </c>
    </row>
    <row r="1724" spans="2:6" x14ac:dyDescent="0.3">
      <c r="B1724" s="27" t="s">
        <v>34</v>
      </c>
      <c r="C1724" s="28" t="s">
        <v>11</v>
      </c>
      <c r="D1724" s="28" t="s">
        <v>39</v>
      </c>
      <c r="E1724" s="28">
        <v>0.25</v>
      </c>
      <c r="F1724" s="31">
        <v>147.60410999999999</v>
      </c>
    </row>
    <row r="1725" spans="2:6" x14ac:dyDescent="0.3">
      <c r="B1725" s="25" t="s">
        <v>34</v>
      </c>
      <c r="C1725" s="26" t="s">
        <v>11</v>
      </c>
      <c r="D1725" s="26" t="s">
        <v>39</v>
      </c>
      <c r="E1725" s="26">
        <v>0.25</v>
      </c>
      <c r="F1725" s="30">
        <v>147.60410999999999</v>
      </c>
    </row>
    <row r="1726" spans="2:6" x14ac:dyDescent="0.3">
      <c r="B1726" s="27" t="s">
        <v>34</v>
      </c>
      <c r="C1726" s="28" t="s">
        <v>11</v>
      </c>
      <c r="D1726" s="28" t="s">
        <v>39</v>
      </c>
      <c r="E1726" s="28">
        <v>0.25</v>
      </c>
      <c r="F1726" s="31">
        <v>147.60410999999999</v>
      </c>
    </row>
    <row r="1727" spans="2:6" x14ac:dyDescent="0.3">
      <c r="B1727" s="25" t="s">
        <v>34</v>
      </c>
      <c r="C1727" s="26" t="s">
        <v>11</v>
      </c>
      <c r="D1727" s="26" t="s">
        <v>39</v>
      </c>
      <c r="E1727" s="26">
        <v>0.25</v>
      </c>
      <c r="F1727" s="30">
        <v>147.60410999999999</v>
      </c>
    </row>
    <row r="1728" spans="2:6" x14ac:dyDescent="0.3">
      <c r="B1728" s="27" t="s">
        <v>34</v>
      </c>
      <c r="C1728" s="28" t="s">
        <v>11</v>
      </c>
      <c r="D1728" s="28" t="s">
        <v>39</v>
      </c>
      <c r="E1728" s="28">
        <v>0.05</v>
      </c>
      <c r="F1728" s="31">
        <v>126.30094099999999</v>
      </c>
    </row>
    <row r="1729" spans="2:6" x14ac:dyDescent="0.3">
      <c r="B1729" s="25" t="s">
        <v>34</v>
      </c>
      <c r="C1729" s="26" t="s">
        <v>11</v>
      </c>
      <c r="D1729" s="26" t="s">
        <v>39</v>
      </c>
      <c r="E1729" s="26">
        <v>0.05</v>
      </c>
      <c r="F1729" s="30">
        <v>126.30094099999999</v>
      </c>
    </row>
    <row r="1730" spans="2:6" x14ac:dyDescent="0.3">
      <c r="B1730" s="27" t="s">
        <v>34</v>
      </c>
      <c r="C1730" s="28" t="s">
        <v>11</v>
      </c>
      <c r="D1730" s="28" t="s">
        <v>39</v>
      </c>
      <c r="E1730" s="28">
        <v>0.05</v>
      </c>
      <c r="F1730" s="31">
        <v>126.30094099999999</v>
      </c>
    </row>
    <row r="1731" spans="2:6" x14ac:dyDescent="0.3">
      <c r="B1731" s="25" t="s">
        <v>34</v>
      </c>
      <c r="C1731" s="26" t="s">
        <v>11</v>
      </c>
      <c r="D1731" s="26" t="s">
        <v>39</v>
      </c>
      <c r="E1731" s="26">
        <v>0</v>
      </c>
      <c r="F1731" s="30">
        <v>126.30094099999999</v>
      </c>
    </row>
    <row r="1732" spans="2:6" x14ac:dyDescent="0.3">
      <c r="B1732" s="27" t="s">
        <v>34</v>
      </c>
      <c r="C1732" s="28" t="s">
        <v>11</v>
      </c>
      <c r="D1732" s="28" t="s">
        <v>39</v>
      </c>
      <c r="E1732" s="28" t="s">
        <v>24</v>
      </c>
      <c r="F1732" s="31">
        <v>162.35978600000001</v>
      </c>
    </row>
    <row r="1733" spans="2:6" x14ac:dyDescent="0.3">
      <c r="B1733" s="25" t="s">
        <v>34</v>
      </c>
      <c r="C1733" s="26" t="s">
        <v>11</v>
      </c>
      <c r="D1733" s="26" t="s">
        <v>40</v>
      </c>
      <c r="E1733" s="26">
        <v>1</v>
      </c>
      <c r="F1733" s="30">
        <v>140.12516600000001</v>
      </c>
    </row>
    <row r="1734" spans="2:6" x14ac:dyDescent="0.3">
      <c r="B1734" s="27" t="s">
        <v>34</v>
      </c>
      <c r="C1734" s="28" t="s">
        <v>11</v>
      </c>
      <c r="D1734" s="28" t="s">
        <v>40</v>
      </c>
      <c r="E1734" s="28">
        <v>0.95</v>
      </c>
      <c r="F1734" s="31">
        <v>114.488158</v>
      </c>
    </row>
    <row r="1735" spans="2:6" x14ac:dyDescent="0.3">
      <c r="B1735" s="25" t="s">
        <v>34</v>
      </c>
      <c r="C1735" s="26" t="s">
        <v>11</v>
      </c>
      <c r="D1735" s="26" t="s">
        <v>40</v>
      </c>
      <c r="E1735" s="26">
        <v>0.95</v>
      </c>
      <c r="F1735" s="30">
        <v>114.488158</v>
      </c>
    </row>
    <row r="1736" spans="2:6" x14ac:dyDescent="0.3">
      <c r="B1736" s="27" t="s">
        <v>34</v>
      </c>
      <c r="C1736" s="28" t="s">
        <v>11</v>
      </c>
      <c r="D1736" s="28" t="s">
        <v>40</v>
      </c>
      <c r="E1736" s="28">
        <v>0.95</v>
      </c>
      <c r="F1736" s="31">
        <v>114.488158</v>
      </c>
    </row>
    <row r="1737" spans="2:6" x14ac:dyDescent="0.3">
      <c r="B1737" s="25" t="s">
        <v>34</v>
      </c>
      <c r="C1737" s="26" t="s">
        <v>11</v>
      </c>
      <c r="D1737" s="26" t="s">
        <v>40</v>
      </c>
      <c r="E1737" s="26">
        <v>0.75</v>
      </c>
      <c r="F1737" s="30">
        <v>97.807522000000006</v>
      </c>
    </row>
    <row r="1738" spans="2:6" x14ac:dyDescent="0.3">
      <c r="B1738" s="27" t="s">
        <v>34</v>
      </c>
      <c r="C1738" s="28" t="s">
        <v>11</v>
      </c>
      <c r="D1738" s="28" t="s">
        <v>40</v>
      </c>
      <c r="E1738" s="28">
        <v>0.75</v>
      </c>
      <c r="F1738" s="31">
        <v>97.807522000000006</v>
      </c>
    </row>
    <row r="1739" spans="2:6" x14ac:dyDescent="0.3">
      <c r="B1739" s="25" t="s">
        <v>34</v>
      </c>
      <c r="C1739" s="26" t="s">
        <v>11</v>
      </c>
      <c r="D1739" s="26" t="s">
        <v>40</v>
      </c>
      <c r="E1739" s="26">
        <v>0.75</v>
      </c>
      <c r="F1739" s="30">
        <v>97.807522000000006</v>
      </c>
    </row>
    <row r="1740" spans="2:6" x14ac:dyDescent="0.3">
      <c r="B1740" s="27" t="s">
        <v>34</v>
      </c>
      <c r="C1740" s="28" t="s">
        <v>11</v>
      </c>
      <c r="D1740" s="28" t="s">
        <v>40</v>
      </c>
      <c r="E1740" s="28">
        <v>0.75</v>
      </c>
      <c r="F1740" s="31">
        <v>97.807522000000006</v>
      </c>
    </row>
    <row r="1741" spans="2:6" x14ac:dyDescent="0.3">
      <c r="B1741" s="25" t="s">
        <v>34</v>
      </c>
      <c r="C1741" s="26" t="s">
        <v>11</v>
      </c>
      <c r="D1741" s="26" t="s">
        <v>40</v>
      </c>
      <c r="E1741" s="26">
        <v>0.5</v>
      </c>
      <c r="F1741" s="30">
        <v>87.161473000000001</v>
      </c>
    </row>
    <row r="1742" spans="2:6" x14ac:dyDescent="0.3">
      <c r="B1742" s="27" t="s">
        <v>34</v>
      </c>
      <c r="C1742" s="28" t="s">
        <v>11</v>
      </c>
      <c r="D1742" s="28" t="s">
        <v>40</v>
      </c>
      <c r="E1742" s="28">
        <v>0.5</v>
      </c>
      <c r="F1742" s="31">
        <v>87.161473000000001</v>
      </c>
    </row>
    <row r="1743" spans="2:6" x14ac:dyDescent="0.3">
      <c r="B1743" s="25" t="s">
        <v>34</v>
      </c>
      <c r="C1743" s="26" t="s">
        <v>11</v>
      </c>
      <c r="D1743" s="26" t="s">
        <v>40</v>
      </c>
      <c r="E1743" s="26">
        <v>0.5</v>
      </c>
      <c r="F1743" s="30">
        <v>87.161473000000001</v>
      </c>
    </row>
    <row r="1744" spans="2:6" x14ac:dyDescent="0.3">
      <c r="B1744" s="27" t="s">
        <v>34</v>
      </c>
      <c r="C1744" s="28" t="s">
        <v>11</v>
      </c>
      <c r="D1744" s="28" t="s">
        <v>40</v>
      </c>
      <c r="E1744" s="28">
        <v>0.5</v>
      </c>
      <c r="F1744" s="31">
        <v>87.161473000000001</v>
      </c>
    </row>
    <row r="1745" spans="2:6" x14ac:dyDescent="0.3">
      <c r="B1745" s="25" t="s">
        <v>34</v>
      </c>
      <c r="C1745" s="26" t="s">
        <v>11</v>
      </c>
      <c r="D1745" s="26" t="s">
        <v>40</v>
      </c>
      <c r="E1745" s="26">
        <v>0.5</v>
      </c>
      <c r="F1745" s="30">
        <v>87.161473000000001</v>
      </c>
    </row>
    <row r="1746" spans="2:6" x14ac:dyDescent="0.3">
      <c r="B1746" s="27" t="s">
        <v>34</v>
      </c>
      <c r="C1746" s="28" t="s">
        <v>11</v>
      </c>
      <c r="D1746" s="28" t="s">
        <v>40</v>
      </c>
      <c r="E1746" s="28">
        <v>0.25</v>
      </c>
      <c r="F1746" s="31">
        <v>77.629159000000001</v>
      </c>
    </row>
    <row r="1747" spans="2:6" x14ac:dyDescent="0.3">
      <c r="B1747" s="25" t="s">
        <v>34</v>
      </c>
      <c r="C1747" s="26" t="s">
        <v>11</v>
      </c>
      <c r="D1747" s="26" t="s">
        <v>40</v>
      </c>
      <c r="E1747" s="26">
        <v>0.25</v>
      </c>
      <c r="F1747" s="30">
        <v>77.629159000000001</v>
      </c>
    </row>
    <row r="1748" spans="2:6" x14ac:dyDescent="0.3">
      <c r="B1748" s="27" t="s">
        <v>34</v>
      </c>
      <c r="C1748" s="28" t="s">
        <v>11</v>
      </c>
      <c r="D1748" s="28" t="s">
        <v>40</v>
      </c>
      <c r="E1748" s="28">
        <v>0.25</v>
      </c>
      <c r="F1748" s="31">
        <v>77.629159000000001</v>
      </c>
    </row>
    <row r="1749" spans="2:6" x14ac:dyDescent="0.3">
      <c r="B1749" s="25" t="s">
        <v>34</v>
      </c>
      <c r="C1749" s="26" t="s">
        <v>11</v>
      </c>
      <c r="D1749" s="26" t="s">
        <v>40</v>
      </c>
      <c r="E1749" s="26">
        <v>0.25</v>
      </c>
      <c r="F1749" s="30">
        <v>77.629159000000001</v>
      </c>
    </row>
    <row r="1750" spans="2:6" x14ac:dyDescent="0.3">
      <c r="B1750" s="27" t="s">
        <v>34</v>
      </c>
      <c r="C1750" s="28" t="s">
        <v>11</v>
      </c>
      <c r="D1750" s="28" t="s">
        <v>40</v>
      </c>
      <c r="E1750" s="28">
        <v>0.05</v>
      </c>
      <c r="F1750" s="31">
        <v>67.044769000000002</v>
      </c>
    </row>
    <row r="1751" spans="2:6" x14ac:dyDescent="0.3">
      <c r="B1751" s="25" t="s">
        <v>34</v>
      </c>
      <c r="C1751" s="26" t="s">
        <v>11</v>
      </c>
      <c r="D1751" s="26" t="s">
        <v>40</v>
      </c>
      <c r="E1751" s="26">
        <v>0.05</v>
      </c>
      <c r="F1751" s="30">
        <v>67.044769000000002</v>
      </c>
    </row>
    <row r="1752" spans="2:6" x14ac:dyDescent="0.3">
      <c r="B1752" s="27" t="s">
        <v>34</v>
      </c>
      <c r="C1752" s="28" t="s">
        <v>11</v>
      </c>
      <c r="D1752" s="28" t="s">
        <v>40</v>
      </c>
      <c r="E1752" s="28">
        <v>0.05</v>
      </c>
      <c r="F1752" s="31">
        <v>67.044769000000002</v>
      </c>
    </row>
    <row r="1753" spans="2:6" x14ac:dyDescent="0.3">
      <c r="B1753" s="25" t="s">
        <v>34</v>
      </c>
      <c r="C1753" s="26" t="s">
        <v>11</v>
      </c>
      <c r="D1753" s="26" t="s">
        <v>40</v>
      </c>
      <c r="E1753" s="26">
        <v>0</v>
      </c>
      <c r="F1753" s="30">
        <v>56.351534000000001</v>
      </c>
    </row>
    <row r="1754" spans="2:6" x14ac:dyDescent="0.3">
      <c r="B1754" s="27" t="s">
        <v>34</v>
      </c>
      <c r="C1754" s="28" t="s">
        <v>11</v>
      </c>
      <c r="D1754" s="28" t="s">
        <v>40</v>
      </c>
      <c r="E1754" s="28" t="s">
        <v>24</v>
      </c>
      <c r="F1754" s="31">
        <v>88.472437999999997</v>
      </c>
    </row>
    <row r="1755" spans="2:6" x14ac:dyDescent="0.3">
      <c r="B1755" s="25" t="s">
        <v>34</v>
      </c>
      <c r="C1755" s="26" t="s">
        <v>11</v>
      </c>
      <c r="D1755" s="26" t="s">
        <v>41</v>
      </c>
      <c r="E1755" s="26">
        <v>1</v>
      </c>
      <c r="F1755" s="30">
        <v>338.44809500000002</v>
      </c>
    </row>
    <row r="1756" spans="2:6" x14ac:dyDescent="0.3">
      <c r="B1756" s="27" t="s">
        <v>34</v>
      </c>
      <c r="C1756" s="28" t="s">
        <v>11</v>
      </c>
      <c r="D1756" s="28" t="s">
        <v>41</v>
      </c>
      <c r="E1756" s="28">
        <v>0.95</v>
      </c>
      <c r="F1756" s="31">
        <v>298.83328699999998</v>
      </c>
    </row>
    <row r="1757" spans="2:6" x14ac:dyDescent="0.3">
      <c r="B1757" s="25" t="s">
        <v>34</v>
      </c>
      <c r="C1757" s="26" t="s">
        <v>11</v>
      </c>
      <c r="D1757" s="26" t="s">
        <v>41</v>
      </c>
      <c r="E1757" s="26">
        <v>0.95</v>
      </c>
      <c r="F1757" s="30">
        <v>298.83328699999998</v>
      </c>
    </row>
    <row r="1758" spans="2:6" x14ac:dyDescent="0.3">
      <c r="B1758" s="27" t="s">
        <v>34</v>
      </c>
      <c r="C1758" s="28" t="s">
        <v>11</v>
      </c>
      <c r="D1758" s="28" t="s">
        <v>41</v>
      </c>
      <c r="E1758" s="28">
        <v>0.95</v>
      </c>
      <c r="F1758" s="31">
        <v>298.83328699999998</v>
      </c>
    </row>
    <row r="1759" spans="2:6" x14ac:dyDescent="0.3">
      <c r="B1759" s="25" t="s">
        <v>34</v>
      </c>
      <c r="C1759" s="26" t="s">
        <v>11</v>
      </c>
      <c r="D1759" s="26" t="s">
        <v>41</v>
      </c>
      <c r="E1759" s="26">
        <v>0.75</v>
      </c>
      <c r="F1759" s="30">
        <v>274.33614299999999</v>
      </c>
    </row>
    <row r="1760" spans="2:6" x14ac:dyDescent="0.3">
      <c r="B1760" s="27" t="s">
        <v>34</v>
      </c>
      <c r="C1760" s="28" t="s">
        <v>11</v>
      </c>
      <c r="D1760" s="28" t="s">
        <v>41</v>
      </c>
      <c r="E1760" s="28">
        <v>0.75</v>
      </c>
      <c r="F1760" s="31">
        <v>274.33614299999999</v>
      </c>
    </row>
    <row r="1761" spans="2:6" x14ac:dyDescent="0.3">
      <c r="B1761" s="25" t="s">
        <v>34</v>
      </c>
      <c r="C1761" s="26" t="s">
        <v>11</v>
      </c>
      <c r="D1761" s="26" t="s">
        <v>41</v>
      </c>
      <c r="E1761" s="26">
        <v>0.75</v>
      </c>
      <c r="F1761" s="30">
        <v>274.33614299999999</v>
      </c>
    </row>
    <row r="1762" spans="2:6" x14ac:dyDescent="0.3">
      <c r="B1762" s="27" t="s">
        <v>34</v>
      </c>
      <c r="C1762" s="28" t="s">
        <v>11</v>
      </c>
      <c r="D1762" s="28" t="s">
        <v>41</v>
      </c>
      <c r="E1762" s="28">
        <v>0.75</v>
      </c>
      <c r="F1762" s="31">
        <v>274.33614299999999</v>
      </c>
    </row>
    <row r="1763" spans="2:6" x14ac:dyDescent="0.3">
      <c r="B1763" s="25" t="s">
        <v>34</v>
      </c>
      <c r="C1763" s="26" t="s">
        <v>11</v>
      </c>
      <c r="D1763" s="26" t="s">
        <v>41</v>
      </c>
      <c r="E1763" s="26">
        <v>0.5</v>
      </c>
      <c r="F1763" s="30">
        <v>254.99732900000001</v>
      </c>
    </row>
    <row r="1764" spans="2:6" x14ac:dyDescent="0.3">
      <c r="B1764" s="27" t="s">
        <v>34</v>
      </c>
      <c r="C1764" s="28" t="s">
        <v>11</v>
      </c>
      <c r="D1764" s="28" t="s">
        <v>41</v>
      </c>
      <c r="E1764" s="28">
        <v>0.5</v>
      </c>
      <c r="F1764" s="31">
        <v>254.99732900000001</v>
      </c>
    </row>
    <row r="1765" spans="2:6" x14ac:dyDescent="0.3">
      <c r="B1765" s="25" t="s">
        <v>34</v>
      </c>
      <c r="C1765" s="26" t="s">
        <v>11</v>
      </c>
      <c r="D1765" s="26" t="s">
        <v>41</v>
      </c>
      <c r="E1765" s="26">
        <v>0.5</v>
      </c>
      <c r="F1765" s="30">
        <v>254.99732900000001</v>
      </c>
    </row>
    <row r="1766" spans="2:6" x14ac:dyDescent="0.3">
      <c r="B1766" s="27" t="s">
        <v>34</v>
      </c>
      <c r="C1766" s="28" t="s">
        <v>11</v>
      </c>
      <c r="D1766" s="28" t="s">
        <v>41</v>
      </c>
      <c r="E1766" s="28">
        <v>0.5</v>
      </c>
      <c r="F1766" s="31">
        <v>254.99732900000001</v>
      </c>
    </row>
    <row r="1767" spans="2:6" x14ac:dyDescent="0.3">
      <c r="B1767" s="25" t="s">
        <v>34</v>
      </c>
      <c r="C1767" s="26" t="s">
        <v>11</v>
      </c>
      <c r="D1767" s="26" t="s">
        <v>41</v>
      </c>
      <c r="E1767" s="26">
        <v>0.5</v>
      </c>
      <c r="F1767" s="30">
        <v>254.99732900000001</v>
      </c>
    </row>
    <row r="1768" spans="2:6" x14ac:dyDescent="0.3">
      <c r="B1768" s="27" t="s">
        <v>34</v>
      </c>
      <c r="C1768" s="28" t="s">
        <v>11</v>
      </c>
      <c r="D1768" s="28" t="s">
        <v>41</v>
      </c>
      <c r="E1768" s="28">
        <v>0.25</v>
      </c>
      <c r="F1768" s="31">
        <v>235.59048200000001</v>
      </c>
    </row>
    <row r="1769" spans="2:6" x14ac:dyDescent="0.3">
      <c r="B1769" s="25" t="s">
        <v>34</v>
      </c>
      <c r="C1769" s="26" t="s">
        <v>11</v>
      </c>
      <c r="D1769" s="26" t="s">
        <v>41</v>
      </c>
      <c r="E1769" s="26">
        <v>0.25</v>
      </c>
      <c r="F1769" s="30">
        <v>235.59048200000001</v>
      </c>
    </row>
    <row r="1770" spans="2:6" x14ac:dyDescent="0.3">
      <c r="B1770" s="27" t="s">
        <v>34</v>
      </c>
      <c r="C1770" s="28" t="s">
        <v>11</v>
      </c>
      <c r="D1770" s="28" t="s">
        <v>41</v>
      </c>
      <c r="E1770" s="28">
        <v>0.25</v>
      </c>
      <c r="F1770" s="31">
        <v>235.59048200000001</v>
      </c>
    </row>
    <row r="1771" spans="2:6" x14ac:dyDescent="0.3">
      <c r="B1771" s="25" t="s">
        <v>34</v>
      </c>
      <c r="C1771" s="26" t="s">
        <v>11</v>
      </c>
      <c r="D1771" s="26" t="s">
        <v>41</v>
      </c>
      <c r="E1771" s="26">
        <v>0.25</v>
      </c>
      <c r="F1771" s="30">
        <v>235.59048200000001</v>
      </c>
    </row>
    <row r="1772" spans="2:6" x14ac:dyDescent="0.3">
      <c r="B1772" s="27" t="s">
        <v>34</v>
      </c>
      <c r="C1772" s="28" t="s">
        <v>11</v>
      </c>
      <c r="D1772" s="28" t="s">
        <v>41</v>
      </c>
      <c r="E1772" s="28">
        <v>0.05</v>
      </c>
      <c r="F1772" s="31">
        <v>211.68242100000001</v>
      </c>
    </row>
    <row r="1773" spans="2:6" x14ac:dyDescent="0.3">
      <c r="B1773" s="25" t="s">
        <v>34</v>
      </c>
      <c r="C1773" s="26" t="s">
        <v>11</v>
      </c>
      <c r="D1773" s="26" t="s">
        <v>41</v>
      </c>
      <c r="E1773" s="26">
        <v>0.05</v>
      </c>
      <c r="F1773" s="30">
        <v>211.68242100000001</v>
      </c>
    </row>
    <row r="1774" spans="2:6" x14ac:dyDescent="0.3">
      <c r="B1774" s="27" t="s">
        <v>34</v>
      </c>
      <c r="C1774" s="28" t="s">
        <v>11</v>
      </c>
      <c r="D1774" s="28" t="s">
        <v>41</v>
      </c>
      <c r="E1774" s="28">
        <v>0.05</v>
      </c>
      <c r="F1774" s="31">
        <v>211.68242100000001</v>
      </c>
    </row>
    <row r="1775" spans="2:6" x14ac:dyDescent="0.3">
      <c r="B1775" s="25" t="s">
        <v>34</v>
      </c>
      <c r="C1775" s="26" t="s">
        <v>11</v>
      </c>
      <c r="D1775" s="26" t="s">
        <v>41</v>
      </c>
      <c r="E1775" s="26">
        <v>0</v>
      </c>
      <c r="F1775" s="30">
        <v>186.244462</v>
      </c>
    </row>
    <row r="1776" spans="2:6" x14ac:dyDescent="0.3">
      <c r="B1776" s="27" t="s">
        <v>34</v>
      </c>
      <c r="C1776" s="28" t="s">
        <v>11</v>
      </c>
      <c r="D1776" s="28" t="s">
        <v>41</v>
      </c>
      <c r="E1776" s="28" t="s">
        <v>24</v>
      </c>
      <c r="F1776" s="31">
        <v>255.14311499999999</v>
      </c>
    </row>
    <row r="1777" spans="2:6" x14ac:dyDescent="0.3">
      <c r="B1777" s="25" t="s">
        <v>34</v>
      </c>
      <c r="C1777" s="26" t="s">
        <v>11</v>
      </c>
      <c r="D1777" s="26" t="s">
        <v>42</v>
      </c>
      <c r="E1777" s="26">
        <v>1</v>
      </c>
      <c r="F1777" s="30">
        <v>23553200.350000001</v>
      </c>
    </row>
    <row r="1778" spans="2:6" x14ac:dyDescent="0.3">
      <c r="B1778" s="27" t="s">
        <v>34</v>
      </c>
      <c r="C1778" s="28" t="s">
        <v>11</v>
      </c>
      <c r="D1778" s="28" t="s">
        <v>42</v>
      </c>
      <c r="E1778" s="28">
        <v>0.95</v>
      </c>
      <c r="F1778" s="31">
        <v>19463578.460000001</v>
      </c>
    </row>
    <row r="1779" spans="2:6" x14ac:dyDescent="0.3">
      <c r="B1779" s="25" t="s">
        <v>34</v>
      </c>
      <c r="C1779" s="26" t="s">
        <v>11</v>
      </c>
      <c r="D1779" s="26" t="s">
        <v>42</v>
      </c>
      <c r="E1779" s="26">
        <v>0.95</v>
      </c>
      <c r="F1779" s="30">
        <v>19463578.460000001</v>
      </c>
    </row>
    <row r="1780" spans="2:6" x14ac:dyDescent="0.3">
      <c r="B1780" s="27" t="s">
        <v>34</v>
      </c>
      <c r="C1780" s="28" t="s">
        <v>11</v>
      </c>
      <c r="D1780" s="28" t="s">
        <v>42</v>
      </c>
      <c r="E1780" s="28">
        <v>0.95</v>
      </c>
      <c r="F1780" s="31">
        <v>19463578.460000001</v>
      </c>
    </row>
    <row r="1781" spans="2:6" x14ac:dyDescent="0.3">
      <c r="B1781" s="25" t="s">
        <v>34</v>
      </c>
      <c r="C1781" s="26" t="s">
        <v>11</v>
      </c>
      <c r="D1781" s="26" t="s">
        <v>42</v>
      </c>
      <c r="E1781" s="26">
        <v>0.75</v>
      </c>
      <c r="F1781" s="30">
        <v>16049993.810000001</v>
      </c>
    </row>
    <row r="1782" spans="2:6" x14ac:dyDescent="0.3">
      <c r="B1782" s="27" t="s">
        <v>34</v>
      </c>
      <c r="C1782" s="28" t="s">
        <v>11</v>
      </c>
      <c r="D1782" s="28" t="s">
        <v>42</v>
      </c>
      <c r="E1782" s="28">
        <v>0.75</v>
      </c>
      <c r="F1782" s="31">
        <v>16049993.810000001</v>
      </c>
    </row>
    <row r="1783" spans="2:6" x14ac:dyDescent="0.3">
      <c r="B1783" s="25" t="s">
        <v>34</v>
      </c>
      <c r="C1783" s="26" t="s">
        <v>11</v>
      </c>
      <c r="D1783" s="26" t="s">
        <v>42</v>
      </c>
      <c r="E1783" s="26">
        <v>0.75</v>
      </c>
      <c r="F1783" s="30">
        <v>16049993.810000001</v>
      </c>
    </row>
    <row r="1784" spans="2:6" x14ac:dyDescent="0.3">
      <c r="B1784" s="27" t="s">
        <v>34</v>
      </c>
      <c r="C1784" s="28" t="s">
        <v>11</v>
      </c>
      <c r="D1784" s="28" t="s">
        <v>42</v>
      </c>
      <c r="E1784" s="28">
        <v>0.75</v>
      </c>
      <c r="F1784" s="31">
        <v>16049993.810000001</v>
      </c>
    </row>
    <row r="1785" spans="2:6" x14ac:dyDescent="0.3">
      <c r="B1785" s="25" t="s">
        <v>34</v>
      </c>
      <c r="C1785" s="26" t="s">
        <v>11</v>
      </c>
      <c r="D1785" s="26" t="s">
        <v>42</v>
      </c>
      <c r="E1785" s="26">
        <v>0.5</v>
      </c>
      <c r="F1785" s="30">
        <v>14064519.23</v>
      </c>
    </row>
    <row r="1786" spans="2:6" x14ac:dyDescent="0.3">
      <c r="B1786" s="27" t="s">
        <v>34</v>
      </c>
      <c r="C1786" s="28" t="s">
        <v>11</v>
      </c>
      <c r="D1786" s="28" t="s">
        <v>42</v>
      </c>
      <c r="E1786" s="28">
        <v>0.5</v>
      </c>
      <c r="F1786" s="31">
        <v>14064519.23</v>
      </c>
    </row>
    <row r="1787" spans="2:6" x14ac:dyDescent="0.3">
      <c r="B1787" s="25" t="s">
        <v>34</v>
      </c>
      <c r="C1787" s="26" t="s">
        <v>11</v>
      </c>
      <c r="D1787" s="26" t="s">
        <v>42</v>
      </c>
      <c r="E1787" s="26">
        <v>0.5</v>
      </c>
      <c r="F1787" s="30">
        <v>14064519.23</v>
      </c>
    </row>
    <row r="1788" spans="2:6" x14ac:dyDescent="0.3">
      <c r="B1788" s="27" t="s">
        <v>34</v>
      </c>
      <c r="C1788" s="28" t="s">
        <v>11</v>
      </c>
      <c r="D1788" s="28" t="s">
        <v>42</v>
      </c>
      <c r="E1788" s="28">
        <v>0.5</v>
      </c>
      <c r="F1788" s="31">
        <v>14064519.23</v>
      </c>
    </row>
    <row r="1789" spans="2:6" x14ac:dyDescent="0.3">
      <c r="B1789" s="25" t="s">
        <v>34</v>
      </c>
      <c r="C1789" s="26" t="s">
        <v>11</v>
      </c>
      <c r="D1789" s="26" t="s">
        <v>42</v>
      </c>
      <c r="E1789" s="26">
        <v>0.5</v>
      </c>
      <c r="F1789" s="30">
        <v>14064519.23</v>
      </c>
    </row>
    <row r="1790" spans="2:6" x14ac:dyDescent="0.3">
      <c r="B1790" s="27" t="s">
        <v>34</v>
      </c>
      <c r="C1790" s="28" t="s">
        <v>11</v>
      </c>
      <c r="D1790" s="28" t="s">
        <v>42</v>
      </c>
      <c r="E1790" s="28">
        <v>0.25</v>
      </c>
      <c r="F1790" s="31">
        <v>12114072.439999999</v>
      </c>
    </row>
    <row r="1791" spans="2:6" x14ac:dyDescent="0.3">
      <c r="B1791" s="25" t="s">
        <v>34</v>
      </c>
      <c r="C1791" s="26" t="s">
        <v>11</v>
      </c>
      <c r="D1791" s="26" t="s">
        <v>42</v>
      </c>
      <c r="E1791" s="26">
        <v>0.25</v>
      </c>
      <c r="F1791" s="30">
        <v>12114072.439999999</v>
      </c>
    </row>
    <row r="1792" spans="2:6" x14ac:dyDescent="0.3">
      <c r="B1792" s="27" t="s">
        <v>34</v>
      </c>
      <c r="C1792" s="28" t="s">
        <v>11</v>
      </c>
      <c r="D1792" s="28" t="s">
        <v>42</v>
      </c>
      <c r="E1792" s="28">
        <v>0.25</v>
      </c>
      <c r="F1792" s="31">
        <v>12114072.439999999</v>
      </c>
    </row>
    <row r="1793" spans="2:6" x14ac:dyDescent="0.3">
      <c r="B1793" s="25" t="s">
        <v>34</v>
      </c>
      <c r="C1793" s="26" t="s">
        <v>11</v>
      </c>
      <c r="D1793" s="26" t="s">
        <v>42</v>
      </c>
      <c r="E1793" s="26">
        <v>0.25</v>
      </c>
      <c r="F1793" s="30">
        <v>12114072.439999999</v>
      </c>
    </row>
    <row r="1794" spans="2:6" x14ac:dyDescent="0.3">
      <c r="B1794" s="27" t="s">
        <v>34</v>
      </c>
      <c r="C1794" s="28" t="s">
        <v>11</v>
      </c>
      <c r="D1794" s="28" t="s">
        <v>42</v>
      </c>
      <c r="E1794" s="28">
        <v>0.05</v>
      </c>
      <c r="F1794" s="31">
        <v>9655449.9250000007</v>
      </c>
    </row>
    <row r="1795" spans="2:6" x14ac:dyDescent="0.3">
      <c r="B1795" s="25" t="s">
        <v>34</v>
      </c>
      <c r="C1795" s="26" t="s">
        <v>11</v>
      </c>
      <c r="D1795" s="26" t="s">
        <v>42</v>
      </c>
      <c r="E1795" s="26">
        <v>0.05</v>
      </c>
      <c r="F1795" s="30">
        <v>9655449.9250000007</v>
      </c>
    </row>
    <row r="1796" spans="2:6" x14ac:dyDescent="0.3">
      <c r="B1796" s="27" t="s">
        <v>34</v>
      </c>
      <c r="C1796" s="28" t="s">
        <v>11</v>
      </c>
      <c r="D1796" s="28" t="s">
        <v>42</v>
      </c>
      <c r="E1796" s="28">
        <v>0.05</v>
      </c>
      <c r="F1796" s="31">
        <v>9655449.9250000007</v>
      </c>
    </row>
    <row r="1797" spans="2:6" x14ac:dyDescent="0.3">
      <c r="B1797" s="25" t="s">
        <v>34</v>
      </c>
      <c r="C1797" s="26" t="s">
        <v>11</v>
      </c>
      <c r="D1797" s="26" t="s">
        <v>42</v>
      </c>
      <c r="E1797" s="26">
        <v>0</v>
      </c>
      <c r="F1797" s="30">
        <v>5946057.273</v>
      </c>
    </row>
    <row r="1798" spans="2:6" x14ac:dyDescent="0.3">
      <c r="B1798" s="27" t="s">
        <v>34</v>
      </c>
      <c r="C1798" s="28" t="s">
        <v>11</v>
      </c>
      <c r="D1798" s="28" t="s">
        <v>42</v>
      </c>
      <c r="E1798" s="28" t="s">
        <v>24</v>
      </c>
      <c r="F1798" s="31">
        <v>14210957.34</v>
      </c>
    </row>
    <row r="1799" spans="2:6" x14ac:dyDescent="0.3">
      <c r="B1799" s="25" t="s">
        <v>34</v>
      </c>
      <c r="C1799" s="26" t="s">
        <v>11</v>
      </c>
      <c r="D1799" s="26" t="s">
        <v>43</v>
      </c>
      <c r="E1799" s="26">
        <v>1</v>
      </c>
      <c r="F1799" s="30">
        <v>147.13142400000001</v>
      </c>
    </row>
    <row r="1800" spans="2:6" x14ac:dyDescent="0.3">
      <c r="B1800" s="27" t="s">
        <v>34</v>
      </c>
      <c r="C1800" s="28" t="s">
        <v>11</v>
      </c>
      <c r="D1800" s="28" t="s">
        <v>43</v>
      </c>
      <c r="E1800" s="28">
        <v>0.95</v>
      </c>
      <c r="F1800" s="31">
        <v>120.212566</v>
      </c>
    </row>
    <row r="1801" spans="2:6" x14ac:dyDescent="0.3">
      <c r="B1801" s="25" t="s">
        <v>34</v>
      </c>
      <c r="C1801" s="26" t="s">
        <v>11</v>
      </c>
      <c r="D1801" s="26" t="s">
        <v>43</v>
      </c>
      <c r="E1801" s="26">
        <v>0.95</v>
      </c>
      <c r="F1801" s="30">
        <v>120.212566</v>
      </c>
    </row>
    <row r="1802" spans="2:6" x14ac:dyDescent="0.3">
      <c r="B1802" s="27" t="s">
        <v>34</v>
      </c>
      <c r="C1802" s="28" t="s">
        <v>11</v>
      </c>
      <c r="D1802" s="28" t="s">
        <v>43</v>
      </c>
      <c r="E1802" s="28">
        <v>0.95</v>
      </c>
      <c r="F1802" s="31">
        <v>120.212566</v>
      </c>
    </row>
    <row r="1803" spans="2:6" x14ac:dyDescent="0.3">
      <c r="B1803" s="25" t="s">
        <v>34</v>
      </c>
      <c r="C1803" s="26" t="s">
        <v>11</v>
      </c>
      <c r="D1803" s="26" t="s">
        <v>43</v>
      </c>
      <c r="E1803" s="26">
        <v>0.75</v>
      </c>
      <c r="F1803" s="30">
        <v>102.697898</v>
      </c>
    </row>
    <row r="1804" spans="2:6" x14ac:dyDescent="0.3">
      <c r="B1804" s="27" t="s">
        <v>34</v>
      </c>
      <c r="C1804" s="28" t="s">
        <v>11</v>
      </c>
      <c r="D1804" s="28" t="s">
        <v>43</v>
      </c>
      <c r="E1804" s="28">
        <v>0.75</v>
      </c>
      <c r="F1804" s="31">
        <v>102.697898</v>
      </c>
    </row>
    <row r="1805" spans="2:6" x14ac:dyDescent="0.3">
      <c r="B1805" s="25" t="s">
        <v>34</v>
      </c>
      <c r="C1805" s="26" t="s">
        <v>11</v>
      </c>
      <c r="D1805" s="26" t="s">
        <v>43</v>
      </c>
      <c r="E1805" s="26">
        <v>0.75</v>
      </c>
      <c r="F1805" s="30">
        <v>102.697898</v>
      </c>
    </row>
    <row r="1806" spans="2:6" x14ac:dyDescent="0.3">
      <c r="B1806" s="27" t="s">
        <v>34</v>
      </c>
      <c r="C1806" s="28" t="s">
        <v>11</v>
      </c>
      <c r="D1806" s="28" t="s">
        <v>43</v>
      </c>
      <c r="E1806" s="28">
        <v>0.75</v>
      </c>
      <c r="F1806" s="31">
        <v>102.697898</v>
      </c>
    </row>
    <row r="1807" spans="2:6" x14ac:dyDescent="0.3">
      <c r="B1807" s="25" t="s">
        <v>34</v>
      </c>
      <c r="C1807" s="26" t="s">
        <v>11</v>
      </c>
      <c r="D1807" s="26" t="s">
        <v>43</v>
      </c>
      <c r="E1807" s="26">
        <v>0.5</v>
      </c>
      <c r="F1807" s="30">
        <v>91.519547000000003</v>
      </c>
    </row>
    <row r="1808" spans="2:6" x14ac:dyDescent="0.3">
      <c r="B1808" s="27" t="s">
        <v>34</v>
      </c>
      <c r="C1808" s="28" t="s">
        <v>11</v>
      </c>
      <c r="D1808" s="28" t="s">
        <v>43</v>
      </c>
      <c r="E1808" s="28">
        <v>0.5</v>
      </c>
      <c r="F1808" s="31">
        <v>91.519547000000003</v>
      </c>
    </row>
    <row r="1809" spans="2:6" x14ac:dyDescent="0.3">
      <c r="B1809" s="25" t="s">
        <v>34</v>
      </c>
      <c r="C1809" s="26" t="s">
        <v>11</v>
      </c>
      <c r="D1809" s="26" t="s">
        <v>43</v>
      </c>
      <c r="E1809" s="26">
        <v>0.5</v>
      </c>
      <c r="F1809" s="30">
        <v>91.519547000000003</v>
      </c>
    </row>
    <row r="1810" spans="2:6" x14ac:dyDescent="0.3">
      <c r="B1810" s="27" t="s">
        <v>34</v>
      </c>
      <c r="C1810" s="28" t="s">
        <v>11</v>
      </c>
      <c r="D1810" s="28" t="s">
        <v>43</v>
      </c>
      <c r="E1810" s="28">
        <v>0.5</v>
      </c>
      <c r="F1810" s="31">
        <v>91.519547000000003</v>
      </c>
    </row>
    <row r="1811" spans="2:6" x14ac:dyDescent="0.3">
      <c r="B1811" s="25" t="s">
        <v>34</v>
      </c>
      <c r="C1811" s="26" t="s">
        <v>11</v>
      </c>
      <c r="D1811" s="26" t="s">
        <v>43</v>
      </c>
      <c r="E1811" s="26">
        <v>0.5</v>
      </c>
      <c r="F1811" s="30">
        <v>91.519547000000003</v>
      </c>
    </row>
    <row r="1812" spans="2:6" x14ac:dyDescent="0.3">
      <c r="B1812" s="27" t="s">
        <v>34</v>
      </c>
      <c r="C1812" s="28" t="s">
        <v>11</v>
      </c>
      <c r="D1812" s="28" t="s">
        <v>43</v>
      </c>
      <c r="E1812" s="28">
        <v>0.25</v>
      </c>
      <c r="F1812" s="31">
        <v>81.510615999999999</v>
      </c>
    </row>
    <row r="1813" spans="2:6" x14ac:dyDescent="0.3">
      <c r="B1813" s="25" t="s">
        <v>34</v>
      </c>
      <c r="C1813" s="26" t="s">
        <v>11</v>
      </c>
      <c r="D1813" s="26" t="s">
        <v>43</v>
      </c>
      <c r="E1813" s="26">
        <v>0.25</v>
      </c>
      <c r="F1813" s="30">
        <v>81.510615999999999</v>
      </c>
    </row>
    <row r="1814" spans="2:6" x14ac:dyDescent="0.3">
      <c r="B1814" s="27" t="s">
        <v>34</v>
      </c>
      <c r="C1814" s="28" t="s">
        <v>11</v>
      </c>
      <c r="D1814" s="28" t="s">
        <v>43</v>
      </c>
      <c r="E1814" s="28">
        <v>0.25</v>
      </c>
      <c r="F1814" s="31">
        <v>81.510615999999999</v>
      </c>
    </row>
    <row r="1815" spans="2:6" x14ac:dyDescent="0.3">
      <c r="B1815" s="25" t="s">
        <v>34</v>
      </c>
      <c r="C1815" s="26" t="s">
        <v>11</v>
      </c>
      <c r="D1815" s="26" t="s">
        <v>43</v>
      </c>
      <c r="E1815" s="26">
        <v>0.25</v>
      </c>
      <c r="F1815" s="30">
        <v>81.510615999999999</v>
      </c>
    </row>
    <row r="1816" spans="2:6" x14ac:dyDescent="0.3">
      <c r="B1816" s="27" t="s">
        <v>34</v>
      </c>
      <c r="C1816" s="28" t="s">
        <v>11</v>
      </c>
      <c r="D1816" s="28" t="s">
        <v>43</v>
      </c>
      <c r="E1816" s="28">
        <v>0.05</v>
      </c>
      <c r="F1816" s="31">
        <v>70.397007000000002</v>
      </c>
    </row>
    <row r="1817" spans="2:6" x14ac:dyDescent="0.3">
      <c r="B1817" s="25" t="s">
        <v>34</v>
      </c>
      <c r="C1817" s="26" t="s">
        <v>11</v>
      </c>
      <c r="D1817" s="26" t="s">
        <v>43</v>
      </c>
      <c r="E1817" s="26">
        <v>0.05</v>
      </c>
      <c r="F1817" s="30">
        <v>70.397007000000002</v>
      </c>
    </row>
    <row r="1818" spans="2:6" x14ac:dyDescent="0.3">
      <c r="B1818" s="27" t="s">
        <v>34</v>
      </c>
      <c r="C1818" s="28" t="s">
        <v>11</v>
      </c>
      <c r="D1818" s="28" t="s">
        <v>43</v>
      </c>
      <c r="E1818" s="28">
        <v>0.05</v>
      </c>
      <c r="F1818" s="31">
        <v>70.397007000000002</v>
      </c>
    </row>
    <row r="1819" spans="2:6" x14ac:dyDescent="0.3">
      <c r="B1819" s="25" t="s">
        <v>34</v>
      </c>
      <c r="C1819" s="26" t="s">
        <v>11</v>
      </c>
      <c r="D1819" s="26" t="s">
        <v>43</v>
      </c>
      <c r="E1819" s="26">
        <v>0</v>
      </c>
      <c r="F1819" s="30">
        <v>59.169111000000001</v>
      </c>
    </row>
    <row r="1820" spans="2:6" x14ac:dyDescent="0.3">
      <c r="B1820" s="27" t="s">
        <v>34</v>
      </c>
      <c r="C1820" s="28" t="s">
        <v>11</v>
      </c>
      <c r="D1820" s="28" t="s">
        <v>43</v>
      </c>
      <c r="E1820" s="28" t="s">
        <v>24</v>
      </c>
      <c r="F1820" s="31">
        <v>92.896060000000006</v>
      </c>
    </row>
    <row r="1821" spans="2:6" x14ac:dyDescent="0.3">
      <c r="B1821" s="25" t="s">
        <v>34</v>
      </c>
      <c r="C1821" s="26" t="s">
        <v>12</v>
      </c>
      <c r="D1821" s="26" t="s">
        <v>35</v>
      </c>
      <c r="E1821" s="26">
        <v>1</v>
      </c>
      <c r="F1821" s="30">
        <v>230926</v>
      </c>
    </row>
    <row r="1822" spans="2:6" x14ac:dyDescent="0.3">
      <c r="B1822" s="27" t="s">
        <v>34</v>
      </c>
      <c r="C1822" s="28" t="s">
        <v>12</v>
      </c>
      <c r="D1822" s="28" t="s">
        <v>35</v>
      </c>
      <c r="E1822" s="28">
        <v>0.95</v>
      </c>
      <c r="F1822" s="31">
        <v>189070.66250000001</v>
      </c>
    </row>
    <row r="1823" spans="2:6" x14ac:dyDescent="0.3">
      <c r="B1823" s="25" t="s">
        <v>34</v>
      </c>
      <c r="C1823" s="26" t="s">
        <v>12</v>
      </c>
      <c r="D1823" s="26" t="s">
        <v>35</v>
      </c>
      <c r="E1823" s="26">
        <v>0.95</v>
      </c>
      <c r="F1823" s="30">
        <v>189070.66250000001</v>
      </c>
    </row>
    <row r="1824" spans="2:6" x14ac:dyDescent="0.3">
      <c r="B1824" s="27" t="s">
        <v>34</v>
      </c>
      <c r="C1824" s="28" t="s">
        <v>12</v>
      </c>
      <c r="D1824" s="28" t="s">
        <v>35</v>
      </c>
      <c r="E1824" s="28">
        <v>0.95</v>
      </c>
      <c r="F1824" s="31">
        <v>189070.66250000001</v>
      </c>
    </row>
    <row r="1825" spans="2:6" x14ac:dyDescent="0.3">
      <c r="B1825" s="25" t="s">
        <v>34</v>
      </c>
      <c r="C1825" s="26" t="s">
        <v>12</v>
      </c>
      <c r="D1825" s="26" t="s">
        <v>35</v>
      </c>
      <c r="E1825" s="26">
        <v>0.75</v>
      </c>
      <c r="F1825" s="30">
        <v>168693.4</v>
      </c>
    </row>
    <row r="1826" spans="2:6" x14ac:dyDescent="0.3">
      <c r="B1826" s="27" t="s">
        <v>34</v>
      </c>
      <c r="C1826" s="28" t="s">
        <v>12</v>
      </c>
      <c r="D1826" s="28" t="s">
        <v>35</v>
      </c>
      <c r="E1826" s="28">
        <v>0.75</v>
      </c>
      <c r="F1826" s="31">
        <v>168693.4</v>
      </c>
    </row>
    <row r="1827" spans="2:6" x14ac:dyDescent="0.3">
      <c r="B1827" s="25" t="s">
        <v>34</v>
      </c>
      <c r="C1827" s="26" t="s">
        <v>12</v>
      </c>
      <c r="D1827" s="26" t="s">
        <v>35</v>
      </c>
      <c r="E1827" s="26">
        <v>0.75</v>
      </c>
      <c r="F1827" s="30">
        <v>168693.4</v>
      </c>
    </row>
    <row r="1828" spans="2:6" x14ac:dyDescent="0.3">
      <c r="B1828" s="27" t="s">
        <v>34</v>
      </c>
      <c r="C1828" s="28" t="s">
        <v>12</v>
      </c>
      <c r="D1828" s="28" t="s">
        <v>35</v>
      </c>
      <c r="E1828" s="28">
        <v>0.75</v>
      </c>
      <c r="F1828" s="31">
        <v>168693.4</v>
      </c>
    </row>
    <row r="1829" spans="2:6" x14ac:dyDescent="0.3">
      <c r="B1829" s="25" t="s">
        <v>34</v>
      </c>
      <c r="C1829" s="26" t="s">
        <v>12</v>
      </c>
      <c r="D1829" s="26" t="s">
        <v>35</v>
      </c>
      <c r="E1829" s="26">
        <v>0.5</v>
      </c>
      <c r="F1829" s="30">
        <v>155997.36249999999</v>
      </c>
    </row>
    <row r="1830" spans="2:6" x14ac:dyDescent="0.3">
      <c r="B1830" s="27" t="s">
        <v>34</v>
      </c>
      <c r="C1830" s="28" t="s">
        <v>12</v>
      </c>
      <c r="D1830" s="28" t="s">
        <v>35</v>
      </c>
      <c r="E1830" s="28">
        <v>0.5</v>
      </c>
      <c r="F1830" s="31">
        <v>155997.36249999999</v>
      </c>
    </row>
    <row r="1831" spans="2:6" x14ac:dyDescent="0.3">
      <c r="B1831" s="25" t="s">
        <v>34</v>
      </c>
      <c r="C1831" s="26" t="s">
        <v>12</v>
      </c>
      <c r="D1831" s="26" t="s">
        <v>35</v>
      </c>
      <c r="E1831" s="26">
        <v>0.5</v>
      </c>
      <c r="F1831" s="30">
        <v>155997.36249999999</v>
      </c>
    </row>
    <row r="1832" spans="2:6" x14ac:dyDescent="0.3">
      <c r="B1832" s="27" t="s">
        <v>34</v>
      </c>
      <c r="C1832" s="28" t="s">
        <v>12</v>
      </c>
      <c r="D1832" s="28" t="s">
        <v>35</v>
      </c>
      <c r="E1832" s="28">
        <v>0.5</v>
      </c>
      <c r="F1832" s="31">
        <v>155997.36249999999</v>
      </c>
    </row>
    <row r="1833" spans="2:6" x14ac:dyDescent="0.3">
      <c r="B1833" s="25" t="s">
        <v>34</v>
      </c>
      <c r="C1833" s="26" t="s">
        <v>12</v>
      </c>
      <c r="D1833" s="26" t="s">
        <v>35</v>
      </c>
      <c r="E1833" s="26">
        <v>0.5</v>
      </c>
      <c r="F1833" s="30">
        <v>155997.36249999999</v>
      </c>
    </row>
    <row r="1834" spans="2:6" x14ac:dyDescent="0.3">
      <c r="B1834" s="27" t="s">
        <v>34</v>
      </c>
      <c r="C1834" s="28" t="s">
        <v>12</v>
      </c>
      <c r="D1834" s="28" t="s">
        <v>35</v>
      </c>
      <c r="E1834" s="28">
        <v>0.25</v>
      </c>
      <c r="F1834" s="31">
        <v>143301.32500000001</v>
      </c>
    </row>
    <row r="1835" spans="2:6" x14ac:dyDescent="0.3">
      <c r="B1835" s="25" t="s">
        <v>34</v>
      </c>
      <c r="C1835" s="26" t="s">
        <v>12</v>
      </c>
      <c r="D1835" s="26" t="s">
        <v>35</v>
      </c>
      <c r="E1835" s="26">
        <v>0.25</v>
      </c>
      <c r="F1835" s="30">
        <v>143301.32500000001</v>
      </c>
    </row>
    <row r="1836" spans="2:6" x14ac:dyDescent="0.3">
      <c r="B1836" s="27" t="s">
        <v>34</v>
      </c>
      <c r="C1836" s="28" t="s">
        <v>12</v>
      </c>
      <c r="D1836" s="28" t="s">
        <v>35</v>
      </c>
      <c r="E1836" s="28">
        <v>0.25</v>
      </c>
      <c r="F1836" s="31">
        <v>143301.32500000001</v>
      </c>
    </row>
    <row r="1837" spans="2:6" x14ac:dyDescent="0.3">
      <c r="B1837" s="25" t="s">
        <v>34</v>
      </c>
      <c r="C1837" s="26" t="s">
        <v>12</v>
      </c>
      <c r="D1837" s="26" t="s">
        <v>35</v>
      </c>
      <c r="E1837" s="26">
        <v>0.25</v>
      </c>
      <c r="F1837" s="30">
        <v>143301.32500000001</v>
      </c>
    </row>
    <row r="1838" spans="2:6" x14ac:dyDescent="0.3">
      <c r="B1838" s="27" t="s">
        <v>34</v>
      </c>
      <c r="C1838" s="28" t="s">
        <v>12</v>
      </c>
      <c r="D1838" s="28" t="s">
        <v>35</v>
      </c>
      <c r="E1838" s="28">
        <v>0.05</v>
      </c>
      <c r="F1838" s="31">
        <v>124954.45</v>
      </c>
    </row>
    <row r="1839" spans="2:6" x14ac:dyDescent="0.3">
      <c r="B1839" s="25" t="s">
        <v>34</v>
      </c>
      <c r="C1839" s="26" t="s">
        <v>12</v>
      </c>
      <c r="D1839" s="26" t="s">
        <v>35</v>
      </c>
      <c r="E1839" s="26">
        <v>0.05</v>
      </c>
      <c r="F1839" s="30">
        <v>124954.45</v>
      </c>
    </row>
    <row r="1840" spans="2:6" x14ac:dyDescent="0.3">
      <c r="B1840" s="27" t="s">
        <v>34</v>
      </c>
      <c r="C1840" s="28" t="s">
        <v>12</v>
      </c>
      <c r="D1840" s="28" t="s">
        <v>35</v>
      </c>
      <c r="E1840" s="28">
        <v>0.05</v>
      </c>
      <c r="F1840" s="31">
        <v>124954.45</v>
      </c>
    </row>
    <row r="1841" spans="2:6" x14ac:dyDescent="0.3">
      <c r="B1841" s="25" t="s">
        <v>34</v>
      </c>
      <c r="C1841" s="26" t="s">
        <v>12</v>
      </c>
      <c r="D1841" s="26" t="s">
        <v>35</v>
      </c>
      <c r="E1841" s="26">
        <v>0</v>
      </c>
      <c r="F1841" s="30">
        <v>98975.274999999994</v>
      </c>
    </row>
    <row r="1842" spans="2:6" x14ac:dyDescent="0.3">
      <c r="B1842" s="27" t="s">
        <v>34</v>
      </c>
      <c r="C1842" s="28" t="s">
        <v>12</v>
      </c>
      <c r="D1842" s="28" t="s">
        <v>35</v>
      </c>
      <c r="E1842" s="28" t="s">
        <v>24</v>
      </c>
      <c r="F1842" s="31">
        <v>156446.30369999999</v>
      </c>
    </row>
    <row r="1843" spans="2:6" x14ac:dyDescent="0.3">
      <c r="B1843" s="25" t="s">
        <v>34</v>
      </c>
      <c r="C1843" s="26" t="s">
        <v>12</v>
      </c>
      <c r="D1843" s="26" t="s">
        <v>36</v>
      </c>
      <c r="E1843" s="26">
        <v>1</v>
      </c>
      <c r="F1843" s="30">
        <v>75884146.689999998</v>
      </c>
    </row>
    <row r="1844" spans="2:6" x14ac:dyDescent="0.3">
      <c r="B1844" s="27" t="s">
        <v>34</v>
      </c>
      <c r="C1844" s="28" t="s">
        <v>12</v>
      </c>
      <c r="D1844" s="28" t="s">
        <v>36</v>
      </c>
      <c r="E1844" s="28">
        <v>0.95</v>
      </c>
      <c r="F1844" s="31">
        <v>56244646.649999999</v>
      </c>
    </row>
    <row r="1845" spans="2:6" x14ac:dyDescent="0.3">
      <c r="B1845" s="25" t="s">
        <v>34</v>
      </c>
      <c r="C1845" s="26" t="s">
        <v>12</v>
      </c>
      <c r="D1845" s="26" t="s">
        <v>36</v>
      </c>
      <c r="E1845" s="26">
        <v>0.95</v>
      </c>
      <c r="F1845" s="30">
        <v>56244646.649999999</v>
      </c>
    </row>
    <row r="1846" spans="2:6" x14ac:dyDescent="0.3">
      <c r="B1846" s="27" t="s">
        <v>34</v>
      </c>
      <c r="C1846" s="28" t="s">
        <v>12</v>
      </c>
      <c r="D1846" s="28" t="s">
        <v>36</v>
      </c>
      <c r="E1846" s="28">
        <v>0.95</v>
      </c>
      <c r="F1846" s="31">
        <v>56244646.649999999</v>
      </c>
    </row>
    <row r="1847" spans="2:6" x14ac:dyDescent="0.3">
      <c r="B1847" s="25" t="s">
        <v>34</v>
      </c>
      <c r="C1847" s="26" t="s">
        <v>12</v>
      </c>
      <c r="D1847" s="26" t="s">
        <v>36</v>
      </c>
      <c r="E1847" s="26">
        <v>0.75</v>
      </c>
      <c r="F1847" s="30">
        <v>47379016.32</v>
      </c>
    </row>
    <row r="1848" spans="2:6" x14ac:dyDescent="0.3">
      <c r="B1848" s="27" t="s">
        <v>34</v>
      </c>
      <c r="C1848" s="28" t="s">
        <v>12</v>
      </c>
      <c r="D1848" s="28" t="s">
        <v>36</v>
      </c>
      <c r="E1848" s="28">
        <v>0.75</v>
      </c>
      <c r="F1848" s="31">
        <v>47379016.32</v>
      </c>
    </row>
    <row r="1849" spans="2:6" x14ac:dyDescent="0.3">
      <c r="B1849" s="25" t="s">
        <v>34</v>
      </c>
      <c r="C1849" s="26" t="s">
        <v>12</v>
      </c>
      <c r="D1849" s="26" t="s">
        <v>36</v>
      </c>
      <c r="E1849" s="26">
        <v>0.75</v>
      </c>
      <c r="F1849" s="30">
        <v>47379016.32</v>
      </c>
    </row>
    <row r="1850" spans="2:6" x14ac:dyDescent="0.3">
      <c r="B1850" s="27" t="s">
        <v>34</v>
      </c>
      <c r="C1850" s="28" t="s">
        <v>12</v>
      </c>
      <c r="D1850" s="28" t="s">
        <v>36</v>
      </c>
      <c r="E1850" s="28">
        <v>0.75</v>
      </c>
      <c r="F1850" s="31">
        <v>47379016.32</v>
      </c>
    </row>
    <row r="1851" spans="2:6" x14ac:dyDescent="0.3">
      <c r="B1851" s="25" t="s">
        <v>34</v>
      </c>
      <c r="C1851" s="26" t="s">
        <v>12</v>
      </c>
      <c r="D1851" s="26" t="s">
        <v>36</v>
      </c>
      <c r="E1851" s="26">
        <v>0.5</v>
      </c>
      <c r="F1851" s="30">
        <v>41695210.460000001</v>
      </c>
    </row>
    <row r="1852" spans="2:6" x14ac:dyDescent="0.3">
      <c r="B1852" s="27" t="s">
        <v>34</v>
      </c>
      <c r="C1852" s="28" t="s">
        <v>12</v>
      </c>
      <c r="D1852" s="28" t="s">
        <v>36</v>
      </c>
      <c r="E1852" s="28">
        <v>0.5</v>
      </c>
      <c r="F1852" s="31">
        <v>41695210.460000001</v>
      </c>
    </row>
    <row r="1853" spans="2:6" x14ac:dyDescent="0.3">
      <c r="B1853" s="25" t="s">
        <v>34</v>
      </c>
      <c r="C1853" s="26" t="s">
        <v>12</v>
      </c>
      <c r="D1853" s="26" t="s">
        <v>36</v>
      </c>
      <c r="E1853" s="26">
        <v>0.5</v>
      </c>
      <c r="F1853" s="30">
        <v>41695210.460000001</v>
      </c>
    </row>
    <row r="1854" spans="2:6" x14ac:dyDescent="0.3">
      <c r="B1854" s="27" t="s">
        <v>34</v>
      </c>
      <c r="C1854" s="28" t="s">
        <v>12</v>
      </c>
      <c r="D1854" s="28" t="s">
        <v>36</v>
      </c>
      <c r="E1854" s="28">
        <v>0.5</v>
      </c>
      <c r="F1854" s="31">
        <v>41695210.460000001</v>
      </c>
    </row>
    <row r="1855" spans="2:6" x14ac:dyDescent="0.3">
      <c r="B1855" s="25" t="s">
        <v>34</v>
      </c>
      <c r="C1855" s="26" t="s">
        <v>12</v>
      </c>
      <c r="D1855" s="26" t="s">
        <v>36</v>
      </c>
      <c r="E1855" s="26">
        <v>0.5</v>
      </c>
      <c r="F1855" s="30">
        <v>41695210.460000001</v>
      </c>
    </row>
    <row r="1856" spans="2:6" x14ac:dyDescent="0.3">
      <c r="B1856" s="27" t="s">
        <v>34</v>
      </c>
      <c r="C1856" s="28" t="s">
        <v>12</v>
      </c>
      <c r="D1856" s="28" t="s">
        <v>36</v>
      </c>
      <c r="E1856" s="28">
        <v>0.25</v>
      </c>
      <c r="F1856" s="31">
        <v>36640043.149999999</v>
      </c>
    </row>
    <row r="1857" spans="2:6" x14ac:dyDescent="0.3">
      <c r="B1857" s="25" t="s">
        <v>34</v>
      </c>
      <c r="C1857" s="26" t="s">
        <v>12</v>
      </c>
      <c r="D1857" s="26" t="s">
        <v>36</v>
      </c>
      <c r="E1857" s="26">
        <v>0.25</v>
      </c>
      <c r="F1857" s="30">
        <v>36640043.149999999</v>
      </c>
    </row>
    <row r="1858" spans="2:6" x14ac:dyDescent="0.3">
      <c r="B1858" s="27" t="s">
        <v>34</v>
      </c>
      <c r="C1858" s="28" t="s">
        <v>12</v>
      </c>
      <c r="D1858" s="28" t="s">
        <v>36</v>
      </c>
      <c r="E1858" s="28">
        <v>0.25</v>
      </c>
      <c r="F1858" s="31">
        <v>36640043.149999999</v>
      </c>
    </row>
    <row r="1859" spans="2:6" x14ac:dyDescent="0.3">
      <c r="B1859" s="25" t="s">
        <v>34</v>
      </c>
      <c r="C1859" s="26" t="s">
        <v>12</v>
      </c>
      <c r="D1859" s="26" t="s">
        <v>36</v>
      </c>
      <c r="E1859" s="26">
        <v>0.25</v>
      </c>
      <c r="F1859" s="30">
        <v>36640043.149999999</v>
      </c>
    </row>
    <row r="1860" spans="2:6" x14ac:dyDescent="0.3">
      <c r="B1860" s="27" t="s">
        <v>34</v>
      </c>
      <c r="C1860" s="28" t="s">
        <v>12</v>
      </c>
      <c r="D1860" s="28" t="s">
        <v>36</v>
      </c>
      <c r="E1860" s="28">
        <v>0.05</v>
      </c>
      <c r="F1860" s="31">
        <v>30483854.379999999</v>
      </c>
    </row>
    <row r="1861" spans="2:6" x14ac:dyDescent="0.3">
      <c r="B1861" s="25" t="s">
        <v>34</v>
      </c>
      <c r="C1861" s="26" t="s">
        <v>12</v>
      </c>
      <c r="D1861" s="26" t="s">
        <v>36</v>
      </c>
      <c r="E1861" s="26">
        <v>0.05</v>
      </c>
      <c r="F1861" s="30">
        <v>30483854.379999999</v>
      </c>
    </row>
    <row r="1862" spans="2:6" x14ac:dyDescent="0.3">
      <c r="B1862" s="27" t="s">
        <v>34</v>
      </c>
      <c r="C1862" s="28" t="s">
        <v>12</v>
      </c>
      <c r="D1862" s="28" t="s">
        <v>36</v>
      </c>
      <c r="E1862" s="28">
        <v>0.05</v>
      </c>
      <c r="F1862" s="31">
        <v>30483854.379999999</v>
      </c>
    </row>
    <row r="1863" spans="2:6" x14ac:dyDescent="0.3">
      <c r="B1863" s="25" t="s">
        <v>34</v>
      </c>
      <c r="C1863" s="26" t="s">
        <v>12</v>
      </c>
      <c r="D1863" s="26" t="s">
        <v>36</v>
      </c>
      <c r="E1863" s="26">
        <v>0</v>
      </c>
      <c r="F1863" s="30">
        <v>20136629.59</v>
      </c>
    </row>
    <row r="1864" spans="2:6" x14ac:dyDescent="0.3">
      <c r="B1864" s="27" t="s">
        <v>34</v>
      </c>
      <c r="C1864" s="28" t="s">
        <v>12</v>
      </c>
      <c r="D1864" s="28" t="s">
        <v>36</v>
      </c>
      <c r="E1864" s="28" t="s">
        <v>24</v>
      </c>
      <c r="F1864" s="31">
        <v>42317666.549999997</v>
      </c>
    </row>
    <row r="1865" spans="2:6" x14ac:dyDescent="0.3">
      <c r="B1865" s="25" t="s">
        <v>34</v>
      </c>
      <c r="C1865" s="26" t="s">
        <v>12</v>
      </c>
      <c r="D1865" s="26" t="s">
        <v>37</v>
      </c>
      <c r="E1865" s="26">
        <v>1</v>
      </c>
      <c r="F1865" s="30">
        <v>52734186.57</v>
      </c>
    </row>
    <row r="1866" spans="2:6" x14ac:dyDescent="0.3">
      <c r="B1866" s="27" t="s">
        <v>34</v>
      </c>
      <c r="C1866" s="28" t="s">
        <v>12</v>
      </c>
      <c r="D1866" s="28" t="s">
        <v>37</v>
      </c>
      <c r="E1866" s="28">
        <v>0.95</v>
      </c>
      <c r="F1866" s="31">
        <v>38990580.890000001</v>
      </c>
    </row>
    <row r="1867" spans="2:6" x14ac:dyDescent="0.3">
      <c r="B1867" s="25" t="s">
        <v>34</v>
      </c>
      <c r="C1867" s="26" t="s">
        <v>12</v>
      </c>
      <c r="D1867" s="26" t="s">
        <v>37</v>
      </c>
      <c r="E1867" s="26">
        <v>0.95</v>
      </c>
      <c r="F1867" s="30">
        <v>38990580.890000001</v>
      </c>
    </row>
    <row r="1868" spans="2:6" x14ac:dyDescent="0.3">
      <c r="B1868" s="27" t="s">
        <v>34</v>
      </c>
      <c r="C1868" s="28" t="s">
        <v>12</v>
      </c>
      <c r="D1868" s="28" t="s">
        <v>37</v>
      </c>
      <c r="E1868" s="28">
        <v>0.95</v>
      </c>
      <c r="F1868" s="31">
        <v>38990580.890000001</v>
      </c>
    </row>
    <row r="1869" spans="2:6" x14ac:dyDescent="0.3">
      <c r="B1869" s="25" t="s">
        <v>34</v>
      </c>
      <c r="C1869" s="26" t="s">
        <v>12</v>
      </c>
      <c r="D1869" s="26" t="s">
        <v>37</v>
      </c>
      <c r="E1869" s="26">
        <v>0.75</v>
      </c>
      <c r="F1869" s="30">
        <v>32514209.289999999</v>
      </c>
    </row>
    <row r="1870" spans="2:6" x14ac:dyDescent="0.3">
      <c r="B1870" s="27" t="s">
        <v>34</v>
      </c>
      <c r="C1870" s="28" t="s">
        <v>12</v>
      </c>
      <c r="D1870" s="28" t="s">
        <v>37</v>
      </c>
      <c r="E1870" s="28">
        <v>0.75</v>
      </c>
      <c r="F1870" s="31">
        <v>32514209.289999999</v>
      </c>
    </row>
    <row r="1871" spans="2:6" x14ac:dyDescent="0.3">
      <c r="B1871" s="25" t="s">
        <v>34</v>
      </c>
      <c r="C1871" s="26" t="s">
        <v>12</v>
      </c>
      <c r="D1871" s="26" t="s">
        <v>37</v>
      </c>
      <c r="E1871" s="26">
        <v>0.75</v>
      </c>
      <c r="F1871" s="30">
        <v>32514209.289999999</v>
      </c>
    </row>
    <row r="1872" spans="2:6" x14ac:dyDescent="0.3">
      <c r="B1872" s="27" t="s">
        <v>34</v>
      </c>
      <c r="C1872" s="28" t="s">
        <v>12</v>
      </c>
      <c r="D1872" s="28" t="s">
        <v>37</v>
      </c>
      <c r="E1872" s="28">
        <v>0.75</v>
      </c>
      <c r="F1872" s="31">
        <v>32514209.289999999</v>
      </c>
    </row>
    <row r="1873" spans="2:6" x14ac:dyDescent="0.3">
      <c r="B1873" s="25" t="s">
        <v>34</v>
      </c>
      <c r="C1873" s="26" t="s">
        <v>12</v>
      </c>
      <c r="D1873" s="26" t="s">
        <v>37</v>
      </c>
      <c r="E1873" s="26">
        <v>0.5</v>
      </c>
      <c r="F1873" s="30">
        <v>28117349.219999999</v>
      </c>
    </row>
    <row r="1874" spans="2:6" x14ac:dyDescent="0.3">
      <c r="B1874" s="27" t="s">
        <v>34</v>
      </c>
      <c r="C1874" s="28" t="s">
        <v>12</v>
      </c>
      <c r="D1874" s="28" t="s">
        <v>37</v>
      </c>
      <c r="E1874" s="28">
        <v>0.5</v>
      </c>
      <c r="F1874" s="31">
        <v>28117349.219999999</v>
      </c>
    </row>
    <row r="1875" spans="2:6" x14ac:dyDescent="0.3">
      <c r="B1875" s="25" t="s">
        <v>34</v>
      </c>
      <c r="C1875" s="26" t="s">
        <v>12</v>
      </c>
      <c r="D1875" s="26" t="s">
        <v>37</v>
      </c>
      <c r="E1875" s="26">
        <v>0.5</v>
      </c>
      <c r="F1875" s="30">
        <v>28117349.219999999</v>
      </c>
    </row>
    <row r="1876" spans="2:6" x14ac:dyDescent="0.3">
      <c r="B1876" s="27" t="s">
        <v>34</v>
      </c>
      <c r="C1876" s="28" t="s">
        <v>12</v>
      </c>
      <c r="D1876" s="28" t="s">
        <v>37</v>
      </c>
      <c r="E1876" s="28">
        <v>0.5</v>
      </c>
      <c r="F1876" s="31">
        <v>28117349.219999999</v>
      </c>
    </row>
    <row r="1877" spans="2:6" x14ac:dyDescent="0.3">
      <c r="B1877" s="25" t="s">
        <v>34</v>
      </c>
      <c r="C1877" s="26" t="s">
        <v>12</v>
      </c>
      <c r="D1877" s="26" t="s">
        <v>37</v>
      </c>
      <c r="E1877" s="26">
        <v>0.5</v>
      </c>
      <c r="F1877" s="30">
        <v>28117349.219999999</v>
      </c>
    </row>
    <row r="1878" spans="2:6" x14ac:dyDescent="0.3">
      <c r="B1878" s="27" t="s">
        <v>34</v>
      </c>
      <c r="C1878" s="28" t="s">
        <v>12</v>
      </c>
      <c r="D1878" s="28" t="s">
        <v>37</v>
      </c>
      <c r="E1878" s="28">
        <v>0.25</v>
      </c>
      <c r="F1878" s="31">
        <v>24251750.329999998</v>
      </c>
    </row>
    <row r="1879" spans="2:6" x14ac:dyDescent="0.3">
      <c r="B1879" s="25" t="s">
        <v>34</v>
      </c>
      <c r="C1879" s="26" t="s">
        <v>12</v>
      </c>
      <c r="D1879" s="26" t="s">
        <v>37</v>
      </c>
      <c r="E1879" s="26">
        <v>0.25</v>
      </c>
      <c r="F1879" s="30">
        <v>24251750.329999998</v>
      </c>
    </row>
    <row r="1880" spans="2:6" x14ac:dyDescent="0.3">
      <c r="B1880" s="27" t="s">
        <v>34</v>
      </c>
      <c r="C1880" s="28" t="s">
        <v>12</v>
      </c>
      <c r="D1880" s="28" t="s">
        <v>37</v>
      </c>
      <c r="E1880" s="28">
        <v>0.25</v>
      </c>
      <c r="F1880" s="31">
        <v>24251750.329999998</v>
      </c>
    </row>
    <row r="1881" spans="2:6" x14ac:dyDescent="0.3">
      <c r="B1881" s="25" t="s">
        <v>34</v>
      </c>
      <c r="C1881" s="26" t="s">
        <v>12</v>
      </c>
      <c r="D1881" s="26" t="s">
        <v>37</v>
      </c>
      <c r="E1881" s="26">
        <v>0.25</v>
      </c>
      <c r="F1881" s="30">
        <v>24251750.329999998</v>
      </c>
    </row>
    <row r="1882" spans="2:6" x14ac:dyDescent="0.3">
      <c r="B1882" s="27" t="s">
        <v>34</v>
      </c>
      <c r="C1882" s="28" t="s">
        <v>12</v>
      </c>
      <c r="D1882" s="28" t="s">
        <v>37</v>
      </c>
      <c r="E1882" s="28">
        <v>0.05</v>
      </c>
      <c r="F1882" s="31">
        <v>19948008.620000001</v>
      </c>
    </row>
    <row r="1883" spans="2:6" x14ac:dyDescent="0.3">
      <c r="B1883" s="25" t="s">
        <v>34</v>
      </c>
      <c r="C1883" s="26" t="s">
        <v>12</v>
      </c>
      <c r="D1883" s="26" t="s">
        <v>37</v>
      </c>
      <c r="E1883" s="26">
        <v>0.05</v>
      </c>
      <c r="F1883" s="30">
        <v>19948008.620000001</v>
      </c>
    </row>
    <row r="1884" spans="2:6" x14ac:dyDescent="0.3">
      <c r="B1884" s="27" t="s">
        <v>34</v>
      </c>
      <c r="C1884" s="28" t="s">
        <v>12</v>
      </c>
      <c r="D1884" s="28" t="s">
        <v>37</v>
      </c>
      <c r="E1884" s="28">
        <v>0.05</v>
      </c>
      <c r="F1884" s="31">
        <v>19948008.620000001</v>
      </c>
    </row>
    <row r="1885" spans="2:6" x14ac:dyDescent="0.3">
      <c r="B1885" s="25" t="s">
        <v>34</v>
      </c>
      <c r="C1885" s="26" t="s">
        <v>12</v>
      </c>
      <c r="D1885" s="26" t="s">
        <v>37</v>
      </c>
      <c r="E1885" s="26">
        <v>0</v>
      </c>
      <c r="F1885" s="30">
        <v>13998634.07</v>
      </c>
    </row>
    <row r="1886" spans="2:6" x14ac:dyDescent="0.3">
      <c r="B1886" s="27" t="s">
        <v>34</v>
      </c>
      <c r="C1886" s="28" t="s">
        <v>12</v>
      </c>
      <c r="D1886" s="28" t="s">
        <v>37</v>
      </c>
      <c r="E1886" s="28" t="s">
        <v>24</v>
      </c>
      <c r="F1886" s="31">
        <v>28630051.420000002</v>
      </c>
    </row>
    <row r="1887" spans="2:6" x14ac:dyDescent="0.3">
      <c r="B1887" s="25" t="s">
        <v>34</v>
      </c>
      <c r="C1887" s="26" t="s">
        <v>12</v>
      </c>
      <c r="D1887" s="26" t="s">
        <v>38</v>
      </c>
      <c r="E1887" s="26">
        <v>1</v>
      </c>
      <c r="F1887" s="30">
        <v>25474432.359999999</v>
      </c>
    </row>
    <row r="1888" spans="2:6" x14ac:dyDescent="0.3">
      <c r="B1888" s="27" t="s">
        <v>34</v>
      </c>
      <c r="C1888" s="28" t="s">
        <v>12</v>
      </c>
      <c r="D1888" s="28" t="s">
        <v>38</v>
      </c>
      <c r="E1888" s="28">
        <v>0.95</v>
      </c>
      <c r="F1888" s="31">
        <v>17980520.359999999</v>
      </c>
    </row>
    <row r="1889" spans="2:6" x14ac:dyDescent="0.3">
      <c r="B1889" s="25" t="s">
        <v>34</v>
      </c>
      <c r="C1889" s="26" t="s">
        <v>12</v>
      </c>
      <c r="D1889" s="26" t="s">
        <v>38</v>
      </c>
      <c r="E1889" s="26">
        <v>0.95</v>
      </c>
      <c r="F1889" s="30">
        <v>17980520.359999999</v>
      </c>
    </row>
    <row r="1890" spans="2:6" x14ac:dyDescent="0.3">
      <c r="B1890" s="27" t="s">
        <v>34</v>
      </c>
      <c r="C1890" s="28" t="s">
        <v>12</v>
      </c>
      <c r="D1890" s="28" t="s">
        <v>38</v>
      </c>
      <c r="E1890" s="28">
        <v>0.95</v>
      </c>
      <c r="F1890" s="31">
        <v>17980520.359999999</v>
      </c>
    </row>
    <row r="1891" spans="2:6" x14ac:dyDescent="0.3">
      <c r="B1891" s="25" t="s">
        <v>34</v>
      </c>
      <c r="C1891" s="26" t="s">
        <v>12</v>
      </c>
      <c r="D1891" s="26" t="s">
        <v>38</v>
      </c>
      <c r="E1891" s="26">
        <v>0.75</v>
      </c>
      <c r="F1891" s="30">
        <v>14570546.449999999</v>
      </c>
    </row>
    <row r="1892" spans="2:6" x14ac:dyDescent="0.3">
      <c r="B1892" s="27" t="s">
        <v>34</v>
      </c>
      <c r="C1892" s="28" t="s">
        <v>12</v>
      </c>
      <c r="D1892" s="28" t="s">
        <v>38</v>
      </c>
      <c r="E1892" s="28">
        <v>0.75</v>
      </c>
      <c r="F1892" s="31">
        <v>14570546.449999999</v>
      </c>
    </row>
    <row r="1893" spans="2:6" x14ac:dyDescent="0.3">
      <c r="B1893" s="25" t="s">
        <v>34</v>
      </c>
      <c r="C1893" s="26" t="s">
        <v>12</v>
      </c>
      <c r="D1893" s="26" t="s">
        <v>38</v>
      </c>
      <c r="E1893" s="26">
        <v>0.75</v>
      </c>
      <c r="F1893" s="30">
        <v>14570546.449999999</v>
      </c>
    </row>
    <row r="1894" spans="2:6" x14ac:dyDescent="0.3">
      <c r="B1894" s="27" t="s">
        <v>34</v>
      </c>
      <c r="C1894" s="28" t="s">
        <v>12</v>
      </c>
      <c r="D1894" s="28" t="s">
        <v>38</v>
      </c>
      <c r="E1894" s="28">
        <v>0.75</v>
      </c>
      <c r="F1894" s="31">
        <v>14570546.449999999</v>
      </c>
    </row>
    <row r="1895" spans="2:6" x14ac:dyDescent="0.3">
      <c r="B1895" s="25" t="s">
        <v>34</v>
      </c>
      <c r="C1895" s="26" t="s">
        <v>12</v>
      </c>
      <c r="D1895" s="26" t="s">
        <v>38</v>
      </c>
      <c r="E1895" s="26">
        <v>0.5</v>
      </c>
      <c r="F1895" s="30">
        <v>12740820.609999999</v>
      </c>
    </row>
    <row r="1896" spans="2:6" x14ac:dyDescent="0.3">
      <c r="B1896" s="27" t="s">
        <v>34</v>
      </c>
      <c r="C1896" s="28" t="s">
        <v>12</v>
      </c>
      <c r="D1896" s="28" t="s">
        <v>38</v>
      </c>
      <c r="E1896" s="28">
        <v>0.5</v>
      </c>
      <c r="F1896" s="31">
        <v>12740820.609999999</v>
      </c>
    </row>
    <row r="1897" spans="2:6" x14ac:dyDescent="0.3">
      <c r="B1897" s="25" t="s">
        <v>34</v>
      </c>
      <c r="C1897" s="26" t="s">
        <v>12</v>
      </c>
      <c r="D1897" s="26" t="s">
        <v>38</v>
      </c>
      <c r="E1897" s="26">
        <v>0.5</v>
      </c>
      <c r="F1897" s="30">
        <v>12740820.609999999</v>
      </c>
    </row>
    <row r="1898" spans="2:6" x14ac:dyDescent="0.3">
      <c r="B1898" s="27" t="s">
        <v>34</v>
      </c>
      <c r="C1898" s="28" t="s">
        <v>12</v>
      </c>
      <c r="D1898" s="28" t="s">
        <v>38</v>
      </c>
      <c r="E1898" s="28">
        <v>0.5</v>
      </c>
      <c r="F1898" s="31">
        <v>12740820.609999999</v>
      </c>
    </row>
    <row r="1899" spans="2:6" x14ac:dyDescent="0.3">
      <c r="B1899" s="25" t="s">
        <v>34</v>
      </c>
      <c r="C1899" s="26" t="s">
        <v>12</v>
      </c>
      <c r="D1899" s="26" t="s">
        <v>38</v>
      </c>
      <c r="E1899" s="26">
        <v>0.5</v>
      </c>
      <c r="F1899" s="30">
        <v>12740820.609999999</v>
      </c>
    </row>
    <row r="1900" spans="2:6" x14ac:dyDescent="0.3">
      <c r="B1900" s="27" t="s">
        <v>34</v>
      </c>
      <c r="C1900" s="28" t="s">
        <v>12</v>
      </c>
      <c r="D1900" s="28" t="s">
        <v>38</v>
      </c>
      <c r="E1900" s="28">
        <v>0.25</v>
      </c>
      <c r="F1900" s="31">
        <v>11071538.35</v>
      </c>
    </row>
    <row r="1901" spans="2:6" x14ac:dyDescent="0.3">
      <c r="B1901" s="25" t="s">
        <v>34</v>
      </c>
      <c r="C1901" s="26" t="s">
        <v>12</v>
      </c>
      <c r="D1901" s="26" t="s">
        <v>38</v>
      </c>
      <c r="E1901" s="26">
        <v>0.25</v>
      </c>
      <c r="F1901" s="30">
        <v>11071538.35</v>
      </c>
    </row>
    <row r="1902" spans="2:6" x14ac:dyDescent="0.3">
      <c r="B1902" s="27" t="s">
        <v>34</v>
      </c>
      <c r="C1902" s="28" t="s">
        <v>12</v>
      </c>
      <c r="D1902" s="28" t="s">
        <v>38</v>
      </c>
      <c r="E1902" s="28">
        <v>0.25</v>
      </c>
      <c r="F1902" s="31">
        <v>11071538.35</v>
      </c>
    </row>
    <row r="1903" spans="2:6" x14ac:dyDescent="0.3">
      <c r="B1903" s="25" t="s">
        <v>34</v>
      </c>
      <c r="C1903" s="26" t="s">
        <v>12</v>
      </c>
      <c r="D1903" s="26" t="s">
        <v>38</v>
      </c>
      <c r="E1903" s="26">
        <v>0.25</v>
      </c>
      <c r="F1903" s="30">
        <v>11071538.35</v>
      </c>
    </row>
    <row r="1904" spans="2:6" x14ac:dyDescent="0.3">
      <c r="B1904" s="27" t="s">
        <v>34</v>
      </c>
      <c r="C1904" s="28" t="s">
        <v>12</v>
      </c>
      <c r="D1904" s="28" t="s">
        <v>38</v>
      </c>
      <c r="E1904" s="28">
        <v>0.05</v>
      </c>
      <c r="F1904" s="31">
        <v>8937618.5260000005</v>
      </c>
    </row>
    <row r="1905" spans="2:6" x14ac:dyDescent="0.3">
      <c r="B1905" s="25" t="s">
        <v>34</v>
      </c>
      <c r="C1905" s="26" t="s">
        <v>12</v>
      </c>
      <c r="D1905" s="26" t="s">
        <v>38</v>
      </c>
      <c r="E1905" s="26">
        <v>0.05</v>
      </c>
      <c r="F1905" s="30">
        <v>8937618.5260000005</v>
      </c>
    </row>
    <row r="1906" spans="2:6" x14ac:dyDescent="0.3">
      <c r="B1906" s="27" t="s">
        <v>34</v>
      </c>
      <c r="C1906" s="28" t="s">
        <v>12</v>
      </c>
      <c r="D1906" s="28" t="s">
        <v>38</v>
      </c>
      <c r="E1906" s="28">
        <v>0.05</v>
      </c>
      <c r="F1906" s="31">
        <v>8937618.5260000005</v>
      </c>
    </row>
    <row r="1907" spans="2:6" x14ac:dyDescent="0.3">
      <c r="B1907" s="25" t="s">
        <v>34</v>
      </c>
      <c r="C1907" s="26" t="s">
        <v>12</v>
      </c>
      <c r="D1907" s="26" t="s">
        <v>38</v>
      </c>
      <c r="E1907" s="26">
        <v>0</v>
      </c>
      <c r="F1907" s="30">
        <v>5141244.1670000004</v>
      </c>
    </row>
    <row r="1908" spans="2:6" x14ac:dyDescent="0.3">
      <c r="B1908" s="27" t="s">
        <v>34</v>
      </c>
      <c r="C1908" s="28" t="s">
        <v>12</v>
      </c>
      <c r="D1908" s="28" t="s">
        <v>38</v>
      </c>
      <c r="E1908" s="28" t="s">
        <v>24</v>
      </c>
      <c r="F1908" s="31">
        <v>12976150.939999999</v>
      </c>
    </row>
    <row r="1909" spans="2:6" x14ac:dyDescent="0.3">
      <c r="B1909" s="25" t="s">
        <v>34</v>
      </c>
      <c r="C1909" s="26" t="s">
        <v>12</v>
      </c>
      <c r="D1909" s="26" t="s">
        <v>39</v>
      </c>
      <c r="E1909" s="26">
        <v>1</v>
      </c>
      <c r="F1909" s="30">
        <v>228.35967600000001</v>
      </c>
    </row>
    <row r="1910" spans="2:6" x14ac:dyDescent="0.3">
      <c r="B1910" s="27" t="s">
        <v>34</v>
      </c>
      <c r="C1910" s="28" t="s">
        <v>12</v>
      </c>
      <c r="D1910" s="28" t="s">
        <v>39</v>
      </c>
      <c r="E1910" s="28">
        <v>0.95</v>
      </c>
      <c r="F1910" s="31">
        <v>228.35967600000001</v>
      </c>
    </row>
    <row r="1911" spans="2:6" x14ac:dyDescent="0.3">
      <c r="B1911" s="25" t="s">
        <v>34</v>
      </c>
      <c r="C1911" s="26" t="s">
        <v>12</v>
      </c>
      <c r="D1911" s="26" t="s">
        <v>39</v>
      </c>
      <c r="E1911" s="26">
        <v>0.95</v>
      </c>
      <c r="F1911" s="30">
        <v>228.35967600000001</v>
      </c>
    </row>
    <row r="1912" spans="2:6" x14ac:dyDescent="0.3">
      <c r="B1912" s="27" t="s">
        <v>34</v>
      </c>
      <c r="C1912" s="28" t="s">
        <v>12</v>
      </c>
      <c r="D1912" s="28" t="s">
        <v>39</v>
      </c>
      <c r="E1912" s="28">
        <v>0.95</v>
      </c>
      <c r="F1912" s="31">
        <v>228.35967600000001</v>
      </c>
    </row>
    <row r="1913" spans="2:6" x14ac:dyDescent="0.3">
      <c r="B1913" s="25" t="s">
        <v>34</v>
      </c>
      <c r="C1913" s="26" t="s">
        <v>12</v>
      </c>
      <c r="D1913" s="26" t="s">
        <v>39</v>
      </c>
      <c r="E1913" s="26">
        <v>0.75</v>
      </c>
      <c r="F1913" s="30">
        <v>199.82864599999999</v>
      </c>
    </row>
    <row r="1914" spans="2:6" x14ac:dyDescent="0.3">
      <c r="B1914" s="27" t="s">
        <v>34</v>
      </c>
      <c r="C1914" s="28" t="s">
        <v>12</v>
      </c>
      <c r="D1914" s="28" t="s">
        <v>39</v>
      </c>
      <c r="E1914" s="28">
        <v>0.75</v>
      </c>
      <c r="F1914" s="31">
        <v>199.82864599999999</v>
      </c>
    </row>
    <row r="1915" spans="2:6" x14ac:dyDescent="0.3">
      <c r="B1915" s="25" t="s">
        <v>34</v>
      </c>
      <c r="C1915" s="26" t="s">
        <v>12</v>
      </c>
      <c r="D1915" s="26" t="s">
        <v>39</v>
      </c>
      <c r="E1915" s="26">
        <v>0.75</v>
      </c>
      <c r="F1915" s="30">
        <v>199.82864599999999</v>
      </c>
    </row>
    <row r="1916" spans="2:6" x14ac:dyDescent="0.3">
      <c r="B1916" s="27" t="s">
        <v>34</v>
      </c>
      <c r="C1916" s="28" t="s">
        <v>12</v>
      </c>
      <c r="D1916" s="28" t="s">
        <v>39</v>
      </c>
      <c r="E1916" s="28">
        <v>0.75</v>
      </c>
      <c r="F1916" s="31">
        <v>199.82864599999999</v>
      </c>
    </row>
    <row r="1917" spans="2:6" x14ac:dyDescent="0.3">
      <c r="B1917" s="25" t="s">
        <v>34</v>
      </c>
      <c r="C1917" s="26" t="s">
        <v>12</v>
      </c>
      <c r="D1917" s="26" t="s">
        <v>39</v>
      </c>
      <c r="E1917" s="26">
        <v>0.5</v>
      </c>
      <c r="F1917" s="30">
        <v>180.06814199999999</v>
      </c>
    </row>
    <row r="1918" spans="2:6" x14ac:dyDescent="0.3">
      <c r="B1918" s="27" t="s">
        <v>34</v>
      </c>
      <c r="C1918" s="28" t="s">
        <v>12</v>
      </c>
      <c r="D1918" s="28" t="s">
        <v>39</v>
      </c>
      <c r="E1918" s="28">
        <v>0.5</v>
      </c>
      <c r="F1918" s="31">
        <v>180.06814199999999</v>
      </c>
    </row>
    <row r="1919" spans="2:6" x14ac:dyDescent="0.3">
      <c r="B1919" s="25" t="s">
        <v>34</v>
      </c>
      <c r="C1919" s="26" t="s">
        <v>12</v>
      </c>
      <c r="D1919" s="26" t="s">
        <v>39</v>
      </c>
      <c r="E1919" s="26">
        <v>0.5</v>
      </c>
      <c r="F1919" s="30">
        <v>180.06814199999999</v>
      </c>
    </row>
    <row r="1920" spans="2:6" x14ac:dyDescent="0.3">
      <c r="B1920" s="27" t="s">
        <v>34</v>
      </c>
      <c r="C1920" s="28" t="s">
        <v>12</v>
      </c>
      <c r="D1920" s="28" t="s">
        <v>39</v>
      </c>
      <c r="E1920" s="28">
        <v>0.5</v>
      </c>
      <c r="F1920" s="31">
        <v>180.06814199999999</v>
      </c>
    </row>
    <row r="1921" spans="2:6" x14ac:dyDescent="0.3">
      <c r="B1921" s="25" t="s">
        <v>34</v>
      </c>
      <c r="C1921" s="26" t="s">
        <v>12</v>
      </c>
      <c r="D1921" s="26" t="s">
        <v>39</v>
      </c>
      <c r="E1921" s="26">
        <v>0.5</v>
      </c>
      <c r="F1921" s="30">
        <v>180.06814199999999</v>
      </c>
    </row>
    <row r="1922" spans="2:6" x14ac:dyDescent="0.3">
      <c r="B1922" s="27" t="s">
        <v>34</v>
      </c>
      <c r="C1922" s="28" t="s">
        <v>12</v>
      </c>
      <c r="D1922" s="28" t="s">
        <v>39</v>
      </c>
      <c r="E1922" s="28">
        <v>0.25</v>
      </c>
      <c r="F1922" s="31">
        <v>164.259739</v>
      </c>
    </row>
    <row r="1923" spans="2:6" x14ac:dyDescent="0.3">
      <c r="B1923" s="25" t="s">
        <v>34</v>
      </c>
      <c r="C1923" s="26" t="s">
        <v>12</v>
      </c>
      <c r="D1923" s="26" t="s">
        <v>39</v>
      </c>
      <c r="E1923" s="26">
        <v>0.25</v>
      </c>
      <c r="F1923" s="30">
        <v>164.259739</v>
      </c>
    </row>
    <row r="1924" spans="2:6" x14ac:dyDescent="0.3">
      <c r="B1924" s="27" t="s">
        <v>34</v>
      </c>
      <c r="C1924" s="28" t="s">
        <v>12</v>
      </c>
      <c r="D1924" s="28" t="s">
        <v>39</v>
      </c>
      <c r="E1924" s="28">
        <v>0.25</v>
      </c>
      <c r="F1924" s="31">
        <v>164.259739</v>
      </c>
    </row>
    <row r="1925" spans="2:6" x14ac:dyDescent="0.3">
      <c r="B1925" s="25" t="s">
        <v>34</v>
      </c>
      <c r="C1925" s="26" t="s">
        <v>12</v>
      </c>
      <c r="D1925" s="26" t="s">
        <v>39</v>
      </c>
      <c r="E1925" s="26">
        <v>0.25</v>
      </c>
      <c r="F1925" s="30">
        <v>164.259739</v>
      </c>
    </row>
    <row r="1926" spans="2:6" x14ac:dyDescent="0.3">
      <c r="B1926" s="27" t="s">
        <v>34</v>
      </c>
      <c r="C1926" s="28" t="s">
        <v>12</v>
      </c>
      <c r="D1926" s="28" t="s">
        <v>39</v>
      </c>
      <c r="E1926" s="28">
        <v>0.05</v>
      </c>
      <c r="F1926" s="31">
        <v>141.43491499999999</v>
      </c>
    </row>
    <row r="1927" spans="2:6" x14ac:dyDescent="0.3">
      <c r="B1927" s="25" t="s">
        <v>34</v>
      </c>
      <c r="C1927" s="26" t="s">
        <v>12</v>
      </c>
      <c r="D1927" s="26" t="s">
        <v>39</v>
      </c>
      <c r="E1927" s="26">
        <v>0.05</v>
      </c>
      <c r="F1927" s="30">
        <v>141.43491499999999</v>
      </c>
    </row>
    <row r="1928" spans="2:6" x14ac:dyDescent="0.3">
      <c r="B1928" s="27" t="s">
        <v>34</v>
      </c>
      <c r="C1928" s="28" t="s">
        <v>12</v>
      </c>
      <c r="D1928" s="28" t="s">
        <v>39</v>
      </c>
      <c r="E1928" s="28">
        <v>0.05</v>
      </c>
      <c r="F1928" s="31">
        <v>141.43491499999999</v>
      </c>
    </row>
    <row r="1929" spans="2:6" x14ac:dyDescent="0.3">
      <c r="B1929" s="25" t="s">
        <v>34</v>
      </c>
      <c r="C1929" s="26" t="s">
        <v>12</v>
      </c>
      <c r="D1929" s="26" t="s">
        <v>39</v>
      </c>
      <c r="E1929" s="26">
        <v>0</v>
      </c>
      <c r="F1929" s="30">
        <v>141.43491499999999</v>
      </c>
    </row>
    <row r="1930" spans="2:6" x14ac:dyDescent="0.3">
      <c r="B1930" s="27" t="s">
        <v>34</v>
      </c>
      <c r="C1930" s="28" t="s">
        <v>12</v>
      </c>
      <c r="D1930" s="28" t="s">
        <v>39</v>
      </c>
      <c r="E1930" s="28" t="s">
        <v>24</v>
      </c>
      <c r="F1930" s="31">
        <v>182.49740700000001</v>
      </c>
    </row>
    <row r="1931" spans="2:6" x14ac:dyDescent="0.3">
      <c r="B1931" s="25" t="s">
        <v>34</v>
      </c>
      <c r="C1931" s="26" t="s">
        <v>12</v>
      </c>
      <c r="D1931" s="26" t="s">
        <v>40</v>
      </c>
      <c r="E1931" s="26">
        <v>1</v>
      </c>
      <c r="F1931" s="30">
        <v>159.52308199999999</v>
      </c>
    </row>
    <row r="1932" spans="2:6" x14ac:dyDescent="0.3">
      <c r="B1932" s="27" t="s">
        <v>34</v>
      </c>
      <c r="C1932" s="28" t="s">
        <v>12</v>
      </c>
      <c r="D1932" s="28" t="s">
        <v>40</v>
      </c>
      <c r="E1932" s="28">
        <v>0.95</v>
      </c>
      <c r="F1932" s="31">
        <v>106.201914</v>
      </c>
    </row>
    <row r="1933" spans="2:6" x14ac:dyDescent="0.3">
      <c r="B1933" s="25" t="s">
        <v>34</v>
      </c>
      <c r="C1933" s="26" t="s">
        <v>12</v>
      </c>
      <c r="D1933" s="26" t="s">
        <v>40</v>
      </c>
      <c r="E1933" s="26">
        <v>0.95</v>
      </c>
      <c r="F1933" s="30">
        <v>106.201914</v>
      </c>
    </row>
    <row r="1934" spans="2:6" x14ac:dyDescent="0.3">
      <c r="B1934" s="27" t="s">
        <v>34</v>
      </c>
      <c r="C1934" s="28" t="s">
        <v>12</v>
      </c>
      <c r="D1934" s="28" t="s">
        <v>40</v>
      </c>
      <c r="E1934" s="28">
        <v>0.95</v>
      </c>
      <c r="F1934" s="31">
        <v>106.201914</v>
      </c>
    </row>
    <row r="1935" spans="2:6" x14ac:dyDescent="0.3">
      <c r="B1935" s="25" t="s">
        <v>34</v>
      </c>
      <c r="C1935" s="26" t="s">
        <v>12</v>
      </c>
      <c r="D1935" s="26" t="s">
        <v>40</v>
      </c>
      <c r="E1935" s="26">
        <v>0.75</v>
      </c>
      <c r="F1935" s="30">
        <v>90.959935000000002</v>
      </c>
    </row>
    <row r="1936" spans="2:6" x14ac:dyDescent="0.3">
      <c r="B1936" s="27" t="s">
        <v>34</v>
      </c>
      <c r="C1936" s="28" t="s">
        <v>12</v>
      </c>
      <c r="D1936" s="28" t="s">
        <v>40</v>
      </c>
      <c r="E1936" s="28">
        <v>0.75</v>
      </c>
      <c r="F1936" s="31">
        <v>90.959935000000002</v>
      </c>
    </row>
    <row r="1937" spans="2:6" x14ac:dyDescent="0.3">
      <c r="B1937" s="25" t="s">
        <v>34</v>
      </c>
      <c r="C1937" s="26" t="s">
        <v>12</v>
      </c>
      <c r="D1937" s="26" t="s">
        <v>40</v>
      </c>
      <c r="E1937" s="26">
        <v>0.75</v>
      </c>
      <c r="F1937" s="30">
        <v>90.959935000000002</v>
      </c>
    </row>
    <row r="1938" spans="2:6" x14ac:dyDescent="0.3">
      <c r="B1938" s="27" t="s">
        <v>34</v>
      </c>
      <c r="C1938" s="28" t="s">
        <v>12</v>
      </c>
      <c r="D1938" s="28" t="s">
        <v>40</v>
      </c>
      <c r="E1938" s="28">
        <v>0.75</v>
      </c>
      <c r="F1938" s="31">
        <v>90.959935000000002</v>
      </c>
    </row>
    <row r="1939" spans="2:6" x14ac:dyDescent="0.3">
      <c r="B1939" s="25" t="s">
        <v>34</v>
      </c>
      <c r="C1939" s="26" t="s">
        <v>12</v>
      </c>
      <c r="D1939" s="26" t="s">
        <v>40</v>
      </c>
      <c r="E1939" s="26">
        <v>0.5</v>
      </c>
      <c r="F1939" s="30">
        <v>81.599509999999995</v>
      </c>
    </row>
    <row r="1940" spans="2:6" x14ac:dyDescent="0.3">
      <c r="B1940" s="27" t="s">
        <v>34</v>
      </c>
      <c r="C1940" s="28" t="s">
        <v>12</v>
      </c>
      <c r="D1940" s="28" t="s">
        <v>40</v>
      </c>
      <c r="E1940" s="28">
        <v>0.5</v>
      </c>
      <c r="F1940" s="31">
        <v>81.599509999999995</v>
      </c>
    </row>
    <row r="1941" spans="2:6" x14ac:dyDescent="0.3">
      <c r="B1941" s="25" t="s">
        <v>34</v>
      </c>
      <c r="C1941" s="26" t="s">
        <v>12</v>
      </c>
      <c r="D1941" s="26" t="s">
        <v>40</v>
      </c>
      <c r="E1941" s="26">
        <v>0.5</v>
      </c>
      <c r="F1941" s="30">
        <v>81.599509999999995</v>
      </c>
    </row>
    <row r="1942" spans="2:6" x14ac:dyDescent="0.3">
      <c r="B1942" s="27" t="s">
        <v>34</v>
      </c>
      <c r="C1942" s="28" t="s">
        <v>12</v>
      </c>
      <c r="D1942" s="28" t="s">
        <v>40</v>
      </c>
      <c r="E1942" s="28">
        <v>0.5</v>
      </c>
      <c r="F1942" s="31">
        <v>81.599509999999995</v>
      </c>
    </row>
    <row r="1943" spans="2:6" x14ac:dyDescent="0.3">
      <c r="B1943" s="25" t="s">
        <v>34</v>
      </c>
      <c r="C1943" s="26" t="s">
        <v>12</v>
      </c>
      <c r="D1943" s="26" t="s">
        <v>40</v>
      </c>
      <c r="E1943" s="26">
        <v>0.5</v>
      </c>
      <c r="F1943" s="30">
        <v>81.599509999999995</v>
      </c>
    </row>
    <row r="1944" spans="2:6" x14ac:dyDescent="0.3">
      <c r="B1944" s="27" t="s">
        <v>34</v>
      </c>
      <c r="C1944" s="28" t="s">
        <v>12</v>
      </c>
      <c r="D1944" s="28" t="s">
        <v>40</v>
      </c>
      <c r="E1944" s="28">
        <v>0.25</v>
      </c>
      <c r="F1944" s="31">
        <v>73.258870999999999</v>
      </c>
    </row>
    <row r="1945" spans="2:6" x14ac:dyDescent="0.3">
      <c r="B1945" s="25" t="s">
        <v>34</v>
      </c>
      <c r="C1945" s="26" t="s">
        <v>12</v>
      </c>
      <c r="D1945" s="26" t="s">
        <v>40</v>
      </c>
      <c r="E1945" s="26">
        <v>0.25</v>
      </c>
      <c r="F1945" s="30">
        <v>73.258870999999999</v>
      </c>
    </row>
    <row r="1946" spans="2:6" x14ac:dyDescent="0.3">
      <c r="B1946" s="27" t="s">
        <v>34</v>
      </c>
      <c r="C1946" s="28" t="s">
        <v>12</v>
      </c>
      <c r="D1946" s="28" t="s">
        <v>40</v>
      </c>
      <c r="E1946" s="28">
        <v>0.25</v>
      </c>
      <c r="F1946" s="31">
        <v>73.258870999999999</v>
      </c>
    </row>
    <row r="1947" spans="2:6" x14ac:dyDescent="0.3">
      <c r="B1947" s="25" t="s">
        <v>34</v>
      </c>
      <c r="C1947" s="26" t="s">
        <v>12</v>
      </c>
      <c r="D1947" s="26" t="s">
        <v>40</v>
      </c>
      <c r="E1947" s="26">
        <v>0.25</v>
      </c>
      <c r="F1947" s="30">
        <v>73.258870999999999</v>
      </c>
    </row>
    <row r="1948" spans="2:6" x14ac:dyDescent="0.3">
      <c r="B1948" s="27" t="s">
        <v>34</v>
      </c>
      <c r="C1948" s="28" t="s">
        <v>12</v>
      </c>
      <c r="D1948" s="28" t="s">
        <v>40</v>
      </c>
      <c r="E1948" s="28">
        <v>0.05</v>
      </c>
      <c r="F1948" s="31">
        <v>62.878715</v>
      </c>
    </row>
    <row r="1949" spans="2:6" x14ac:dyDescent="0.3">
      <c r="B1949" s="25" t="s">
        <v>34</v>
      </c>
      <c r="C1949" s="26" t="s">
        <v>12</v>
      </c>
      <c r="D1949" s="26" t="s">
        <v>40</v>
      </c>
      <c r="E1949" s="26">
        <v>0.05</v>
      </c>
      <c r="F1949" s="30">
        <v>62.878715</v>
      </c>
    </row>
    <row r="1950" spans="2:6" x14ac:dyDescent="0.3">
      <c r="B1950" s="27" t="s">
        <v>34</v>
      </c>
      <c r="C1950" s="28" t="s">
        <v>12</v>
      </c>
      <c r="D1950" s="28" t="s">
        <v>40</v>
      </c>
      <c r="E1950" s="28">
        <v>0.05</v>
      </c>
      <c r="F1950" s="31">
        <v>62.878715</v>
      </c>
    </row>
    <row r="1951" spans="2:6" x14ac:dyDescent="0.3">
      <c r="B1951" s="25" t="s">
        <v>34</v>
      </c>
      <c r="C1951" s="26" t="s">
        <v>12</v>
      </c>
      <c r="D1951" s="26" t="s">
        <v>40</v>
      </c>
      <c r="E1951" s="26">
        <v>0</v>
      </c>
      <c r="F1951" s="30">
        <v>48.086053</v>
      </c>
    </row>
    <row r="1952" spans="2:6" x14ac:dyDescent="0.3">
      <c r="B1952" s="27" t="s">
        <v>34</v>
      </c>
      <c r="C1952" s="28" t="s">
        <v>12</v>
      </c>
      <c r="D1952" s="28" t="s">
        <v>40</v>
      </c>
      <c r="E1952" s="28" t="s">
        <v>24</v>
      </c>
      <c r="F1952" s="31">
        <v>82.810547</v>
      </c>
    </row>
    <row r="1953" spans="2:6" x14ac:dyDescent="0.3">
      <c r="B1953" s="25" t="s">
        <v>34</v>
      </c>
      <c r="C1953" s="26" t="s">
        <v>12</v>
      </c>
      <c r="D1953" s="26" t="s">
        <v>41</v>
      </c>
      <c r="E1953" s="26">
        <v>1</v>
      </c>
      <c r="F1953" s="30">
        <v>393.87782299999998</v>
      </c>
    </row>
    <row r="1954" spans="2:6" x14ac:dyDescent="0.3">
      <c r="B1954" s="27" t="s">
        <v>34</v>
      </c>
      <c r="C1954" s="28" t="s">
        <v>12</v>
      </c>
      <c r="D1954" s="28" t="s">
        <v>41</v>
      </c>
      <c r="E1954" s="28">
        <v>0.95</v>
      </c>
      <c r="F1954" s="31">
        <v>324.94673</v>
      </c>
    </row>
    <row r="1955" spans="2:6" x14ac:dyDescent="0.3">
      <c r="B1955" s="25" t="s">
        <v>34</v>
      </c>
      <c r="C1955" s="26" t="s">
        <v>12</v>
      </c>
      <c r="D1955" s="26" t="s">
        <v>41</v>
      </c>
      <c r="E1955" s="26">
        <v>0.95</v>
      </c>
      <c r="F1955" s="30">
        <v>324.94673</v>
      </c>
    </row>
    <row r="1956" spans="2:6" x14ac:dyDescent="0.3">
      <c r="B1956" s="27" t="s">
        <v>34</v>
      </c>
      <c r="C1956" s="28" t="s">
        <v>12</v>
      </c>
      <c r="D1956" s="28" t="s">
        <v>41</v>
      </c>
      <c r="E1956" s="28">
        <v>0.95</v>
      </c>
      <c r="F1956" s="31">
        <v>324.94673</v>
      </c>
    </row>
    <row r="1957" spans="2:6" x14ac:dyDescent="0.3">
      <c r="B1957" s="25" t="s">
        <v>34</v>
      </c>
      <c r="C1957" s="26" t="s">
        <v>12</v>
      </c>
      <c r="D1957" s="26" t="s">
        <v>41</v>
      </c>
      <c r="E1957" s="26">
        <v>0.75</v>
      </c>
      <c r="F1957" s="30">
        <v>294.01526699999999</v>
      </c>
    </row>
    <row r="1958" spans="2:6" x14ac:dyDescent="0.3">
      <c r="B1958" s="27" t="s">
        <v>34</v>
      </c>
      <c r="C1958" s="28" t="s">
        <v>12</v>
      </c>
      <c r="D1958" s="28" t="s">
        <v>41</v>
      </c>
      <c r="E1958" s="28">
        <v>0.75</v>
      </c>
      <c r="F1958" s="31">
        <v>294.01526699999999</v>
      </c>
    </row>
    <row r="1959" spans="2:6" x14ac:dyDescent="0.3">
      <c r="B1959" s="25" t="s">
        <v>34</v>
      </c>
      <c r="C1959" s="26" t="s">
        <v>12</v>
      </c>
      <c r="D1959" s="26" t="s">
        <v>41</v>
      </c>
      <c r="E1959" s="26">
        <v>0.75</v>
      </c>
      <c r="F1959" s="30">
        <v>294.01526699999999</v>
      </c>
    </row>
    <row r="1960" spans="2:6" x14ac:dyDescent="0.3">
      <c r="B1960" s="27" t="s">
        <v>34</v>
      </c>
      <c r="C1960" s="28" t="s">
        <v>12</v>
      </c>
      <c r="D1960" s="28" t="s">
        <v>41</v>
      </c>
      <c r="E1960" s="28">
        <v>0.75</v>
      </c>
      <c r="F1960" s="31">
        <v>294.01526699999999</v>
      </c>
    </row>
    <row r="1961" spans="2:6" x14ac:dyDescent="0.3">
      <c r="B1961" s="25" t="s">
        <v>34</v>
      </c>
      <c r="C1961" s="26" t="s">
        <v>12</v>
      </c>
      <c r="D1961" s="26" t="s">
        <v>41</v>
      </c>
      <c r="E1961" s="26">
        <v>0.5</v>
      </c>
      <c r="F1961" s="30">
        <v>267.85146500000002</v>
      </c>
    </row>
    <row r="1962" spans="2:6" x14ac:dyDescent="0.3">
      <c r="B1962" s="27" t="s">
        <v>34</v>
      </c>
      <c r="C1962" s="28" t="s">
        <v>12</v>
      </c>
      <c r="D1962" s="28" t="s">
        <v>41</v>
      </c>
      <c r="E1962" s="28">
        <v>0.5</v>
      </c>
      <c r="F1962" s="31">
        <v>267.85146500000002</v>
      </c>
    </row>
    <row r="1963" spans="2:6" x14ac:dyDescent="0.3">
      <c r="B1963" s="25" t="s">
        <v>34</v>
      </c>
      <c r="C1963" s="26" t="s">
        <v>12</v>
      </c>
      <c r="D1963" s="26" t="s">
        <v>41</v>
      </c>
      <c r="E1963" s="26">
        <v>0.5</v>
      </c>
      <c r="F1963" s="30">
        <v>267.85146500000002</v>
      </c>
    </row>
    <row r="1964" spans="2:6" x14ac:dyDescent="0.3">
      <c r="B1964" s="27" t="s">
        <v>34</v>
      </c>
      <c r="C1964" s="28" t="s">
        <v>12</v>
      </c>
      <c r="D1964" s="28" t="s">
        <v>41</v>
      </c>
      <c r="E1964" s="28">
        <v>0.5</v>
      </c>
      <c r="F1964" s="31">
        <v>267.85146500000002</v>
      </c>
    </row>
    <row r="1965" spans="2:6" x14ac:dyDescent="0.3">
      <c r="B1965" s="25" t="s">
        <v>34</v>
      </c>
      <c r="C1965" s="26" t="s">
        <v>12</v>
      </c>
      <c r="D1965" s="26" t="s">
        <v>41</v>
      </c>
      <c r="E1965" s="26">
        <v>0.5</v>
      </c>
      <c r="F1965" s="30">
        <v>267.85146500000002</v>
      </c>
    </row>
    <row r="1966" spans="2:6" x14ac:dyDescent="0.3">
      <c r="B1966" s="27" t="s">
        <v>34</v>
      </c>
      <c r="C1966" s="28" t="s">
        <v>12</v>
      </c>
      <c r="D1966" s="28" t="s">
        <v>41</v>
      </c>
      <c r="E1966" s="28">
        <v>0.25</v>
      </c>
      <c r="F1966" s="31">
        <v>245.17588900000001</v>
      </c>
    </row>
    <row r="1967" spans="2:6" x14ac:dyDescent="0.3">
      <c r="B1967" s="25" t="s">
        <v>34</v>
      </c>
      <c r="C1967" s="26" t="s">
        <v>12</v>
      </c>
      <c r="D1967" s="26" t="s">
        <v>41</v>
      </c>
      <c r="E1967" s="26">
        <v>0.25</v>
      </c>
      <c r="F1967" s="30">
        <v>245.17588900000001</v>
      </c>
    </row>
    <row r="1968" spans="2:6" x14ac:dyDescent="0.3">
      <c r="B1968" s="27" t="s">
        <v>34</v>
      </c>
      <c r="C1968" s="28" t="s">
        <v>12</v>
      </c>
      <c r="D1968" s="28" t="s">
        <v>41</v>
      </c>
      <c r="E1968" s="28">
        <v>0.25</v>
      </c>
      <c r="F1968" s="31">
        <v>245.17588900000001</v>
      </c>
    </row>
    <row r="1969" spans="2:6" x14ac:dyDescent="0.3">
      <c r="B1969" s="25" t="s">
        <v>34</v>
      </c>
      <c r="C1969" s="26" t="s">
        <v>12</v>
      </c>
      <c r="D1969" s="26" t="s">
        <v>41</v>
      </c>
      <c r="E1969" s="26">
        <v>0.25</v>
      </c>
      <c r="F1969" s="30">
        <v>245.17588900000001</v>
      </c>
    </row>
    <row r="1970" spans="2:6" x14ac:dyDescent="0.3">
      <c r="B1970" s="27" t="s">
        <v>34</v>
      </c>
      <c r="C1970" s="28" t="s">
        <v>12</v>
      </c>
      <c r="D1970" s="28" t="s">
        <v>41</v>
      </c>
      <c r="E1970" s="28">
        <v>0.05</v>
      </c>
      <c r="F1970" s="31">
        <v>218.81729300000001</v>
      </c>
    </row>
    <row r="1971" spans="2:6" x14ac:dyDescent="0.3">
      <c r="B1971" s="25" t="s">
        <v>34</v>
      </c>
      <c r="C1971" s="26" t="s">
        <v>12</v>
      </c>
      <c r="D1971" s="26" t="s">
        <v>41</v>
      </c>
      <c r="E1971" s="26">
        <v>0.05</v>
      </c>
      <c r="F1971" s="30">
        <v>218.81729300000001</v>
      </c>
    </row>
    <row r="1972" spans="2:6" x14ac:dyDescent="0.3">
      <c r="B1972" s="27" t="s">
        <v>34</v>
      </c>
      <c r="C1972" s="28" t="s">
        <v>12</v>
      </c>
      <c r="D1972" s="28" t="s">
        <v>41</v>
      </c>
      <c r="E1972" s="28">
        <v>0.05</v>
      </c>
      <c r="F1972" s="31">
        <v>218.81729300000001</v>
      </c>
    </row>
    <row r="1973" spans="2:6" x14ac:dyDescent="0.3">
      <c r="B1973" s="25" t="s">
        <v>34</v>
      </c>
      <c r="C1973" s="26" t="s">
        <v>12</v>
      </c>
      <c r="D1973" s="26" t="s">
        <v>41</v>
      </c>
      <c r="E1973" s="26">
        <v>0</v>
      </c>
      <c r="F1973" s="30">
        <v>193.119102</v>
      </c>
    </row>
    <row r="1974" spans="2:6" x14ac:dyDescent="0.3">
      <c r="B1974" s="27" t="s">
        <v>34</v>
      </c>
      <c r="C1974" s="28" t="s">
        <v>12</v>
      </c>
      <c r="D1974" s="28" t="s">
        <v>41</v>
      </c>
      <c r="E1974" s="28" t="s">
        <v>24</v>
      </c>
      <c r="F1974" s="31">
        <v>269.87884100000002</v>
      </c>
    </row>
    <row r="1975" spans="2:6" x14ac:dyDescent="0.3">
      <c r="B1975" s="25" t="s">
        <v>34</v>
      </c>
      <c r="C1975" s="26" t="s">
        <v>12</v>
      </c>
      <c r="D1975" s="26" t="s">
        <v>42</v>
      </c>
      <c r="E1975" s="26">
        <v>1</v>
      </c>
      <c r="F1975" s="30">
        <v>26748153.98</v>
      </c>
    </row>
    <row r="1976" spans="2:6" x14ac:dyDescent="0.3">
      <c r="B1976" s="27" t="s">
        <v>34</v>
      </c>
      <c r="C1976" s="28" t="s">
        <v>12</v>
      </c>
      <c r="D1976" s="28" t="s">
        <v>42</v>
      </c>
      <c r="E1976" s="28">
        <v>0.95</v>
      </c>
      <c r="F1976" s="31">
        <v>18879546.379999999</v>
      </c>
    </row>
    <row r="1977" spans="2:6" x14ac:dyDescent="0.3">
      <c r="B1977" s="25" t="s">
        <v>34</v>
      </c>
      <c r="C1977" s="26" t="s">
        <v>12</v>
      </c>
      <c r="D1977" s="26" t="s">
        <v>42</v>
      </c>
      <c r="E1977" s="26">
        <v>0.95</v>
      </c>
      <c r="F1977" s="30">
        <v>18879546.379999999</v>
      </c>
    </row>
    <row r="1978" spans="2:6" x14ac:dyDescent="0.3">
      <c r="B1978" s="27" t="s">
        <v>34</v>
      </c>
      <c r="C1978" s="28" t="s">
        <v>12</v>
      </c>
      <c r="D1978" s="28" t="s">
        <v>42</v>
      </c>
      <c r="E1978" s="28">
        <v>0.95</v>
      </c>
      <c r="F1978" s="31">
        <v>18879546.379999999</v>
      </c>
    </row>
    <row r="1979" spans="2:6" x14ac:dyDescent="0.3">
      <c r="B1979" s="25" t="s">
        <v>34</v>
      </c>
      <c r="C1979" s="26" t="s">
        <v>12</v>
      </c>
      <c r="D1979" s="26" t="s">
        <v>42</v>
      </c>
      <c r="E1979" s="26">
        <v>0.75</v>
      </c>
      <c r="F1979" s="30">
        <v>15299073.77</v>
      </c>
    </row>
    <row r="1980" spans="2:6" x14ac:dyDescent="0.3">
      <c r="B1980" s="27" t="s">
        <v>34</v>
      </c>
      <c r="C1980" s="28" t="s">
        <v>12</v>
      </c>
      <c r="D1980" s="28" t="s">
        <v>42</v>
      </c>
      <c r="E1980" s="28">
        <v>0.75</v>
      </c>
      <c r="F1980" s="31">
        <v>15299073.77</v>
      </c>
    </row>
    <row r="1981" spans="2:6" x14ac:dyDescent="0.3">
      <c r="B1981" s="25" t="s">
        <v>34</v>
      </c>
      <c r="C1981" s="26" t="s">
        <v>12</v>
      </c>
      <c r="D1981" s="26" t="s">
        <v>42</v>
      </c>
      <c r="E1981" s="26">
        <v>0.75</v>
      </c>
      <c r="F1981" s="30">
        <v>15299073.77</v>
      </c>
    </row>
    <row r="1982" spans="2:6" x14ac:dyDescent="0.3">
      <c r="B1982" s="27" t="s">
        <v>34</v>
      </c>
      <c r="C1982" s="28" t="s">
        <v>12</v>
      </c>
      <c r="D1982" s="28" t="s">
        <v>42</v>
      </c>
      <c r="E1982" s="28">
        <v>0.75</v>
      </c>
      <c r="F1982" s="31">
        <v>15299073.77</v>
      </c>
    </row>
    <row r="1983" spans="2:6" x14ac:dyDescent="0.3">
      <c r="B1983" s="25" t="s">
        <v>34</v>
      </c>
      <c r="C1983" s="26" t="s">
        <v>12</v>
      </c>
      <c r="D1983" s="26" t="s">
        <v>42</v>
      </c>
      <c r="E1983" s="26">
        <v>0.5</v>
      </c>
      <c r="F1983" s="30">
        <v>13377861.640000001</v>
      </c>
    </row>
    <row r="1984" spans="2:6" x14ac:dyDescent="0.3">
      <c r="B1984" s="27" t="s">
        <v>34</v>
      </c>
      <c r="C1984" s="28" t="s">
        <v>12</v>
      </c>
      <c r="D1984" s="28" t="s">
        <v>42</v>
      </c>
      <c r="E1984" s="28">
        <v>0.5</v>
      </c>
      <c r="F1984" s="31">
        <v>13377861.640000001</v>
      </c>
    </row>
    <row r="1985" spans="2:6" x14ac:dyDescent="0.3">
      <c r="B1985" s="25" t="s">
        <v>34</v>
      </c>
      <c r="C1985" s="26" t="s">
        <v>12</v>
      </c>
      <c r="D1985" s="26" t="s">
        <v>42</v>
      </c>
      <c r="E1985" s="26">
        <v>0.5</v>
      </c>
      <c r="F1985" s="30">
        <v>13377861.640000001</v>
      </c>
    </row>
    <row r="1986" spans="2:6" x14ac:dyDescent="0.3">
      <c r="B1986" s="27" t="s">
        <v>34</v>
      </c>
      <c r="C1986" s="28" t="s">
        <v>12</v>
      </c>
      <c r="D1986" s="28" t="s">
        <v>42</v>
      </c>
      <c r="E1986" s="28">
        <v>0.5</v>
      </c>
      <c r="F1986" s="31">
        <v>13377861.640000001</v>
      </c>
    </row>
    <row r="1987" spans="2:6" x14ac:dyDescent="0.3">
      <c r="B1987" s="25" t="s">
        <v>34</v>
      </c>
      <c r="C1987" s="26" t="s">
        <v>12</v>
      </c>
      <c r="D1987" s="26" t="s">
        <v>42</v>
      </c>
      <c r="E1987" s="26">
        <v>0.5</v>
      </c>
      <c r="F1987" s="30">
        <v>13377861.640000001</v>
      </c>
    </row>
    <row r="1988" spans="2:6" x14ac:dyDescent="0.3">
      <c r="B1988" s="27" t="s">
        <v>34</v>
      </c>
      <c r="C1988" s="28" t="s">
        <v>12</v>
      </c>
      <c r="D1988" s="28" t="s">
        <v>42</v>
      </c>
      <c r="E1988" s="28">
        <v>0.25</v>
      </c>
      <c r="F1988" s="31">
        <v>11625115.27</v>
      </c>
    </row>
    <row r="1989" spans="2:6" x14ac:dyDescent="0.3">
      <c r="B1989" s="25" t="s">
        <v>34</v>
      </c>
      <c r="C1989" s="26" t="s">
        <v>12</v>
      </c>
      <c r="D1989" s="26" t="s">
        <v>42</v>
      </c>
      <c r="E1989" s="26">
        <v>0.25</v>
      </c>
      <c r="F1989" s="30">
        <v>11625115.27</v>
      </c>
    </row>
    <row r="1990" spans="2:6" x14ac:dyDescent="0.3">
      <c r="B1990" s="27" t="s">
        <v>34</v>
      </c>
      <c r="C1990" s="28" t="s">
        <v>12</v>
      </c>
      <c r="D1990" s="28" t="s">
        <v>42</v>
      </c>
      <c r="E1990" s="28">
        <v>0.25</v>
      </c>
      <c r="F1990" s="31">
        <v>11625115.27</v>
      </c>
    </row>
    <row r="1991" spans="2:6" x14ac:dyDescent="0.3">
      <c r="B1991" s="25" t="s">
        <v>34</v>
      </c>
      <c r="C1991" s="26" t="s">
        <v>12</v>
      </c>
      <c r="D1991" s="26" t="s">
        <v>42</v>
      </c>
      <c r="E1991" s="26">
        <v>0.25</v>
      </c>
      <c r="F1991" s="30">
        <v>11625115.27</v>
      </c>
    </row>
    <row r="1992" spans="2:6" x14ac:dyDescent="0.3">
      <c r="B1992" s="27" t="s">
        <v>34</v>
      </c>
      <c r="C1992" s="28" t="s">
        <v>12</v>
      </c>
      <c r="D1992" s="28" t="s">
        <v>42</v>
      </c>
      <c r="E1992" s="28">
        <v>0.05</v>
      </c>
      <c r="F1992" s="31">
        <v>9384499.4529999997</v>
      </c>
    </row>
    <row r="1993" spans="2:6" x14ac:dyDescent="0.3">
      <c r="B1993" s="25" t="s">
        <v>34</v>
      </c>
      <c r="C1993" s="26" t="s">
        <v>12</v>
      </c>
      <c r="D1993" s="26" t="s">
        <v>42</v>
      </c>
      <c r="E1993" s="26">
        <v>0.05</v>
      </c>
      <c r="F1993" s="30">
        <v>9384499.4529999997</v>
      </c>
    </row>
    <row r="1994" spans="2:6" x14ac:dyDescent="0.3">
      <c r="B1994" s="27" t="s">
        <v>34</v>
      </c>
      <c r="C1994" s="28" t="s">
        <v>12</v>
      </c>
      <c r="D1994" s="28" t="s">
        <v>42</v>
      </c>
      <c r="E1994" s="28">
        <v>0.05</v>
      </c>
      <c r="F1994" s="31">
        <v>9384499.4529999997</v>
      </c>
    </row>
    <row r="1995" spans="2:6" x14ac:dyDescent="0.3">
      <c r="B1995" s="25" t="s">
        <v>34</v>
      </c>
      <c r="C1995" s="26" t="s">
        <v>12</v>
      </c>
      <c r="D1995" s="26" t="s">
        <v>42</v>
      </c>
      <c r="E1995" s="26">
        <v>0</v>
      </c>
      <c r="F1995" s="30">
        <v>5398306.3760000002</v>
      </c>
    </row>
    <row r="1996" spans="2:6" x14ac:dyDescent="0.3">
      <c r="B1996" s="27" t="s">
        <v>34</v>
      </c>
      <c r="C1996" s="28" t="s">
        <v>12</v>
      </c>
      <c r="D1996" s="28" t="s">
        <v>42</v>
      </c>
      <c r="E1996" s="28" t="s">
        <v>24</v>
      </c>
      <c r="F1996" s="31">
        <v>13624958.49</v>
      </c>
    </row>
    <row r="1997" spans="2:6" x14ac:dyDescent="0.3">
      <c r="B1997" s="25" t="s">
        <v>34</v>
      </c>
      <c r="C1997" s="26" t="s">
        <v>12</v>
      </c>
      <c r="D1997" s="26" t="s">
        <v>43</v>
      </c>
      <c r="E1997" s="26">
        <v>1</v>
      </c>
      <c r="F1997" s="30">
        <v>167.499236</v>
      </c>
    </row>
    <row r="1998" spans="2:6" x14ac:dyDescent="0.3">
      <c r="B1998" s="27" t="s">
        <v>34</v>
      </c>
      <c r="C1998" s="28" t="s">
        <v>12</v>
      </c>
      <c r="D1998" s="28" t="s">
        <v>43</v>
      </c>
      <c r="E1998" s="28">
        <v>0.95</v>
      </c>
      <c r="F1998" s="31">
        <v>111.51201</v>
      </c>
    </row>
    <row r="1999" spans="2:6" x14ac:dyDescent="0.3">
      <c r="B1999" s="25" t="s">
        <v>34</v>
      </c>
      <c r="C1999" s="26" t="s">
        <v>12</v>
      </c>
      <c r="D1999" s="26" t="s">
        <v>43</v>
      </c>
      <c r="E1999" s="26">
        <v>0.95</v>
      </c>
      <c r="F1999" s="30">
        <v>111.51201</v>
      </c>
    </row>
    <row r="2000" spans="2:6" x14ac:dyDescent="0.3">
      <c r="B2000" s="27" t="s">
        <v>34</v>
      </c>
      <c r="C2000" s="28" t="s">
        <v>12</v>
      </c>
      <c r="D2000" s="28" t="s">
        <v>43</v>
      </c>
      <c r="E2000" s="28">
        <v>0.95</v>
      </c>
      <c r="F2000" s="31">
        <v>111.51201</v>
      </c>
    </row>
    <row r="2001" spans="2:6" x14ac:dyDescent="0.3">
      <c r="B2001" s="25" t="s">
        <v>34</v>
      </c>
      <c r="C2001" s="26" t="s">
        <v>12</v>
      </c>
      <c r="D2001" s="26" t="s">
        <v>43</v>
      </c>
      <c r="E2001" s="26">
        <v>0.75</v>
      </c>
      <c r="F2001" s="30">
        <v>95.507931999999997</v>
      </c>
    </row>
    <row r="2002" spans="2:6" x14ac:dyDescent="0.3">
      <c r="B2002" s="27" t="s">
        <v>34</v>
      </c>
      <c r="C2002" s="28" t="s">
        <v>12</v>
      </c>
      <c r="D2002" s="28" t="s">
        <v>43</v>
      </c>
      <c r="E2002" s="28">
        <v>0.75</v>
      </c>
      <c r="F2002" s="31">
        <v>95.507931999999997</v>
      </c>
    </row>
    <row r="2003" spans="2:6" x14ac:dyDescent="0.3">
      <c r="B2003" s="25" t="s">
        <v>34</v>
      </c>
      <c r="C2003" s="26" t="s">
        <v>12</v>
      </c>
      <c r="D2003" s="26" t="s">
        <v>43</v>
      </c>
      <c r="E2003" s="26">
        <v>0.75</v>
      </c>
      <c r="F2003" s="30">
        <v>95.507931999999997</v>
      </c>
    </row>
    <row r="2004" spans="2:6" x14ac:dyDescent="0.3">
      <c r="B2004" s="27" t="s">
        <v>34</v>
      </c>
      <c r="C2004" s="28" t="s">
        <v>12</v>
      </c>
      <c r="D2004" s="28" t="s">
        <v>43</v>
      </c>
      <c r="E2004" s="28">
        <v>0.75</v>
      </c>
      <c r="F2004" s="31">
        <v>95.507931999999997</v>
      </c>
    </row>
    <row r="2005" spans="2:6" x14ac:dyDescent="0.3">
      <c r="B2005" s="25" t="s">
        <v>34</v>
      </c>
      <c r="C2005" s="26" t="s">
        <v>12</v>
      </c>
      <c r="D2005" s="26" t="s">
        <v>43</v>
      </c>
      <c r="E2005" s="26">
        <v>0.5</v>
      </c>
      <c r="F2005" s="30">
        <v>85.679485</v>
      </c>
    </row>
    <row r="2006" spans="2:6" x14ac:dyDescent="0.3">
      <c r="B2006" s="27" t="s">
        <v>34</v>
      </c>
      <c r="C2006" s="28" t="s">
        <v>12</v>
      </c>
      <c r="D2006" s="28" t="s">
        <v>43</v>
      </c>
      <c r="E2006" s="28">
        <v>0.5</v>
      </c>
      <c r="F2006" s="31">
        <v>85.679485</v>
      </c>
    </row>
    <row r="2007" spans="2:6" x14ac:dyDescent="0.3">
      <c r="B2007" s="25" t="s">
        <v>34</v>
      </c>
      <c r="C2007" s="26" t="s">
        <v>12</v>
      </c>
      <c r="D2007" s="26" t="s">
        <v>43</v>
      </c>
      <c r="E2007" s="26">
        <v>0.5</v>
      </c>
      <c r="F2007" s="30">
        <v>85.679485</v>
      </c>
    </row>
    <row r="2008" spans="2:6" x14ac:dyDescent="0.3">
      <c r="B2008" s="27" t="s">
        <v>34</v>
      </c>
      <c r="C2008" s="28" t="s">
        <v>12</v>
      </c>
      <c r="D2008" s="28" t="s">
        <v>43</v>
      </c>
      <c r="E2008" s="28">
        <v>0.5</v>
      </c>
      <c r="F2008" s="31">
        <v>85.679485</v>
      </c>
    </row>
    <row r="2009" spans="2:6" x14ac:dyDescent="0.3">
      <c r="B2009" s="25" t="s">
        <v>34</v>
      </c>
      <c r="C2009" s="26" t="s">
        <v>12</v>
      </c>
      <c r="D2009" s="26" t="s">
        <v>43</v>
      </c>
      <c r="E2009" s="26">
        <v>0.5</v>
      </c>
      <c r="F2009" s="30">
        <v>85.679485</v>
      </c>
    </row>
    <row r="2010" spans="2:6" x14ac:dyDescent="0.3">
      <c r="B2010" s="27" t="s">
        <v>34</v>
      </c>
      <c r="C2010" s="28" t="s">
        <v>12</v>
      </c>
      <c r="D2010" s="28" t="s">
        <v>43</v>
      </c>
      <c r="E2010" s="28">
        <v>0.25</v>
      </c>
      <c r="F2010" s="31">
        <v>76.921813999999998</v>
      </c>
    </row>
    <row r="2011" spans="2:6" x14ac:dyDescent="0.3">
      <c r="B2011" s="25" t="s">
        <v>34</v>
      </c>
      <c r="C2011" s="26" t="s">
        <v>12</v>
      </c>
      <c r="D2011" s="26" t="s">
        <v>43</v>
      </c>
      <c r="E2011" s="26">
        <v>0.25</v>
      </c>
      <c r="F2011" s="30">
        <v>76.921813999999998</v>
      </c>
    </row>
    <row r="2012" spans="2:6" x14ac:dyDescent="0.3">
      <c r="B2012" s="27" t="s">
        <v>34</v>
      </c>
      <c r="C2012" s="28" t="s">
        <v>12</v>
      </c>
      <c r="D2012" s="28" t="s">
        <v>43</v>
      </c>
      <c r="E2012" s="28">
        <v>0.25</v>
      </c>
      <c r="F2012" s="31">
        <v>76.921813999999998</v>
      </c>
    </row>
    <row r="2013" spans="2:6" x14ac:dyDescent="0.3">
      <c r="B2013" s="25" t="s">
        <v>34</v>
      </c>
      <c r="C2013" s="26" t="s">
        <v>12</v>
      </c>
      <c r="D2013" s="26" t="s">
        <v>43</v>
      </c>
      <c r="E2013" s="26">
        <v>0.25</v>
      </c>
      <c r="F2013" s="30">
        <v>76.921813999999998</v>
      </c>
    </row>
    <row r="2014" spans="2:6" x14ac:dyDescent="0.3">
      <c r="B2014" s="27" t="s">
        <v>34</v>
      </c>
      <c r="C2014" s="28" t="s">
        <v>12</v>
      </c>
      <c r="D2014" s="28" t="s">
        <v>43</v>
      </c>
      <c r="E2014" s="28">
        <v>0.05</v>
      </c>
      <c r="F2014" s="31">
        <v>66.022649999999999</v>
      </c>
    </row>
    <row r="2015" spans="2:6" x14ac:dyDescent="0.3">
      <c r="B2015" s="25" t="s">
        <v>34</v>
      </c>
      <c r="C2015" s="26" t="s">
        <v>12</v>
      </c>
      <c r="D2015" s="26" t="s">
        <v>43</v>
      </c>
      <c r="E2015" s="26">
        <v>0.05</v>
      </c>
      <c r="F2015" s="30">
        <v>66.022649999999999</v>
      </c>
    </row>
    <row r="2016" spans="2:6" x14ac:dyDescent="0.3">
      <c r="B2016" s="27" t="s">
        <v>34</v>
      </c>
      <c r="C2016" s="28" t="s">
        <v>12</v>
      </c>
      <c r="D2016" s="28" t="s">
        <v>43</v>
      </c>
      <c r="E2016" s="28">
        <v>0.05</v>
      </c>
      <c r="F2016" s="31">
        <v>66.022649999999999</v>
      </c>
    </row>
    <row r="2017" spans="2:6" x14ac:dyDescent="0.3">
      <c r="B2017" s="25" t="s">
        <v>34</v>
      </c>
      <c r="C2017" s="26" t="s">
        <v>12</v>
      </c>
      <c r="D2017" s="26" t="s">
        <v>43</v>
      </c>
      <c r="E2017" s="26">
        <v>0</v>
      </c>
      <c r="F2017" s="30">
        <v>50.490355000000001</v>
      </c>
    </row>
    <row r="2018" spans="2:6" x14ac:dyDescent="0.3">
      <c r="B2018" s="27" t="s">
        <v>34</v>
      </c>
      <c r="C2018" s="28" t="s">
        <v>12</v>
      </c>
      <c r="D2018" s="28" t="s">
        <v>43</v>
      </c>
      <c r="E2018" s="28" t="s">
        <v>24</v>
      </c>
      <c r="F2018" s="31">
        <v>86.951074000000006</v>
      </c>
    </row>
    <row r="2019" spans="2:6" x14ac:dyDescent="0.3">
      <c r="B2019" s="25" t="s">
        <v>34</v>
      </c>
      <c r="C2019" s="26" t="s">
        <v>13</v>
      </c>
      <c r="D2019" s="26" t="s">
        <v>35</v>
      </c>
      <c r="E2019" s="26">
        <v>1</v>
      </c>
      <c r="F2019" s="30">
        <v>237139.47500000001</v>
      </c>
    </row>
    <row r="2020" spans="2:6" x14ac:dyDescent="0.3">
      <c r="B2020" s="27" t="s">
        <v>34</v>
      </c>
      <c r="C2020" s="28" t="s">
        <v>13</v>
      </c>
      <c r="D2020" s="28" t="s">
        <v>35</v>
      </c>
      <c r="E2020" s="28">
        <v>0.95</v>
      </c>
      <c r="F2020" s="31">
        <v>192911.27499999999</v>
      </c>
    </row>
    <row r="2021" spans="2:6" x14ac:dyDescent="0.3">
      <c r="B2021" s="25" t="s">
        <v>34</v>
      </c>
      <c r="C2021" s="26" t="s">
        <v>13</v>
      </c>
      <c r="D2021" s="26" t="s">
        <v>35</v>
      </c>
      <c r="E2021" s="26">
        <v>0.95</v>
      </c>
      <c r="F2021" s="30">
        <v>192911.27499999999</v>
      </c>
    </row>
    <row r="2022" spans="2:6" x14ac:dyDescent="0.3">
      <c r="B2022" s="27" t="s">
        <v>34</v>
      </c>
      <c r="C2022" s="28" t="s">
        <v>13</v>
      </c>
      <c r="D2022" s="28" t="s">
        <v>35</v>
      </c>
      <c r="E2022" s="28">
        <v>0.95</v>
      </c>
      <c r="F2022" s="31">
        <v>192911.27499999999</v>
      </c>
    </row>
    <row r="2023" spans="2:6" x14ac:dyDescent="0.3">
      <c r="B2023" s="25" t="s">
        <v>34</v>
      </c>
      <c r="C2023" s="26" t="s">
        <v>13</v>
      </c>
      <c r="D2023" s="26" t="s">
        <v>35</v>
      </c>
      <c r="E2023" s="26">
        <v>0.75</v>
      </c>
      <c r="F2023" s="30">
        <v>173096.65</v>
      </c>
    </row>
    <row r="2024" spans="2:6" x14ac:dyDescent="0.3">
      <c r="B2024" s="27" t="s">
        <v>34</v>
      </c>
      <c r="C2024" s="28" t="s">
        <v>13</v>
      </c>
      <c r="D2024" s="28" t="s">
        <v>35</v>
      </c>
      <c r="E2024" s="28">
        <v>0.75</v>
      </c>
      <c r="F2024" s="31">
        <v>173096.65</v>
      </c>
    </row>
    <row r="2025" spans="2:6" x14ac:dyDescent="0.3">
      <c r="B2025" s="25" t="s">
        <v>34</v>
      </c>
      <c r="C2025" s="26" t="s">
        <v>13</v>
      </c>
      <c r="D2025" s="26" t="s">
        <v>35</v>
      </c>
      <c r="E2025" s="26">
        <v>0.75</v>
      </c>
      <c r="F2025" s="30">
        <v>173096.65</v>
      </c>
    </row>
    <row r="2026" spans="2:6" x14ac:dyDescent="0.3">
      <c r="B2026" s="27" t="s">
        <v>34</v>
      </c>
      <c r="C2026" s="28" t="s">
        <v>13</v>
      </c>
      <c r="D2026" s="28" t="s">
        <v>35</v>
      </c>
      <c r="E2026" s="28">
        <v>0.75</v>
      </c>
      <c r="F2026" s="31">
        <v>173096.65</v>
      </c>
    </row>
    <row r="2027" spans="2:6" x14ac:dyDescent="0.3">
      <c r="B2027" s="25" t="s">
        <v>34</v>
      </c>
      <c r="C2027" s="26" t="s">
        <v>13</v>
      </c>
      <c r="D2027" s="26" t="s">
        <v>35</v>
      </c>
      <c r="E2027" s="26">
        <v>0.5</v>
      </c>
      <c r="F2027" s="30">
        <v>158370.22500000001</v>
      </c>
    </row>
    <row r="2028" spans="2:6" x14ac:dyDescent="0.3">
      <c r="B2028" s="27" t="s">
        <v>34</v>
      </c>
      <c r="C2028" s="28" t="s">
        <v>13</v>
      </c>
      <c r="D2028" s="28" t="s">
        <v>35</v>
      </c>
      <c r="E2028" s="28">
        <v>0.5</v>
      </c>
      <c r="F2028" s="31">
        <v>158370.22500000001</v>
      </c>
    </row>
    <row r="2029" spans="2:6" x14ac:dyDescent="0.3">
      <c r="B2029" s="25" t="s">
        <v>34</v>
      </c>
      <c r="C2029" s="26" t="s">
        <v>13</v>
      </c>
      <c r="D2029" s="26" t="s">
        <v>35</v>
      </c>
      <c r="E2029" s="26">
        <v>0.5</v>
      </c>
      <c r="F2029" s="30">
        <v>158370.22500000001</v>
      </c>
    </row>
    <row r="2030" spans="2:6" x14ac:dyDescent="0.3">
      <c r="B2030" s="27" t="s">
        <v>34</v>
      </c>
      <c r="C2030" s="28" t="s">
        <v>13</v>
      </c>
      <c r="D2030" s="28" t="s">
        <v>35</v>
      </c>
      <c r="E2030" s="28">
        <v>0.5</v>
      </c>
      <c r="F2030" s="31">
        <v>158370.22500000001</v>
      </c>
    </row>
    <row r="2031" spans="2:6" x14ac:dyDescent="0.3">
      <c r="B2031" s="25" t="s">
        <v>34</v>
      </c>
      <c r="C2031" s="26" t="s">
        <v>13</v>
      </c>
      <c r="D2031" s="26" t="s">
        <v>35</v>
      </c>
      <c r="E2031" s="26">
        <v>0.5</v>
      </c>
      <c r="F2031" s="30">
        <v>158370.22500000001</v>
      </c>
    </row>
    <row r="2032" spans="2:6" x14ac:dyDescent="0.3">
      <c r="B2032" s="27" t="s">
        <v>34</v>
      </c>
      <c r="C2032" s="28" t="s">
        <v>13</v>
      </c>
      <c r="D2032" s="28" t="s">
        <v>35</v>
      </c>
      <c r="E2032" s="28">
        <v>0.25</v>
      </c>
      <c r="F2032" s="31">
        <v>143350.25</v>
      </c>
    </row>
    <row r="2033" spans="2:6" x14ac:dyDescent="0.3">
      <c r="B2033" s="25" t="s">
        <v>34</v>
      </c>
      <c r="C2033" s="26" t="s">
        <v>13</v>
      </c>
      <c r="D2033" s="26" t="s">
        <v>35</v>
      </c>
      <c r="E2033" s="26">
        <v>0.25</v>
      </c>
      <c r="F2033" s="30">
        <v>143350.25</v>
      </c>
    </row>
    <row r="2034" spans="2:6" x14ac:dyDescent="0.3">
      <c r="B2034" s="27" t="s">
        <v>34</v>
      </c>
      <c r="C2034" s="28" t="s">
        <v>13</v>
      </c>
      <c r="D2034" s="28" t="s">
        <v>35</v>
      </c>
      <c r="E2034" s="28">
        <v>0.25</v>
      </c>
      <c r="F2034" s="31">
        <v>143350.25</v>
      </c>
    </row>
    <row r="2035" spans="2:6" x14ac:dyDescent="0.3">
      <c r="B2035" s="25" t="s">
        <v>34</v>
      </c>
      <c r="C2035" s="26" t="s">
        <v>13</v>
      </c>
      <c r="D2035" s="26" t="s">
        <v>35</v>
      </c>
      <c r="E2035" s="26">
        <v>0.25</v>
      </c>
      <c r="F2035" s="30">
        <v>143350.25</v>
      </c>
    </row>
    <row r="2036" spans="2:6" x14ac:dyDescent="0.3">
      <c r="B2036" s="27" t="s">
        <v>34</v>
      </c>
      <c r="C2036" s="28" t="s">
        <v>13</v>
      </c>
      <c r="D2036" s="28" t="s">
        <v>35</v>
      </c>
      <c r="E2036" s="28">
        <v>0.05</v>
      </c>
      <c r="F2036" s="31">
        <v>125541.55</v>
      </c>
    </row>
    <row r="2037" spans="2:6" x14ac:dyDescent="0.3">
      <c r="B2037" s="25" t="s">
        <v>34</v>
      </c>
      <c r="C2037" s="26" t="s">
        <v>13</v>
      </c>
      <c r="D2037" s="26" t="s">
        <v>35</v>
      </c>
      <c r="E2037" s="26">
        <v>0.05</v>
      </c>
      <c r="F2037" s="30">
        <v>125541.55</v>
      </c>
    </row>
    <row r="2038" spans="2:6" x14ac:dyDescent="0.3">
      <c r="B2038" s="27" t="s">
        <v>34</v>
      </c>
      <c r="C2038" s="28" t="s">
        <v>13</v>
      </c>
      <c r="D2038" s="28" t="s">
        <v>35</v>
      </c>
      <c r="E2038" s="28">
        <v>0.05</v>
      </c>
      <c r="F2038" s="31">
        <v>125541.55</v>
      </c>
    </row>
    <row r="2039" spans="2:6" x14ac:dyDescent="0.3">
      <c r="B2039" s="25" t="s">
        <v>34</v>
      </c>
      <c r="C2039" s="26" t="s">
        <v>13</v>
      </c>
      <c r="D2039" s="26" t="s">
        <v>35</v>
      </c>
      <c r="E2039" s="26">
        <v>0</v>
      </c>
      <c r="F2039" s="30">
        <v>98437.1</v>
      </c>
    </row>
    <row r="2040" spans="2:6" x14ac:dyDescent="0.3">
      <c r="B2040" s="27" t="s">
        <v>34</v>
      </c>
      <c r="C2040" s="28" t="s">
        <v>13</v>
      </c>
      <c r="D2040" s="28" t="s">
        <v>35</v>
      </c>
      <c r="E2040" s="28" t="s">
        <v>24</v>
      </c>
      <c r="F2040" s="31">
        <v>158763.3591</v>
      </c>
    </row>
    <row r="2041" spans="2:6" x14ac:dyDescent="0.3">
      <c r="B2041" s="25" t="s">
        <v>34</v>
      </c>
      <c r="C2041" s="26" t="s">
        <v>13</v>
      </c>
      <c r="D2041" s="26" t="s">
        <v>36</v>
      </c>
      <c r="E2041" s="26">
        <v>1</v>
      </c>
      <c r="F2041" s="30">
        <v>78306299.930000007</v>
      </c>
    </row>
    <row r="2042" spans="2:6" x14ac:dyDescent="0.3">
      <c r="B2042" s="27" t="s">
        <v>34</v>
      </c>
      <c r="C2042" s="28" t="s">
        <v>13</v>
      </c>
      <c r="D2042" s="28" t="s">
        <v>36</v>
      </c>
      <c r="E2042" s="28">
        <v>0.95</v>
      </c>
      <c r="F2042" s="31">
        <v>56878483.600000001</v>
      </c>
    </row>
    <row r="2043" spans="2:6" x14ac:dyDescent="0.3">
      <c r="B2043" s="25" t="s">
        <v>34</v>
      </c>
      <c r="C2043" s="26" t="s">
        <v>13</v>
      </c>
      <c r="D2043" s="26" t="s">
        <v>36</v>
      </c>
      <c r="E2043" s="26">
        <v>0.95</v>
      </c>
      <c r="F2043" s="30">
        <v>56878483.600000001</v>
      </c>
    </row>
    <row r="2044" spans="2:6" x14ac:dyDescent="0.3">
      <c r="B2044" s="27" t="s">
        <v>34</v>
      </c>
      <c r="C2044" s="28" t="s">
        <v>13</v>
      </c>
      <c r="D2044" s="28" t="s">
        <v>36</v>
      </c>
      <c r="E2044" s="28">
        <v>0.95</v>
      </c>
      <c r="F2044" s="31">
        <v>56878483.600000001</v>
      </c>
    </row>
    <row r="2045" spans="2:6" x14ac:dyDescent="0.3">
      <c r="B2045" s="25" t="s">
        <v>34</v>
      </c>
      <c r="C2045" s="26" t="s">
        <v>13</v>
      </c>
      <c r="D2045" s="26" t="s">
        <v>36</v>
      </c>
      <c r="E2045" s="26">
        <v>0.75</v>
      </c>
      <c r="F2045" s="30">
        <v>48401621.32</v>
      </c>
    </row>
    <row r="2046" spans="2:6" x14ac:dyDescent="0.3">
      <c r="B2046" s="27" t="s">
        <v>34</v>
      </c>
      <c r="C2046" s="28" t="s">
        <v>13</v>
      </c>
      <c r="D2046" s="28" t="s">
        <v>36</v>
      </c>
      <c r="E2046" s="28">
        <v>0.75</v>
      </c>
      <c r="F2046" s="31">
        <v>48401621.32</v>
      </c>
    </row>
    <row r="2047" spans="2:6" x14ac:dyDescent="0.3">
      <c r="B2047" s="25" t="s">
        <v>34</v>
      </c>
      <c r="C2047" s="26" t="s">
        <v>13</v>
      </c>
      <c r="D2047" s="26" t="s">
        <v>36</v>
      </c>
      <c r="E2047" s="26">
        <v>0.75</v>
      </c>
      <c r="F2047" s="30">
        <v>48401621.32</v>
      </c>
    </row>
    <row r="2048" spans="2:6" x14ac:dyDescent="0.3">
      <c r="B2048" s="27" t="s">
        <v>34</v>
      </c>
      <c r="C2048" s="28" t="s">
        <v>13</v>
      </c>
      <c r="D2048" s="28" t="s">
        <v>36</v>
      </c>
      <c r="E2048" s="28">
        <v>0.75</v>
      </c>
      <c r="F2048" s="31">
        <v>48401621.32</v>
      </c>
    </row>
    <row r="2049" spans="2:6" x14ac:dyDescent="0.3">
      <c r="B2049" s="25" t="s">
        <v>34</v>
      </c>
      <c r="C2049" s="26" t="s">
        <v>13</v>
      </c>
      <c r="D2049" s="26" t="s">
        <v>36</v>
      </c>
      <c r="E2049" s="26">
        <v>0.5</v>
      </c>
      <c r="F2049" s="30">
        <v>42606207.920000002</v>
      </c>
    </row>
    <row r="2050" spans="2:6" x14ac:dyDescent="0.3">
      <c r="B2050" s="27" t="s">
        <v>34</v>
      </c>
      <c r="C2050" s="28" t="s">
        <v>13</v>
      </c>
      <c r="D2050" s="28" t="s">
        <v>36</v>
      </c>
      <c r="E2050" s="28">
        <v>0.5</v>
      </c>
      <c r="F2050" s="31">
        <v>42606207.920000002</v>
      </c>
    </row>
    <row r="2051" spans="2:6" x14ac:dyDescent="0.3">
      <c r="B2051" s="25" t="s">
        <v>34</v>
      </c>
      <c r="C2051" s="26" t="s">
        <v>13</v>
      </c>
      <c r="D2051" s="26" t="s">
        <v>36</v>
      </c>
      <c r="E2051" s="26">
        <v>0.5</v>
      </c>
      <c r="F2051" s="30">
        <v>42606207.920000002</v>
      </c>
    </row>
    <row r="2052" spans="2:6" x14ac:dyDescent="0.3">
      <c r="B2052" s="27" t="s">
        <v>34</v>
      </c>
      <c r="C2052" s="28" t="s">
        <v>13</v>
      </c>
      <c r="D2052" s="28" t="s">
        <v>36</v>
      </c>
      <c r="E2052" s="28">
        <v>0.5</v>
      </c>
      <c r="F2052" s="31">
        <v>42606207.920000002</v>
      </c>
    </row>
    <row r="2053" spans="2:6" x14ac:dyDescent="0.3">
      <c r="B2053" s="25" t="s">
        <v>34</v>
      </c>
      <c r="C2053" s="26" t="s">
        <v>13</v>
      </c>
      <c r="D2053" s="26" t="s">
        <v>36</v>
      </c>
      <c r="E2053" s="26">
        <v>0.5</v>
      </c>
      <c r="F2053" s="30">
        <v>42606207.920000002</v>
      </c>
    </row>
    <row r="2054" spans="2:6" x14ac:dyDescent="0.3">
      <c r="B2054" s="27" t="s">
        <v>34</v>
      </c>
      <c r="C2054" s="28" t="s">
        <v>13</v>
      </c>
      <c r="D2054" s="28" t="s">
        <v>36</v>
      </c>
      <c r="E2054" s="28">
        <v>0.25</v>
      </c>
      <c r="F2054" s="31">
        <v>37296562.299999997</v>
      </c>
    </row>
    <row r="2055" spans="2:6" x14ac:dyDescent="0.3">
      <c r="B2055" s="25" t="s">
        <v>34</v>
      </c>
      <c r="C2055" s="26" t="s">
        <v>13</v>
      </c>
      <c r="D2055" s="26" t="s">
        <v>36</v>
      </c>
      <c r="E2055" s="26">
        <v>0.25</v>
      </c>
      <c r="F2055" s="30">
        <v>37296562.299999997</v>
      </c>
    </row>
    <row r="2056" spans="2:6" x14ac:dyDescent="0.3">
      <c r="B2056" s="27" t="s">
        <v>34</v>
      </c>
      <c r="C2056" s="28" t="s">
        <v>13</v>
      </c>
      <c r="D2056" s="28" t="s">
        <v>36</v>
      </c>
      <c r="E2056" s="28">
        <v>0.25</v>
      </c>
      <c r="F2056" s="31">
        <v>37296562.299999997</v>
      </c>
    </row>
    <row r="2057" spans="2:6" x14ac:dyDescent="0.3">
      <c r="B2057" s="25" t="s">
        <v>34</v>
      </c>
      <c r="C2057" s="26" t="s">
        <v>13</v>
      </c>
      <c r="D2057" s="26" t="s">
        <v>36</v>
      </c>
      <c r="E2057" s="26">
        <v>0.25</v>
      </c>
      <c r="F2057" s="30">
        <v>37296562.299999997</v>
      </c>
    </row>
    <row r="2058" spans="2:6" x14ac:dyDescent="0.3">
      <c r="B2058" s="27" t="s">
        <v>34</v>
      </c>
      <c r="C2058" s="28" t="s">
        <v>13</v>
      </c>
      <c r="D2058" s="28" t="s">
        <v>36</v>
      </c>
      <c r="E2058" s="28">
        <v>0.05</v>
      </c>
      <c r="F2058" s="31">
        <v>30781310.629999999</v>
      </c>
    </row>
    <row r="2059" spans="2:6" x14ac:dyDescent="0.3">
      <c r="B2059" s="25" t="s">
        <v>34</v>
      </c>
      <c r="C2059" s="26" t="s">
        <v>13</v>
      </c>
      <c r="D2059" s="26" t="s">
        <v>36</v>
      </c>
      <c r="E2059" s="26">
        <v>0.05</v>
      </c>
      <c r="F2059" s="30">
        <v>30781310.629999999</v>
      </c>
    </row>
    <row r="2060" spans="2:6" x14ac:dyDescent="0.3">
      <c r="B2060" s="27" t="s">
        <v>34</v>
      </c>
      <c r="C2060" s="28" t="s">
        <v>13</v>
      </c>
      <c r="D2060" s="28" t="s">
        <v>36</v>
      </c>
      <c r="E2060" s="28">
        <v>0.05</v>
      </c>
      <c r="F2060" s="31">
        <v>30781310.629999999</v>
      </c>
    </row>
    <row r="2061" spans="2:6" x14ac:dyDescent="0.3">
      <c r="B2061" s="25" t="s">
        <v>34</v>
      </c>
      <c r="C2061" s="26" t="s">
        <v>13</v>
      </c>
      <c r="D2061" s="26" t="s">
        <v>36</v>
      </c>
      <c r="E2061" s="26">
        <v>0</v>
      </c>
      <c r="F2061" s="30">
        <v>22029158.170000002</v>
      </c>
    </row>
    <row r="2062" spans="2:6" x14ac:dyDescent="0.3">
      <c r="B2062" s="27" t="s">
        <v>34</v>
      </c>
      <c r="C2062" s="28" t="s">
        <v>13</v>
      </c>
      <c r="D2062" s="28" t="s">
        <v>36</v>
      </c>
      <c r="E2062" s="28" t="s">
        <v>24</v>
      </c>
      <c r="F2062" s="31">
        <v>43110890.789999999</v>
      </c>
    </row>
    <row r="2063" spans="2:6" x14ac:dyDescent="0.3">
      <c r="B2063" s="25" t="s">
        <v>34</v>
      </c>
      <c r="C2063" s="26" t="s">
        <v>13</v>
      </c>
      <c r="D2063" s="26" t="s">
        <v>37</v>
      </c>
      <c r="E2063" s="26">
        <v>1</v>
      </c>
      <c r="F2063" s="30">
        <v>53445171.710000001</v>
      </c>
    </row>
    <row r="2064" spans="2:6" x14ac:dyDescent="0.3">
      <c r="B2064" s="27" t="s">
        <v>34</v>
      </c>
      <c r="C2064" s="28" t="s">
        <v>13</v>
      </c>
      <c r="D2064" s="28" t="s">
        <v>37</v>
      </c>
      <c r="E2064" s="28">
        <v>0.95</v>
      </c>
      <c r="F2064" s="31">
        <v>39603964.18</v>
      </c>
    </row>
    <row r="2065" spans="2:6" x14ac:dyDescent="0.3">
      <c r="B2065" s="25" t="s">
        <v>34</v>
      </c>
      <c r="C2065" s="26" t="s">
        <v>13</v>
      </c>
      <c r="D2065" s="26" t="s">
        <v>37</v>
      </c>
      <c r="E2065" s="26">
        <v>0.95</v>
      </c>
      <c r="F2065" s="30">
        <v>39603964.18</v>
      </c>
    </row>
    <row r="2066" spans="2:6" x14ac:dyDescent="0.3">
      <c r="B2066" s="27" t="s">
        <v>34</v>
      </c>
      <c r="C2066" s="28" t="s">
        <v>13</v>
      </c>
      <c r="D2066" s="28" t="s">
        <v>37</v>
      </c>
      <c r="E2066" s="28">
        <v>0.95</v>
      </c>
      <c r="F2066" s="31">
        <v>39603964.18</v>
      </c>
    </row>
    <row r="2067" spans="2:6" x14ac:dyDescent="0.3">
      <c r="B2067" s="25" t="s">
        <v>34</v>
      </c>
      <c r="C2067" s="26" t="s">
        <v>13</v>
      </c>
      <c r="D2067" s="26" t="s">
        <v>37</v>
      </c>
      <c r="E2067" s="26">
        <v>0.75</v>
      </c>
      <c r="F2067" s="30">
        <v>33277197.559999999</v>
      </c>
    </row>
    <row r="2068" spans="2:6" x14ac:dyDescent="0.3">
      <c r="B2068" s="27" t="s">
        <v>34</v>
      </c>
      <c r="C2068" s="28" t="s">
        <v>13</v>
      </c>
      <c r="D2068" s="28" t="s">
        <v>37</v>
      </c>
      <c r="E2068" s="28">
        <v>0.75</v>
      </c>
      <c r="F2068" s="31">
        <v>33277197.559999999</v>
      </c>
    </row>
    <row r="2069" spans="2:6" x14ac:dyDescent="0.3">
      <c r="B2069" s="25" t="s">
        <v>34</v>
      </c>
      <c r="C2069" s="26" t="s">
        <v>13</v>
      </c>
      <c r="D2069" s="26" t="s">
        <v>37</v>
      </c>
      <c r="E2069" s="26">
        <v>0.75</v>
      </c>
      <c r="F2069" s="30">
        <v>33277197.559999999</v>
      </c>
    </row>
    <row r="2070" spans="2:6" x14ac:dyDescent="0.3">
      <c r="B2070" s="27" t="s">
        <v>34</v>
      </c>
      <c r="C2070" s="28" t="s">
        <v>13</v>
      </c>
      <c r="D2070" s="28" t="s">
        <v>37</v>
      </c>
      <c r="E2070" s="28">
        <v>0.75</v>
      </c>
      <c r="F2070" s="31">
        <v>33277197.559999999</v>
      </c>
    </row>
    <row r="2071" spans="2:6" x14ac:dyDescent="0.3">
      <c r="B2071" s="25" t="s">
        <v>34</v>
      </c>
      <c r="C2071" s="26" t="s">
        <v>13</v>
      </c>
      <c r="D2071" s="26" t="s">
        <v>37</v>
      </c>
      <c r="E2071" s="26">
        <v>0.5</v>
      </c>
      <c r="F2071" s="30">
        <v>28955099.780000001</v>
      </c>
    </row>
    <row r="2072" spans="2:6" x14ac:dyDescent="0.3">
      <c r="B2072" s="27" t="s">
        <v>34</v>
      </c>
      <c r="C2072" s="28" t="s">
        <v>13</v>
      </c>
      <c r="D2072" s="28" t="s">
        <v>37</v>
      </c>
      <c r="E2072" s="28">
        <v>0.5</v>
      </c>
      <c r="F2072" s="31">
        <v>28955099.780000001</v>
      </c>
    </row>
    <row r="2073" spans="2:6" x14ac:dyDescent="0.3">
      <c r="B2073" s="25" t="s">
        <v>34</v>
      </c>
      <c r="C2073" s="26" t="s">
        <v>13</v>
      </c>
      <c r="D2073" s="26" t="s">
        <v>37</v>
      </c>
      <c r="E2073" s="26">
        <v>0.5</v>
      </c>
      <c r="F2073" s="30">
        <v>28955099.780000001</v>
      </c>
    </row>
    <row r="2074" spans="2:6" x14ac:dyDescent="0.3">
      <c r="B2074" s="27" t="s">
        <v>34</v>
      </c>
      <c r="C2074" s="28" t="s">
        <v>13</v>
      </c>
      <c r="D2074" s="28" t="s">
        <v>37</v>
      </c>
      <c r="E2074" s="28">
        <v>0.5</v>
      </c>
      <c r="F2074" s="31">
        <v>28955099.780000001</v>
      </c>
    </row>
    <row r="2075" spans="2:6" x14ac:dyDescent="0.3">
      <c r="B2075" s="25" t="s">
        <v>34</v>
      </c>
      <c r="C2075" s="26" t="s">
        <v>13</v>
      </c>
      <c r="D2075" s="26" t="s">
        <v>37</v>
      </c>
      <c r="E2075" s="26">
        <v>0.5</v>
      </c>
      <c r="F2075" s="30">
        <v>28955099.780000001</v>
      </c>
    </row>
    <row r="2076" spans="2:6" x14ac:dyDescent="0.3">
      <c r="B2076" s="27" t="s">
        <v>34</v>
      </c>
      <c r="C2076" s="28" t="s">
        <v>13</v>
      </c>
      <c r="D2076" s="28" t="s">
        <v>37</v>
      </c>
      <c r="E2076" s="28">
        <v>0.25</v>
      </c>
      <c r="F2076" s="31">
        <v>24933356.989999998</v>
      </c>
    </row>
    <row r="2077" spans="2:6" x14ac:dyDescent="0.3">
      <c r="B2077" s="25" t="s">
        <v>34</v>
      </c>
      <c r="C2077" s="26" t="s">
        <v>13</v>
      </c>
      <c r="D2077" s="26" t="s">
        <v>37</v>
      </c>
      <c r="E2077" s="26">
        <v>0.25</v>
      </c>
      <c r="F2077" s="30">
        <v>24933356.989999998</v>
      </c>
    </row>
    <row r="2078" spans="2:6" x14ac:dyDescent="0.3">
      <c r="B2078" s="27" t="s">
        <v>34</v>
      </c>
      <c r="C2078" s="28" t="s">
        <v>13</v>
      </c>
      <c r="D2078" s="28" t="s">
        <v>37</v>
      </c>
      <c r="E2078" s="28">
        <v>0.25</v>
      </c>
      <c r="F2078" s="31">
        <v>24933356.989999998</v>
      </c>
    </row>
    <row r="2079" spans="2:6" x14ac:dyDescent="0.3">
      <c r="B2079" s="25" t="s">
        <v>34</v>
      </c>
      <c r="C2079" s="26" t="s">
        <v>13</v>
      </c>
      <c r="D2079" s="26" t="s">
        <v>37</v>
      </c>
      <c r="E2079" s="26">
        <v>0.25</v>
      </c>
      <c r="F2079" s="30">
        <v>24933356.989999998</v>
      </c>
    </row>
    <row r="2080" spans="2:6" x14ac:dyDescent="0.3">
      <c r="B2080" s="27" t="s">
        <v>34</v>
      </c>
      <c r="C2080" s="28" t="s">
        <v>13</v>
      </c>
      <c r="D2080" s="28" t="s">
        <v>37</v>
      </c>
      <c r="E2080" s="28">
        <v>0.05</v>
      </c>
      <c r="F2080" s="31">
        <v>20258598.390000001</v>
      </c>
    </row>
    <row r="2081" spans="2:6" x14ac:dyDescent="0.3">
      <c r="B2081" s="25" t="s">
        <v>34</v>
      </c>
      <c r="C2081" s="26" t="s">
        <v>13</v>
      </c>
      <c r="D2081" s="26" t="s">
        <v>37</v>
      </c>
      <c r="E2081" s="26">
        <v>0.05</v>
      </c>
      <c r="F2081" s="30">
        <v>20258598.390000001</v>
      </c>
    </row>
    <row r="2082" spans="2:6" x14ac:dyDescent="0.3">
      <c r="B2082" s="27" t="s">
        <v>34</v>
      </c>
      <c r="C2082" s="28" t="s">
        <v>13</v>
      </c>
      <c r="D2082" s="28" t="s">
        <v>37</v>
      </c>
      <c r="E2082" s="28">
        <v>0.05</v>
      </c>
      <c r="F2082" s="31">
        <v>20258598.390000001</v>
      </c>
    </row>
    <row r="2083" spans="2:6" x14ac:dyDescent="0.3">
      <c r="B2083" s="25" t="s">
        <v>34</v>
      </c>
      <c r="C2083" s="26" t="s">
        <v>13</v>
      </c>
      <c r="D2083" s="26" t="s">
        <v>37</v>
      </c>
      <c r="E2083" s="26">
        <v>0</v>
      </c>
      <c r="F2083" s="30">
        <v>14072259.609999999</v>
      </c>
    </row>
    <row r="2084" spans="2:6" x14ac:dyDescent="0.3">
      <c r="B2084" s="27" t="s">
        <v>34</v>
      </c>
      <c r="C2084" s="28" t="s">
        <v>13</v>
      </c>
      <c r="D2084" s="28" t="s">
        <v>37</v>
      </c>
      <c r="E2084" s="28" t="s">
        <v>24</v>
      </c>
      <c r="F2084" s="31">
        <v>29309380.109999999</v>
      </c>
    </row>
    <row r="2085" spans="2:6" x14ac:dyDescent="0.3">
      <c r="B2085" s="25" t="s">
        <v>34</v>
      </c>
      <c r="C2085" s="26" t="s">
        <v>13</v>
      </c>
      <c r="D2085" s="26" t="s">
        <v>38</v>
      </c>
      <c r="E2085" s="26">
        <v>1</v>
      </c>
      <c r="F2085" s="30">
        <v>25279545.960000001</v>
      </c>
    </row>
    <row r="2086" spans="2:6" x14ac:dyDescent="0.3">
      <c r="B2086" s="27" t="s">
        <v>34</v>
      </c>
      <c r="C2086" s="28" t="s">
        <v>13</v>
      </c>
      <c r="D2086" s="28" t="s">
        <v>38</v>
      </c>
      <c r="E2086" s="28">
        <v>0.95</v>
      </c>
      <c r="F2086" s="31">
        <v>17900303.800000001</v>
      </c>
    </row>
    <row r="2087" spans="2:6" x14ac:dyDescent="0.3">
      <c r="B2087" s="25" t="s">
        <v>34</v>
      </c>
      <c r="C2087" s="26" t="s">
        <v>13</v>
      </c>
      <c r="D2087" s="26" t="s">
        <v>38</v>
      </c>
      <c r="E2087" s="26">
        <v>0.95</v>
      </c>
      <c r="F2087" s="30">
        <v>17900303.800000001</v>
      </c>
    </row>
    <row r="2088" spans="2:6" x14ac:dyDescent="0.3">
      <c r="B2088" s="27" t="s">
        <v>34</v>
      </c>
      <c r="C2088" s="28" t="s">
        <v>13</v>
      </c>
      <c r="D2088" s="28" t="s">
        <v>38</v>
      </c>
      <c r="E2088" s="28">
        <v>0.95</v>
      </c>
      <c r="F2088" s="31">
        <v>17900303.800000001</v>
      </c>
    </row>
    <row r="2089" spans="2:6" x14ac:dyDescent="0.3">
      <c r="B2089" s="25" t="s">
        <v>34</v>
      </c>
      <c r="C2089" s="26" t="s">
        <v>13</v>
      </c>
      <c r="D2089" s="26" t="s">
        <v>38</v>
      </c>
      <c r="E2089" s="26">
        <v>0.75</v>
      </c>
      <c r="F2089" s="30">
        <v>14814280.279999999</v>
      </c>
    </row>
    <row r="2090" spans="2:6" x14ac:dyDescent="0.3">
      <c r="B2090" s="27" t="s">
        <v>34</v>
      </c>
      <c r="C2090" s="28" t="s">
        <v>13</v>
      </c>
      <c r="D2090" s="28" t="s">
        <v>38</v>
      </c>
      <c r="E2090" s="28">
        <v>0.75</v>
      </c>
      <c r="F2090" s="31">
        <v>14814280.279999999</v>
      </c>
    </row>
    <row r="2091" spans="2:6" x14ac:dyDescent="0.3">
      <c r="B2091" s="25" t="s">
        <v>34</v>
      </c>
      <c r="C2091" s="26" t="s">
        <v>13</v>
      </c>
      <c r="D2091" s="26" t="s">
        <v>38</v>
      </c>
      <c r="E2091" s="26">
        <v>0.75</v>
      </c>
      <c r="F2091" s="30">
        <v>14814280.279999999</v>
      </c>
    </row>
    <row r="2092" spans="2:6" x14ac:dyDescent="0.3">
      <c r="B2092" s="27" t="s">
        <v>34</v>
      </c>
      <c r="C2092" s="28" t="s">
        <v>13</v>
      </c>
      <c r="D2092" s="28" t="s">
        <v>38</v>
      </c>
      <c r="E2092" s="28">
        <v>0.75</v>
      </c>
      <c r="F2092" s="31">
        <v>14814280.279999999</v>
      </c>
    </row>
    <row r="2093" spans="2:6" x14ac:dyDescent="0.3">
      <c r="B2093" s="25" t="s">
        <v>34</v>
      </c>
      <c r="C2093" s="26" t="s">
        <v>13</v>
      </c>
      <c r="D2093" s="26" t="s">
        <v>38</v>
      </c>
      <c r="E2093" s="26">
        <v>0.5</v>
      </c>
      <c r="F2093" s="30">
        <v>12884340.439999999</v>
      </c>
    </row>
    <row r="2094" spans="2:6" x14ac:dyDescent="0.3">
      <c r="B2094" s="27" t="s">
        <v>34</v>
      </c>
      <c r="C2094" s="28" t="s">
        <v>13</v>
      </c>
      <c r="D2094" s="28" t="s">
        <v>38</v>
      </c>
      <c r="E2094" s="28">
        <v>0.5</v>
      </c>
      <c r="F2094" s="31">
        <v>12884340.439999999</v>
      </c>
    </row>
    <row r="2095" spans="2:6" x14ac:dyDescent="0.3">
      <c r="B2095" s="25" t="s">
        <v>34</v>
      </c>
      <c r="C2095" s="26" t="s">
        <v>13</v>
      </c>
      <c r="D2095" s="26" t="s">
        <v>38</v>
      </c>
      <c r="E2095" s="26">
        <v>0.5</v>
      </c>
      <c r="F2095" s="30">
        <v>12884340.439999999</v>
      </c>
    </row>
    <row r="2096" spans="2:6" x14ac:dyDescent="0.3">
      <c r="B2096" s="27" t="s">
        <v>34</v>
      </c>
      <c r="C2096" s="28" t="s">
        <v>13</v>
      </c>
      <c r="D2096" s="28" t="s">
        <v>38</v>
      </c>
      <c r="E2096" s="28">
        <v>0.5</v>
      </c>
      <c r="F2096" s="31">
        <v>12884340.439999999</v>
      </c>
    </row>
    <row r="2097" spans="2:6" x14ac:dyDescent="0.3">
      <c r="B2097" s="25" t="s">
        <v>34</v>
      </c>
      <c r="C2097" s="26" t="s">
        <v>13</v>
      </c>
      <c r="D2097" s="26" t="s">
        <v>38</v>
      </c>
      <c r="E2097" s="26">
        <v>0.5</v>
      </c>
      <c r="F2097" s="30">
        <v>12884340.439999999</v>
      </c>
    </row>
    <row r="2098" spans="2:6" x14ac:dyDescent="0.3">
      <c r="B2098" s="27" t="s">
        <v>34</v>
      </c>
      <c r="C2098" s="28" t="s">
        <v>13</v>
      </c>
      <c r="D2098" s="28" t="s">
        <v>38</v>
      </c>
      <c r="E2098" s="28">
        <v>0.25</v>
      </c>
      <c r="F2098" s="31">
        <v>11115764.15</v>
      </c>
    </row>
    <row r="2099" spans="2:6" x14ac:dyDescent="0.3">
      <c r="B2099" s="25" t="s">
        <v>34</v>
      </c>
      <c r="C2099" s="26" t="s">
        <v>13</v>
      </c>
      <c r="D2099" s="26" t="s">
        <v>38</v>
      </c>
      <c r="E2099" s="26">
        <v>0.25</v>
      </c>
      <c r="F2099" s="30">
        <v>11115764.15</v>
      </c>
    </row>
    <row r="2100" spans="2:6" x14ac:dyDescent="0.3">
      <c r="B2100" s="27" t="s">
        <v>34</v>
      </c>
      <c r="C2100" s="28" t="s">
        <v>13</v>
      </c>
      <c r="D2100" s="28" t="s">
        <v>38</v>
      </c>
      <c r="E2100" s="28">
        <v>0.25</v>
      </c>
      <c r="F2100" s="31">
        <v>11115764.15</v>
      </c>
    </row>
    <row r="2101" spans="2:6" x14ac:dyDescent="0.3">
      <c r="B2101" s="25" t="s">
        <v>34</v>
      </c>
      <c r="C2101" s="26" t="s">
        <v>13</v>
      </c>
      <c r="D2101" s="26" t="s">
        <v>38</v>
      </c>
      <c r="E2101" s="26">
        <v>0.25</v>
      </c>
      <c r="F2101" s="30">
        <v>11115764.15</v>
      </c>
    </row>
    <row r="2102" spans="2:6" x14ac:dyDescent="0.3">
      <c r="B2102" s="27" t="s">
        <v>34</v>
      </c>
      <c r="C2102" s="28" t="s">
        <v>13</v>
      </c>
      <c r="D2102" s="28" t="s">
        <v>38</v>
      </c>
      <c r="E2102" s="28">
        <v>0.05</v>
      </c>
      <c r="F2102" s="31">
        <v>8884349.0439999998</v>
      </c>
    </row>
    <row r="2103" spans="2:6" x14ac:dyDescent="0.3">
      <c r="B2103" s="25" t="s">
        <v>34</v>
      </c>
      <c r="C2103" s="26" t="s">
        <v>13</v>
      </c>
      <c r="D2103" s="26" t="s">
        <v>38</v>
      </c>
      <c r="E2103" s="26">
        <v>0.05</v>
      </c>
      <c r="F2103" s="30">
        <v>8884349.0439999998</v>
      </c>
    </row>
    <row r="2104" spans="2:6" x14ac:dyDescent="0.3">
      <c r="B2104" s="27" t="s">
        <v>34</v>
      </c>
      <c r="C2104" s="28" t="s">
        <v>13</v>
      </c>
      <c r="D2104" s="28" t="s">
        <v>38</v>
      </c>
      <c r="E2104" s="28">
        <v>0.05</v>
      </c>
      <c r="F2104" s="31">
        <v>8884349.0439999998</v>
      </c>
    </row>
    <row r="2105" spans="2:6" x14ac:dyDescent="0.3">
      <c r="B2105" s="25" t="s">
        <v>34</v>
      </c>
      <c r="C2105" s="26" t="s">
        <v>13</v>
      </c>
      <c r="D2105" s="26" t="s">
        <v>38</v>
      </c>
      <c r="E2105" s="26">
        <v>0</v>
      </c>
      <c r="F2105" s="30">
        <v>5846387.4869999997</v>
      </c>
    </row>
    <row r="2106" spans="2:6" x14ac:dyDescent="0.3">
      <c r="B2106" s="27" t="s">
        <v>34</v>
      </c>
      <c r="C2106" s="28" t="s">
        <v>13</v>
      </c>
      <c r="D2106" s="28" t="s">
        <v>38</v>
      </c>
      <c r="E2106" s="28" t="s">
        <v>24</v>
      </c>
      <c r="F2106" s="31">
        <v>13079976.539999999</v>
      </c>
    </row>
    <row r="2107" spans="2:6" x14ac:dyDescent="0.3">
      <c r="B2107" s="25" t="s">
        <v>34</v>
      </c>
      <c r="C2107" s="26" t="s">
        <v>13</v>
      </c>
      <c r="D2107" s="26" t="s">
        <v>39</v>
      </c>
      <c r="E2107" s="26">
        <v>1</v>
      </c>
      <c r="F2107" s="30">
        <v>225.37441999999999</v>
      </c>
    </row>
    <row r="2108" spans="2:6" x14ac:dyDescent="0.3">
      <c r="B2108" s="27" t="s">
        <v>34</v>
      </c>
      <c r="C2108" s="28" t="s">
        <v>13</v>
      </c>
      <c r="D2108" s="28" t="s">
        <v>39</v>
      </c>
      <c r="E2108" s="28">
        <v>0.95</v>
      </c>
      <c r="F2108" s="31">
        <v>225.37441999999999</v>
      </c>
    </row>
    <row r="2109" spans="2:6" x14ac:dyDescent="0.3">
      <c r="B2109" s="25" t="s">
        <v>34</v>
      </c>
      <c r="C2109" s="26" t="s">
        <v>13</v>
      </c>
      <c r="D2109" s="26" t="s">
        <v>39</v>
      </c>
      <c r="E2109" s="26">
        <v>0.95</v>
      </c>
      <c r="F2109" s="30">
        <v>225.37441999999999</v>
      </c>
    </row>
    <row r="2110" spans="2:6" x14ac:dyDescent="0.3">
      <c r="B2110" s="27" t="s">
        <v>34</v>
      </c>
      <c r="C2110" s="28" t="s">
        <v>13</v>
      </c>
      <c r="D2110" s="28" t="s">
        <v>39</v>
      </c>
      <c r="E2110" s="28">
        <v>0.95</v>
      </c>
      <c r="F2110" s="31">
        <v>225.37441999999999</v>
      </c>
    </row>
    <row r="2111" spans="2:6" x14ac:dyDescent="0.3">
      <c r="B2111" s="25" t="s">
        <v>34</v>
      </c>
      <c r="C2111" s="26" t="s">
        <v>13</v>
      </c>
      <c r="D2111" s="26" t="s">
        <v>39</v>
      </c>
      <c r="E2111" s="26">
        <v>0.75</v>
      </c>
      <c r="F2111" s="30">
        <v>201.027942</v>
      </c>
    </row>
    <row r="2112" spans="2:6" x14ac:dyDescent="0.3">
      <c r="B2112" s="27" t="s">
        <v>34</v>
      </c>
      <c r="C2112" s="28" t="s">
        <v>13</v>
      </c>
      <c r="D2112" s="28" t="s">
        <v>39</v>
      </c>
      <c r="E2112" s="28">
        <v>0.75</v>
      </c>
      <c r="F2112" s="31">
        <v>201.027942</v>
      </c>
    </row>
    <row r="2113" spans="2:6" x14ac:dyDescent="0.3">
      <c r="B2113" s="25" t="s">
        <v>34</v>
      </c>
      <c r="C2113" s="26" t="s">
        <v>13</v>
      </c>
      <c r="D2113" s="26" t="s">
        <v>39</v>
      </c>
      <c r="E2113" s="26">
        <v>0.75</v>
      </c>
      <c r="F2113" s="30">
        <v>201.027942</v>
      </c>
    </row>
    <row r="2114" spans="2:6" x14ac:dyDescent="0.3">
      <c r="B2114" s="27" t="s">
        <v>34</v>
      </c>
      <c r="C2114" s="28" t="s">
        <v>13</v>
      </c>
      <c r="D2114" s="28" t="s">
        <v>39</v>
      </c>
      <c r="E2114" s="28">
        <v>0.75</v>
      </c>
      <c r="F2114" s="31">
        <v>201.027942</v>
      </c>
    </row>
    <row r="2115" spans="2:6" x14ac:dyDescent="0.3">
      <c r="B2115" s="25" t="s">
        <v>34</v>
      </c>
      <c r="C2115" s="26" t="s">
        <v>13</v>
      </c>
      <c r="D2115" s="26" t="s">
        <v>39</v>
      </c>
      <c r="E2115" s="26">
        <v>0.5</v>
      </c>
      <c r="F2115" s="30">
        <v>184.16564500000001</v>
      </c>
    </row>
    <row r="2116" spans="2:6" x14ac:dyDescent="0.3">
      <c r="B2116" s="27" t="s">
        <v>34</v>
      </c>
      <c r="C2116" s="28" t="s">
        <v>13</v>
      </c>
      <c r="D2116" s="28" t="s">
        <v>39</v>
      </c>
      <c r="E2116" s="28">
        <v>0.5</v>
      </c>
      <c r="F2116" s="31">
        <v>184.16564500000001</v>
      </c>
    </row>
    <row r="2117" spans="2:6" x14ac:dyDescent="0.3">
      <c r="B2117" s="25" t="s">
        <v>34</v>
      </c>
      <c r="C2117" s="26" t="s">
        <v>13</v>
      </c>
      <c r="D2117" s="26" t="s">
        <v>39</v>
      </c>
      <c r="E2117" s="26">
        <v>0.5</v>
      </c>
      <c r="F2117" s="30">
        <v>184.16564500000001</v>
      </c>
    </row>
    <row r="2118" spans="2:6" x14ac:dyDescent="0.3">
      <c r="B2118" s="27" t="s">
        <v>34</v>
      </c>
      <c r="C2118" s="28" t="s">
        <v>13</v>
      </c>
      <c r="D2118" s="28" t="s">
        <v>39</v>
      </c>
      <c r="E2118" s="28">
        <v>0.5</v>
      </c>
      <c r="F2118" s="31">
        <v>184.16564500000001</v>
      </c>
    </row>
    <row r="2119" spans="2:6" x14ac:dyDescent="0.3">
      <c r="B2119" s="25" t="s">
        <v>34</v>
      </c>
      <c r="C2119" s="26" t="s">
        <v>13</v>
      </c>
      <c r="D2119" s="26" t="s">
        <v>39</v>
      </c>
      <c r="E2119" s="26">
        <v>0.5</v>
      </c>
      <c r="F2119" s="30">
        <v>184.16564500000001</v>
      </c>
    </row>
    <row r="2120" spans="2:6" x14ac:dyDescent="0.3">
      <c r="B2120" s="27" t="s">
        <v>34</v>
      </c>
      <c r="C2120" s="28" t="s">
        <v>13</v>
      </c>
      <c r="D2120" s="28" t="s">
        <v>39</v>
      </c>
      <c r="E2120" s="28">
        <v>0.25</v>
      </c>
      <c r="F2120" s="31">
        <v>167.303348</v>
      </c>
    </row>
    <row r="2121" spans="2:6" x14ac:dyDescent="0.3">
      <c r="B2121" s="25" t="s">
        <v>34</v>
      </c>
      <c r="C2121" s="26" t="s">
        <v>13</v>
      </c>
      <c r="D2121" s="26" t="s">
        <v>39</v>
      </c>
      <c r="E2121" s="26">
        <v>0.25</v>
      </c>
      <c r="F2121" s="30">
        <v>167.303348</v>
      </c>
    </row>
    <row r="2122" spans="2:6" x14ac:dyDescent="0.3">
      <c r="B2122" s="27" t="s">
        <v>34</v>
      </c>
      <c r="C2122" s="28" t="s">
        <v>13</v>
      </c>
      <c r="D2122" s="28" t="s">
        <v>39</v>
      </c>
      <c r="E2122" s="28">
        <v>0.25</v>
      </c>
      <c r="F2122" s="31">
        <v>167.303348</v>
      </c>
    </row>
    <row r="2123" spans="2:6" x14ac:dyDescent="0.3">
      <c r="B2123" s="25" t="s">
        <v>34</v>
      </c>
      <c r="C2123" s="26" t="s">
        <v>13</v>
      </c>
      <c r="D2123" s="26" t="s">
        <v>39</v>
      </c>
      <c r="E2123" s="26">
        <v>0.25</v>
      </c>
      <c r="F2123" s="30">
        <v>167.303348</v>
      </c>
    </row>
    <row r="2124" spans="2:6" x14ac:dyDescent="0.3">
      <c r="B2124" s="27" t="s">
        <v>34</v>
      </c>
      <c r="C2124" s="28" t="s">
        <v>13</v>
      </c>
      <c r="D2124" s="28" t="s">
        <v>39</v>
      </c>
      <c r="E2124" s="28">
        <v>0.05</v>
      </c>
      <c r="F2124" s="31">
        <v>142.95686900000001</v>
      </c>
    </row>
    <row r="2125" spans="2:6" x14ac:dyDescent="0.3">
      <c r="B2125" s="25" t="s">
        <v>34</v>
      </c>
      <c r="C2125" s="26" t="s">
        <v>13</v>
      </c>
      <c r="D2125" s="26" t="s">
        <v>39</v>
      </c>
      <c r="E2125" s="26">
        <v>0.05</v>
      </c>
      <c r="F2125" s="30">
        <v>142.95686900000001</v>
      </c>
    </row>
    <row r="2126" spans="2:6" x14ac:dyDescent="0.3">
      <c r="B2126" s="27" t="s">
        <v>34</v>
      </c>
      <c r="C2126" s="28" t="s">
        <v>13</v>
      </c>
      <c r="D2126" s="28" t="s">
        <v>39</v>
      </c>
      <c r="E2126" s="28">
        <v>0.05</v>
      </c>
      <c r="F2126" s="31">
        <v>142.95686900000001</v>
      </c>
    </row>
    <row r="2127" spans="2:6" x14ac:dyDescent="0.3">
      <c r="B2127" s="25" t="s">
        <v>34</v>
      </c>
      <c r="C2127" s="26" t="s">
        <v>13</v>
      </c>
      <c r="D2127" s="26" t="s">
        <v>39</v>
      </c>
      <c r="E2127" s="26">
        <v>0</v>
      </c>
      <c r="F2127" s="30">
        <v>142.95686900000001</v>
      </c>
    </row>
    <row r="2128" spans="2:6" x14ac:dyDescent="0.3">
      <c r="B2128" s="27" t="s">
        <v>34</v>
      </c>
      <c r="C2128" s="28" t="s">
        <v>13</v>
      </c>
      <c r="D2128" s="28" t="s">
        <v>39</v>
      </c>
      <c r="E2128" s="28" t="s">
        <v>24</v>
      </c>
      <c r="F2128" s="31">
        <v>184.16564500000001</v>
      </c>
    </row>
    <row r="2129" spans="2:6" x14ac:dyDescent="0.3">
      <c r="B2129" s="25" t="s">
        <v>34</v>
      </c>
      <c r="C2129" s="26" t="s">
        <v>13</v>
      </c>
      <c r="D2129" s="26" t="s">
        <v>40</v>
      </c>
      <c r="E2129" s="26">
        <v>1</v>
      </c>
      <c r="F2129" s="30">
        <v>147.040401</v>
      </c>
    </row>
    <row r="2130" spans="2:6" x14ac:dyDescent="0.3">
      <c r="B2130" s="27" t="s">
        <v>34</v>
      </c>
      <c r="C2130" s="28" t="s">
        <v>13</v>
      </c>
      <c r="D2130" s="28" t="s">
        <v>40</v>
      </c>
      <c r="E2130" s="28">
        <v>0.95</v>
      </c>
      <c r="F2130" s="31">
        <v>105.225041</v>
      </c>
    </row>
    <row r="2131" spans="2:6" x14ac:dyDescent="0.3">
      <c r="B2131" s="25" t="s">
        <v>34</v>
      </c>
      <c r="C2131" s="26" t="s">
        <v>13</v>
      </c>
      <c r="D2131" s="26" t="s">
        <v>40</v>
      </c>
      <c r="E2131" s="26">
        <v>0.95</v>
      </c>
      <c r="F2131" s="30">
        <v>105.225041</v>
      </c>
    </row>
    <row r="2132" spans="2:6" x14ac:dyDescent="0.3">
      <c r="B2132" s="27" t="s">
        <v>34</v>
      </c>
      <c r="C2132" s="28" t="s">
        <v>13</v>
      </c>
      <c r="D2132" s="28" t="s">
        <v>40</v>
      </c>
      <c r="E2132" s="28">
        <v>0.95</v>
      </c>
      <c r="F2132" s="31">
        <v>105.225041</v>
      </c>
    </row>
    <row r="2133" spans="2:6" x14ac:dyDescent="0.3">
      <c r="B2133" s="25" t="s">
        <v>34</v>
      </c>
      <c r="C2133" s="26" t="s">
        <v>13</v>
      </c>
      <c r="D2133" s="26" t="s">
        <v>40</v>
      </c>
      <c r="E2133" s="26">
        <v>0.75</v>
      </c>
      <c r="F2133" s="30">
        <v>90.329297999999994</v>
      </c>
    </row>
    <row r="2134" spans="2:6" x14ac:dyDescent="0.3">
      <c r="B2134" s="27" t="s">
        <v>34</v>
      </c>
      <c r="C2134" s="28" t="s">
        <v>13</v>
      </c>
      <c r="D2134" s="28" t="s">
        <v>40</v>
      </c>
      <c r="E2134" s="28">
        <v>0.75</v>
      </c>
      <c r="F2134" s="31">
        <v>90.329297999999994</v>
      </c>
    </row>
    <row r="2135" spans="2:6" x14ac:dyDescent="0.3">
      <c r="B2135" s="25" t="s">
        <v>34</v>
      </c>
      <c r="C2135" s="26" t="s">
        <v>13</v>
      </c>
      <c r="D2135" s="26" t="s">
        <v>40</v>
      </c>
      <c r="E2135" s="26">
        <v>0.75</v>
      </c>
      <c r="F2135" s="30">
        <v>90.329297999999994</v>
      </c>
    </row>
    <row r="2136" spans="2:6" x14ac:dyDescent="0.3">
      <c r="B2136" s="27" t="s">
        <v>34</v>
      </c>
      <c r="C2136" s="28" t="s">
        <v>13</v>
      </c>
      <c r="D2136" s="28" t="s">
        <v>40</v>
      </c>
      <c r="E2136" s="28">
        <v>0.75</v>
      </c>
      <c r="F2136" s="31">
        <v>90.329297999999994</v>
      </c>
    </row>
    <row r="2137" spans="2:6" x14ac:dyDescent="0.3">
      <c r="B2137" s="25" t="s">
        <v>34</v>
      </c>
      <c r="C2137" s="26" t="s">
        <v>13</v>
      </c>
      <c r="D2137" s="26" t="s">
        <v>40</v>
      </c>
      <c r="E2137" s="26">
        <v>0.5</v>
      </c>
      <c r="F2137" s="30">
        <v>81.084072000000006</v>
      </c>
    </row>
    <row r="2138" spans="2:6" x14ac:dyDescent="0.3">
      <c r="B2138" s="27" t="s">
        <v>34</v>
      </c>
      <c r="C2138" s="28" t="s">
        <v>13</v>
      </c>
      <c r="D2138" s="28" t="s">
        <v>40</v>
      </c>
      <c r="E2138" s="28">
        <v>0.5</v>
      </c>
      <c r="F2138" s="31">
        <v>81.084072000000006</v>
      </c>
    </row>
    <row r="2139" spans="2:6" x14ac:dyDescent="0.3">
      <c r="B2139" s="25" t="s">
        <v>34</v>
      </c>
      <c r="C2139" s="26" t="s">
        <v>13</v>
      </c>
      <c r="D2139" s="26" t="s">
        <v>40</v>
      </c>
      <c r="E2139" s="26">
        <v>0.5</v>
      </c>
      <c r="F2139" s="30">
        <v>81.084072000000006</v>
      </c>
    </row>
    <row r="2140" spans="2:6" x14ac:dyDescent="0.3">
      <c r="B2140" s="27" t="s">
        <v>34</v>
      </c>
      <c r="C2140" s="28" t="s">
        <v>13</v>
      </c>
      <c r="D2140" s="28" t="s">
        <v>40</v>
      </c>
      <c r="E2140" s="28">
        <v>0.5</v>
      </c>
      <c r="F2140" s="31">
        <v>81.084072000000006</v>
      </c>
    </row>
    <row r="2141" spans="2:6" x14ac:dyDescent="0.3">
      <c r="B2141" s="25" t="s">
        <v>34</v>
      </c>
      <c r="C2141" s="26" t="s">
        <v>13</v>
      </c>
      <c r="D2141" s="26" t="s">
        <v>40</v>
      </c>
      <c r="E2141" s="26">
        <v>0.5</v>
      </c>
      <c r="F2141" s="30">
        <v>81.084072000000006</v>
      </c>
    </row>
    <row r="2142" spans="2:6" x14ac:dyDescent="0.3">
      <c r="B2142" s="27" t="s">
        <v>34</v>
      </c>
      <c r="C2142" s="28" t="s">
        <v>13</v>
      </c>
      <c r="D2142" s="28" t="s">
        <v>40</v>
      </c>
      <c r="E2142" s="28">
        <v>0.25</v>
      </c>
      <c r="F2142" s="31">
        <v>73.105480999999997</v>
      </c>
    </row>
    <row r="2143" spans="2:6" x14ac:dyDescent="0.3">
      <c r="B2143" s="25" t="s">
        <v>34</v>
      </c>
      <c r="C2143" s="26" t="s">
        <v>13</v>
      </c>
      <c r="D2143" s="26" t="s">
        <v>40</v>
      </c>
      <c r="E2143" s="26">
        <v>0.25</v>
      </c>
      <c r="F2143" s="30">
        <v>73.105480999999997</v>
      </c>
    </row>
    <row r="2144" spans="2:6" x14ac:dyDescent="0.3">
      <c r="B2144" s="27" t="s">
        <v>34</v>
      </c>
      <c r="C2144" s="28" t="s">
        <v>13</v>
      </c>
      <c r="D2144" s="28" t="s">
        <v>40</v>
      </c>
      <c r="E2144" s="28">
        <v>0.25</v>
      </c>
      <c r="F2144" s="31">
        <v>73.105480999999997</v>
      </c>
    </row>
    <row r="2145" spans="2:6" x14ac:dyDescent="0.3">
      <c r="B2145" s="25" t="s">
        <v>34</v>
      </c>
      <c r="C2145" s="26" t="s">
        <v>13</v>
      </c>
      <c r="D2145" s="26" t="s">
        <v>40</v>
      </c>
      <c r="E2145" s="26">
        <v>0.25</v>
      </c>
      <c r="F2145" s="30">
        <v>73.105480999999997</v>
      </c>
    </row>
    <row r="2146" spans="2:6" x14ac:dyDescent="0.3">
      <c r="B2146" s="27" t="s">
        <v>34</v>
      </c>
      <c r="C2146" s="28" t="s">
        <v>13</v>
      </c>
      <c r="D2146" s="28" t="s">
        <v>40</v>
      </c>
      <c r="E2146" s="28">
        <v>0.05</v>
      </c>
      <c r="F2146" s="31">
        <v>63.154189000000002</v>
      </c>
    </row>
    <row r="2147" spans="2:6" x14ac:dyDescent="0.3">
      <c r="B2147" s="25" t="s">
        <v>34</v>
      </c>
      <c r="C2147" s="26" t="s">
        <v>13</v>
      </c>
      <c r="D2147" s="26" t="s">
        <v>40</v>
      </c>
      <c r="E2147" s="26">
        <v>0.05</v>
      </c>
      <c r="F2147" s="30">
        <v>63.154189000000002</v>
      </c>
    </row>
    <row r="2148" spans="2:6" x14ac:dyDescent="0.3">
      <c r="B2148" s="27" t="s">
        <v>34</v>
      </c>
      <c r="C2148" s="28" t="s">
        <v>13</v>
      </c>
      <c r="D2148" s="28" t="s">
        <v>40</v>
      </c>
      <c r="E2148" s="28">
        <v>0.05</v>
      </c>
      <c r="F2148" s="31">
        <v>63.154189000000002</v>
      </c>
    </row>
    <row r="2149" spans="2:6" x14ac:dyDescent="0.3">
      <c r="B2149" s="25" t="s">
        <v>34</v>
      </c>
      <c r="C2149" s="26" t="s">
        <v>13</v>
      </c>
      <c r="D2149" s="26" t="s">
        <v>40</v>
      </c>
      <c r="E2149" s="26">
        <v>0</v>
      </c>
      <c r="F2149" s="30">
        <v>50.325896999999998</v>
      </c>
    </row>
    <row r="2150" spans="2:6" x14ac:dyDescent="0.3">
      <c r="B2150" s="27" t="s">
        <v>34</v>
      </c>
      <c r="C2150" s="28" t="s">
        <v>13</v>
      </c>
      <c r="D2150" s="28" t="s">
        <v>40</v>
      </c>
      <c r="E2150" s="28" t="s">
        <v>24</v>
      </c>
      <c r="F2150" s="31">
        <v>82.279321999999993</v>
      </c>
    </row>
    <row r="2151" spans="2:6" x14ac:dyDescent="0.3">
      <c r="B2151" s="25" t="s">
        <v>34</v>
      </c>
      <c r="C2151" s="26" t="s">
        <v>13</v>
      </c>
      <c r="D2151" s="26" t="s">
        <v>41</v>
      </c>
      <c r="E2151" s="26">
        <v>1</v>
      </c>
      <c r="F2151" s="30">
        <v>378.00555200000002</v>
      </c>
    </row>
    <row r="2152" spans="2:6" x14ac:dyDescent="0.3">
      <c r="B2152" s="27" t="s">
        <v>34</v>
      </c>
      <c r="C2152" s="28" t="s">
        <v>13</v>
      </c>
      <c r="D2152" s="28" t="s">
        <v>41</v>
      </c>
      <c r="E2152" s="28">
        <v>0.95</v>
      </c>
      <c r="F2152" s="31">
        <v>321.28573499999999</v>
      </c>
    </row>
    <row r="2153" spans="2:6" x14ac:dyDescent="0.3">
      <c r="B2153" s="25" t="s">
        <v>34</v>
      </c>
      <c r="C2153" s="26" t="s">
        <v>13</v>
      </c>
      <c r="D2153" s="26" t="s">
        <v>41</v>
      </c>
      <c r="E2153" s="26">
        <v>0.95</v>
      </c>
      <c r="F2153" s="30">
        <v>321.28573499999999</v>
      </c>
    </row>
    <row r="2154" spans="2:6" x14ac:dyDescent="0.3">
      <c r="B2154" s="27" t="s">
        <v>34</v>
      </c>
      <c r="C2154" s="28" t="s">
        <v>13</v>
      </c>
      <c r="D2154" s="28" t="s">
        <v>41</v>
      </c>
      <c r="E2154" s="28">
        <v>0.95</v>
      </c>
      <c r="F2154" s="31">
        <v>321.28573499999999</v>
      </c>
    </row>
    <row r="2155" spans="2:6" x14ac:dyDescent="0.3">
      <c r="B2155" s="25" t="s">
        <v>34</v>
      </c>
      <c r="C2155" s="26" t="s">
        <v>13</v>
      </c>
      <c r="D2155" s="26" t="s">
        <v>41</v>
      </c>
      <c r="E2155" s="26">
        <v>0.75</v>
      </c>
      <c r="F2155" s="30">
        <v>294.18350400000003</v>
      </c>
    </row>
    <row r="2156" spans="2:6" x14ac:dyDescent="0.3">
      <c r="B2156" s="27" t="s">
        <v>34</v>
      </c>
      <c r="C2156" s="28" t="s">
        <v>13</v>
      </c>
      <c r="D2156" s="28" t="s">
        <v>41</v>
      </c>
      <c r="E2156" s="28">
        <v>0.75</v>
      </c>
      <c r="F2156" s="31">
        <v>294.18350400000003</v>
      </c>
    </row>
    <row r="2157" spans="2:6" x14ac:dyDescent="0.3">
      <c r="B2157" s="25" t="s">
        <v>34</v>
      </c>
      <c r="C2157" s="26" t="s">
        <v>13</v>
      </c>
      <c r="D2157" s="26" t="s">
        <v>41</v>
      </c>
      <c r="E2157" s="26">
        <v>0.75</v>
      </c>
      <c r="F2157" s="30">
        <v>294.18350400000003</v>
      </c>
    </row>
    <row r="2158" spans="2:6" x14ac:dyDescent="0.3">
      <c r="B2158" s="27" t="s">
        <v>34</v>
      </c>
      <c r="C2158" s="28" t="s">
        <v>13</v>
      </c>
      <c r="D2158" s="28" t="s">
        <v>41</v>
      </c>
      <c r="E2158" s="28">
        <v>0.75</v>
      </c>
      <c r="F2158" s="31">
        <v>294.18350400000003</v>
      </c>
    </row>
    <row r="2159" spans="2:6" x14ac:dyDescent="0.3">
      <c r="B2159" s="25" t="s">
        <v>34</v>
      </c>
      <c r="C2159" s="26" t="s">
        <v>13</v>
      </c>
      <c r="D2159" s="26" t="s">
        <v>41</v>
      </c>
      <c r="E2159" s="26">
        <v>0.5</v>
      </c>
      <c r="F2159" s="30">
        <v>270.77435400000002</v>
      </c>
    </row>
    <row r="2160" spans="2:6" x14ac:dyDescent="0.3">
      <c r="B2160" s="27" t="s">
        <v>34</v>
      </c>
      <c r="C2160" s="28" t="s">
        <v>13</v>
      </c>
      <c r="D2160" s="28" t="s">
        <v>41</v>
      </c>
      <c r="E2160" s="28">
        <v>0.5</v>
      </c>
      <c r="F2160" s="31">
        <v>270.77435400000002</v>
      </c>
    </row>
    <row r="2161" spans="2:6" x14ac:dyDescent="0.3">
      <c r="B2161" s="25" t="s">
        <v>34</v>
      </c>
      <c r="C2161" s="26" t="s">
        <v>13</v>
      </c>
      <c r="D2161" s="26" t="s">
        <v>41</v>
      </c>
      <c r="E2161" s="26">
        <v>0.5</v>
      </c>
      <c r="F2161" s="30">
        <v>270.77435400000002</v>
      </c>
    </row>
    <row r="2162" spans="2:6" x14ac:dyDescent="0.3">
      <c r="B2162" s="27" t="s">
        <v>34</v>
      </c>
      <c r="C2162" s="28" t="s">
        <v>13</v>
      </c>
      <c r="D2162" s="28" t="s">
        <v>41</v>
      </c>
      <c r="E2162" s="28">
        <v>0.5</v>
      </c>
      <c r="F2162" s="31">
        <v>270.77435400000002</v>
      </c>
    </row>
    <row r="2163" spans="2:6" x14ac:dyDescent="0.3">
      <c r="B2163" s="25" t="s">
        <v>34</v>
      </c>
      <c r="C2163" s="26" t="s">
        <v>13</v>
      </c>
      <c r="D2163" s="26" t="s">
        <v>41</v>
      </c>
      <c r="E2163" s="26">
        <v>0.5</v>
      </c>
      <c r="F2163" s="30">
        <v>270.77435400000002</v>
      </c>
    </row>
    <row r="2164" spans="2:6" x14ac:dyDescent="0.3">
      <c r="B2164" s="27" t="s">
        <v>34</v>
      </c>
      <c r="C2164" s="28" t="s">
        <v>13</v>
      </c>
      <c r="D2164" s="28" t="s">
        <v>41</v>
      </c>
      <c r="E2164" s="28">
        <v>0.25</v>
      </c>
      <c r="F2164" s="31">
        <v>247.773301</v>
      </c>
    </row>
    <row r="2165" spans="2:6" x14ac:dyDescent="0.3">
      <c r="B2165" s="25" t="s">
        <v>34</v>
      </c>
      <c r="C2165" s="26" t="s">
        <v>13</v>
      </c>
      <c r="D2165" s="26" t="s">
        <v>41</v>
      </c>
      <c r="E2165" s="26">
        <v>0.25</v>
      </c>
      <c r="F2165" s="30">
        <v>247.773301</v>
      </c>
    </row>
    <row r="2166" spans="2:6" x14ac:dyDescent="0.3">
      <c r="B2166" s="27" t="s">
        <v>34</v>
      </c>
      <c r="C2166" s="28" t="s">
        <v>13</v>
      </c>
      <c r="D2166" s="28" t="s">
        <v>41</v>
      </c>
      <c r="E2166" s="28">
        <v>0.25</v>
      </c>
      <c r="F2166" s="31">
        <v>247.773301</v>
      </c>
    </row>
    <row r="2167" spans="2:6" x14ac:dyDescent="0.3">
      <c r="B2167" s="25" t="s">
        <v>34</v>
      </c>
      <c r="C2167" s="26" t="s">
        <v>13</v>
      </c>
      <c r="D2167" s="26" t="s">
        <v>41</v>
      </c>
      <c r="E2167" s="26">
        <v>0.25</v>
      </c>
      <c r="F2167" s="30">
        <v>247.773301</v>
      </c>
    </row>
    <row r="2168" spans="2:6" x14ac:dyDescent="0.3">
      <c r="B2168" s="27" t="s">
        <v>34</v>
      </c>
      <c r="C2168" s="28" t="s">
        <v>13</v>
      </c>
      <c r="D2168" s="28" t="s">
        <v>41</v>
      </c>
      <c r="E2168" s="28">
        <v>0.05</v>
      </c>
      <c r="F2168" s="31">
        <v>219.99276</v>
      </c>
    </row>
    <row r="2169" spans="2:6" x14ac:dyDescent="0.3">
      <c r="B2169" s="25" t="s">
        <v>34</v>
      </c>
      <c r="C2169" s="26" t="s">
        <v>13</v>
      </c>
      <c r="D2169" s="26" t="s">
        <v>41</v>
      </c>
      <c r="E2169" s="26">
        <v>0.05</v>
      </c>
      <c r="F2169" s="30">
        <v>219.99276</v>
      </c>
    </row>
    <row r="2170" spans="2:6" x14ac:dyDescent="0.3">
      <c r="B2170" s="27" t="s">
        <v>34</v>
      </c>
      <c r="C2170" s="28" t="s">
        <v>13</v>
      </c>
      <c r="D2170" s="28" t="s">
        <v>41</v>
      </c>
      <c r="E2170" s="28">
        <v>0.05</v>
      </c>
      <c r="F2170" s="31">
        <v>219.99276</v>
      </c>
    </row>
    <row r="2171" spans="2:6" x14ac:dyDescent="0.3">
      <c r="B2171" s="25" t="s">
        <v>34</v>
      </c>
      <c r="C2171" s="26" t="s">
        <v>13</v>
      </c>
      <c r="D2171" s="26" t="s">
        <v>41</v>
      </c>
      <c r="E2171" s="26">
        <v>0</v>
      </c>
      <c r="F2171" s="30">
        <v>197.19517300000001</v>
      </c>
    </row>
    <row r="2172" spans="2:6" x14ac:dyDescent="0.3">
      <c r="B2172" s="27" t="s">
        <v>34</v>
      </c>
      <c r="C2172" s="28" t="s">
        <v>13</v>
      </c>
      <c r="D2172" s="28" t="s">
        <v>41</v>
      </c>
      <c r="E2172" s="28" t="s">
        <v>24</v>
      </c>
      <c r="F2172" s="31">
        <v>271.01917800000001</v>
      </c>
    </row>
    <row r="2173" spans="2:6" x14ac:dyDescent="0.3">
      <c r="B2173" s="25" t="s">
        <v>34</v>
      </c>
      <c r="C2173" s="26" t="s">
        <v>13</v>
      </c>
      <c r="D2173" s="26" t="s">
        <v>42</v>
      </c>
      <c r="E2173" s="26">
        <v>1</v>
      </c>
      <c r="F2173" s="30">
        <v>26543523.260000002</v>
      </c>
    </row>
    <row r="2174" spans="2:6" x14ac:dyDescent="0.3">
      <c r="B2174" s="27" t="s">
        <v>34</v>
      </c>
      <c r="C2174" s="28" t="s">
        <v>13</v>
      </c>
      <c r="D2174" s="28" t="s">
        <v>42</v>
      </c>
      <c r="E2174" s="28">
        <v>0.95</v>
      </c>
      <c r="F2174" s="31">
        <v>18795318.989999998</v>
      </c>
    </row>
    <row r="2175" spans="2:6" x14ac:dyDescent="0.3">
      <c r="B2175" s="25" t="s">
        <v>34</v>
      </c>
      <c r="C2175" s="26" t="s">
        <v>13</v>
      </c>
      <c r="D2175" s="26" t="s">
        <v>42</v>
      </c>
      <c r="E2175" s="26">
        <v>0.95</v>
      </c>
      <c r="F2175" s="30">
        <v>18795318.989999998</v>
      </c>
    </row>
    <row r="2176" spans="2:6" x14ac:dyDescent="0.3">
      <c r="B2176" s="27" t="s">
        <v>34</v>
      </c>
      <c r="C2176" s="28" t="s">
        <v>13</v>
      </c>
      <c r="D2176" s="28" t="s">
        <v>42</v>
      </c>
      <c r="E2176" s="28">
        <v>0.95</v>
      </c>
      <c r="F2176" s="31">
        <v>18795318.989999998</v>
      </c>
    </row>
    <row r="2177" spans="2:6" x14ac:dyDescent="0.3">
      <c r="B2177" s="25" t="s">
        <v>34</v>
      </c>
      <c r="C2177" s="26" t="s">
        <v>13</v>
      </c>
      <c r="D2177" s="26" t="s">
        <v>42</v>
      </c>
      <c r="E2177" s="26">
        <v>0.75</v>
      </c>
      <c r="F2177" s="30">
        <v>15554994.289999999</v>
      </c>
    </row>
    <row r="2178" spans="2:6" x14ac:dyDescent="0.3">
      <c r="B2178" s="27" t="s">
        <v>34</v>
      </c>
      <c r="C2178" s="28" t="s">
        <v>13</v>
      </c>
      <c r="D2178" s="28" t="s">
        <v>42</v>
      </c>
      <c r="E2178" s="28">
        <v>0.75</v>
      </c>
      <c r="F2178" s="31">
        <v>15554994.289999999</v>
      </c>
    </row>
    <row r="2179" spans="2:6" x14ac:dyDescent="0.3">
      <c r="B2179" s="25" t="s">
        <v>34</v>
      </c>
      <c r="C2179" s="26" t="s">
        <v>13</v>
      </c>
      <c r="D2179" s="26" t="s">
        <v>42</v>
      </c>
      <c r="E2179" s="26">
        <v>0.75</v>
      </c>
      <c r="F2179" s="30">
        <v>15554994.289999999</v>
      </c>
    </row>
    <row r="2180" spans="2:6" x14ac:dyDescent="0.3">
      <c r="B2180" s="27" t="s">
        <v>34</v>
      </c>
      <c r="C2180" s="28" t="s">
        <v>13</v>
      </c>
      <c r="D2180" s="28" t="s">
        <v>42</v>
      </c>
      <c r="E2180" s="28">
        <v>0.75</v>
      </c>
      <c r="F2180" s="31">
        <v>15554994.289999999</v>
      </c>
    </row>
    <row r="2181" spans="2:6" x14ac:dyDescent="0.3">
      <c r="B2181" s="25" t="s">
        <v>34</v>
      </c>
      <c r="C2181" s="26" t="s">
        <v>13</v>
      </c>
      <c r="D2181" s="26" t="s">
        <v>42</v>
      </c>
      <c r="E2181" s="26">
        <v>0.5</v>
      </c>
      <c r="F2181" s="30">
        <v>13528557.460000001</v>
      </c>
    </row>
    <row r="2182" spans="2:6" x14ac:dyDescent="0.3">
      <c r="B2182" s="27" t="s">
        <v>34</v>
      </c>
      <c r="C2182" s="28" t="s">
        <v>13</v>
      </c>
      <c r="D2182" s="28" t="s">
        <v>42</v>
      </c>
      <c r="E2182" s="28">
        <v>0.5</v>
      </c>
      <c r="F2182" s="31">
        <v>13528557.460000001</v>
      </c>
    </row>
    <row r="2183" spans="2:6" x14ac:dyDescent="0.3">
      <c r="B2183" s="25" t="s">
        <v>34</v>
      </c>
      <c r="C2183" s="26" t="s">
        <v>13</v>
      </c>
      <c r="D2183" s="26" t="s">
        <v>42</v>
      </c>
      <c r="E2183" s="26">
        <v>0.5</v>
      </c>
      <c r="F2183" s="30">
        <v>13528557.460000001</v>
      </c>
    </row>
    <row r="2184" spans="2:6" x14ac:dyDescent="0.3">
      <c r="B2184" s="27" t="s">
        <v>34</v>
      </c>
      <c r="C2184" s="28" t="s">
        <v>13</v>
      </c>
      <c r="D2184" s="28" t="s">
        <v>42</v>
      </c>
      <c r="E2184" s="28">
        <v>0.5</v>
      </c>
      <c r="F2184" s="31">
        <v>13528557.460000001</v>
      </c>
    </row>
    <row r="2185" spans="2:6" x14ac:dyDescent="0.3">
      <c r="B2185" s="25" t="s">
        <v>34</v>
      </c>
      <c r="C2185" s="26" t="s">
        <v>13</v>
      </c>
      <c r="D2185" s="26" t="s">
        <v>42</v>
      </c>
      <c r="E2185" s="26">
        <v>0.5</v>
      </c>
      <c r="F2185" s="30">
        <v>13528557.460000001</v>
      </c>
    </row>
    <row r="2186" spans="2:6" x14ac:dyDescent="0.3">
      <c r="B2186" s="27" t="s">
        <v>34</v>
      </c>
      <c r="C2186" s="28" t="s">
        <v>13</v>
      </c>
      <c r="D2186" s="28" t="s">
        <v>42</v>
      </c>
      <c r="E2186" s="28">
        <v>0.25</v>
      </c>
      <c r="F2186" s="31">
        <v>11671552.35</v>
      </c>
    </row>
    <row r="2187" spans="2:6" x14ac:dyDescent="0.3">
      <c r="B2187" s="25" t="s">
        <v>34</v>
      </c>
      <c r="C2187" s="26" t="s">
        <v>13</v>
      </c>
      <c r="D2187" s="26" t="s">
        <v>42</v>
      </c>
      <c r="E2187" s="26">
        <v>0.25</v>
      </c>
      <c r="F2187" s="30">
        <v>11671552.35</v>
      </c>
    </row>
    <row r="2188" spans="2:6" x14ac:dyDescent="0.3">
      <c r="B2188" s="27" t="s">
        <v>34</v>
      </c>
      <c r="C2188" s="28" t="s">
        <v>13</v>
      </c>
      <c r="D2188" s="28" t="s">
        <v>42</v>
      </c>
      <c r="E2188" s="28">
        <v>0.25</v>
      </c>
      <c r="F2188" s="31">
        <v>11671552.35</v>
      </c>
    </row>
    <row r="2189" spans="2:6" x14ac:dyDescent="0.3">
      <c r="B2189" s="25" t="s">
        <v>34</v>
      </c>
      <c r="C2189" s="26" t="s">
        <v>13</v>
      </c>
      <c r="D2189" s="26" t="s">
        <v>42</v>
      </c>
      <c r="E2189" s="26">
        <v>0.25</v>
      </c>
      <c r="F2189" s="30">
        <v>11671552.35</v>
      </c>
    </row>
    <row r="2190" spans="2:6" x14ac:dyDescent="0.3">
      <c r="B2190" s="27" t="s">
        <v>34</v>
      </c>
      <c r="C2190" s="28" t="s">
        <v>13</v>
      </c>
      <c r="D2190" s="28" t="s">
        <v>42</v>
      </c>
      <c r="E2190" s="28">
        <v>0.05</v>
      </c>
      <c r="F2190" s="31">
        <v>9328566.4959999993</v>
      </c>
    </row>
    <row r="2191" spans="2:6" x14ac:dyDescent="0.3">
      <c r="B2191" s="25" t="s">
        <v>34</v>
      </c>
      <c r="C2191" s="26" t="s">
        <v>13</v>
      </c>
      <c r="D2191" s="26" t="s">
        <v>42</v>
      </c>
      <c r="E2191" s="26">
        <v>0.05</v>
      </c>
      <c r="F2191" s="30">
        <v>9328566.4959999993</v>
      </c>
    </row>
    <row r="2192" spans="2:6" x14ac:dyDescent="0.3">
      <c r="B2192" s="27" t="s">
        <v>34</v>
      </c>
      <c r="C2192" s="28" t="s">
        <v>13</v>
      </c>
      <c r="D2192" s="28" t="s">
        <v>42</v>
      </c>
      <c r="E2192" s="28">
        <v>0.05</v>
      </c>
      <c r="F2192" s="31">
        <v>9328566.4959999993</v>
      </c>
    </row>
    <row r="2193" spans="2:6" x14ac:dyDescent="0.3">
      <c r="B2193" s="25" t="s">
        <v>34</v>
      </c>
      <c r="C2193" s="26" t="s">
        <v>13</v>
      </c>
      <c r="D2193" s="26" t="s">
        <v>42</v>
      </c>
      <c r="E2193" s="26">
        <v>0</v>
      </c>
      <c r="F2193" s="30">
        <v>6138706.8609999996</v>
      </c>
    </row>
    <row r="2194" spans="2:6" x14ac:dyDescent="0.3">
      <c r="B2194" s="27" t="s">
        <v>34</v>
      </c>
      <c r="C2194" s="28" t="s">
        <v>13</v>
      </c>
      <c r="D2194" s="28" t="s">
        <v>42</v>
      </c>
      <c r="E2194" s="28" t="s">
        <v>24</v>
      </c>
      <c r="F2194" s="31">
        <v>13733975.369999999</v>
      </c>
    </row>
    <row r="2195" spans="2:6" x14ac:dyDescent="0.3">
      <c r="B2195" s="25" t="s">
        <v>34</v>
      </c>
      <c r="C2195" s="26" t="s">
        <v>13</v>
      </c>
      <c r="D2195" s="26" t="s">
        <v>43</v>
      </c>
      <c r="E2195" s="26">
        <v>1</v>
      </c>
      <c r="F2195" s="30">
        <v>154.39242100000001</v>
      </c>
    </row>
    <row r="2196" spans="2:6" x14ac:dyDescent="0.3">
      <c r="B2196" s="27" t="s">
        <v>34</v>
      </c>
      <c r="C2196" s="28" t="s">
        <v>13</v>
      </c>
      <c r="D2196" s="28" t="s">
        <v>43</v>
      </c>
      <c r="E2196" s="28">
        <v>0.95</v>
      </c>
      <c r="F2196" s="31">
        <v>110.486293</v>
      </c>
    </row>
    <row r="2197" spans="2:6" x14ac:dyDescent="0.3">
      <c r="B2197" s="25" t="s">
        <v>34</v>
      </c>
      <c r="C2197" s="26" t="s">
        <v>13</v>
      </c>
      <c r="D2197" s="26" t="s">
        <v>43</v>
      </c>
      <c r="E2197" s="26">
        <v>0.95</v>
      </c>
      <c r="F2197" s="30">
        <v>110.486293</v>
      </c>
    </row>
    <row r="2198" spans="2:6" x14ac:dyDescent="0.3">
      <c r="B2198" s="27" t="s">
        <v>34</v>
      </c>
      <c r="C2198" s="28" t="s">
        <v>13</v>
      </c>
      <c r="D2198" s="28" t="s">
        <v>43</v>
      </c>
      <c r="E2198" s="28">
        <v>0.95</v>
      </c>
      <c r="F2198" s="31">
        <v>110.486293</v>
      </c>
    </row>
    <row r="2199" spans="2:6" x14ac:dyDescent="0.3">
      <c r="B2199" s="25" t="s">
        <v>34</v>
      </c>
      <c r="C2199" s="26" t="s">
        <v>13</v>
      </c>
      <c r="D2199" s="26" t="s">
        <v>43</v>
      </c>
      <c r="E2199" s="26">
        <v>0.75</v>
      </c>
      <c r="F2199" s="30">
        <v>94.845763000000005</v>
      </c>
    </row>
    <row r="2200" spans="2:6" x14ac:dyDescent="0.3">
      <c r="B2200" s="27" t="s">
        <v>34</v>
      </c>
      <c r="C2200" s="28" t="s">
        <v>13</v>
      </c>
      <c r="D2200" s="28" t="s">
        <v>43</v>
      </c>
      <c r="E2200" s="28">
        <v>0.75</v>
      </c>
      <c r="F2200" s="31">
        <v>94.845763000000005</v>
      </c>
    </row>
    <row r="2201" spans="2:6" x14ac:dyDescent="0.3">
      <c r="B2201" s="25" t="s">
        <v>34</v>
      </c>
      <c r="C2201" s="26" t="s">
        <v>13</v>
      </c>
      <c r="D2201" s="26" t="s">
        <v>43</v>
      </c>
      <c r="E2201" s="26">
        <v>0.75</v>
      </c>
      <c r="F2201" s="30">
        <v>94.845763000000005</v>
      </c>
    </row>
    <row r="2202" spans="2:6" x14ac:dyDescent="0.3">
      <c r="B2202" s="27" t="s">
        <v>34</v>
      </c>
      <c r="C2202" s="28" t="s">
        <v>13</v>
      </c>
      <c r="D2202" s="28" t="s">
        <v>43</v>
      </c>
      <c r="E2202" s="28">
        <v>0.75</v>
      </c>
      <c r="F2202" s="31">
        <v>94.845763000000005</v>
      </c>
    </row>
    <row r="2203" spans="2:6" x14ac:dyDescent="0.3">
      <c r="B2203" s="25" t="s">
        <v>34</v>
      </c>
      <c r="C2203" s="26" t="s">
        <v>13</v>
      </c>
      <c r="D2203" s="26" t="s">
        <v>43</v>
      </c>
      <c r="E2203" s="26">
        <v>0.5</v>
      </c>
      <c r="F2203" s="30">
        <v>85.138274999999993</v>
      </c>
    </row>
    <row r="2204" spans="2:6" x14ac:dyDescent="0.3">
      <c r="B2204" s="27" t="s">
        <v>34</v>
      </c>
      <c r="C2204" s="28" t="s">
        <v>13</v>
      </c>
      <c r="D2204" s="28" t="s">
        <v>43</v>
      </c>
      <c r="E2204" s="28">
        <v>0.5</v>
      </c>
      <c r="F2204" s="31">
        <v>85.138274999999993</v>
      </c>
    </row>
    <row r="2205" spans="2:6" x14ac:dyDescent="0.3">
      <c r="B2205" s="25" t="s">
        <v>34</v>
      </c>
      <c r="C2205" s="26" t="s">
        <v>13</v>
      </c>
      <c r="D2205" s="26" t="s">
        <v>43</v>
      </c>
      <c r="E2205" s="26">
        <v>0.5</v>
      </c>
      <c r="F2205" s="30">
        <v>85.138274999999993</v>
      </c>
    </row>
    <row r="2206" spans="2:6" x14ac:dyDescent="0.3">
      <c r="B2206" s="27" t="s">
        <v>34</v>
      </c>
      <c r="C2206" s="28" t="s">
        <v>13</v>
      </c>
      <c r="D2206" s="28" t="s">
        <v>43</v>
      </c>
      <c r="E2206" s="28">
        <v>0.5</v>
      </c>
      <c r="F2206" s="31">
        <v>85.138274999999993</v>
      </c>
    </row>
    <row r="2207" spans="2:6" x14ac:dyDescent="0.3">
      <c r="B2207" s="25" t="s">
        <v>34</v>
      </c>
      <c r="C2207" s="26" t="s">
        <v>13</v>
      </c>
      <c r="D2207" s="26" t="s">
        <v>43</v>
      </c>
      <c r="E2207" s="26">
        <v>0.5</v>
      </c>
      <c r="F2207" s="30">
        <v>85.138274999999993</v>
      </c>
    </row>
    <row r="2208" spans="2:6" x14ac:dyDescent="0.3">
      <c r="B2208" s="27" t="s">
        <v>34</v>
      </c>
      <c r="C2208" s="28" t="s">
        <v>13</v>
      </c>
      <c r="D2208" s="28" t="s">
        <v>43</v>
      </c>
      <c r="E2208" s="28">
        <v>0.25</v>
      </c>
      <c r="F2208" s="31">
        <v>76.760755000000003</v>
      </c>
    </row>
    <row r="2209" spans="2:6" x14ac:dyDescent="0.3">
      <c r="B2209" s="25" t="s">
        <v>34</v>
      </c>
      <c r="C2209" s="26" t="s">
        <v>13</v>
      </c>
      <c r="D2209" s="26" t="s">
        <v>43</v>
      </c>
      <c r="E2209" s="26">
        <v>0.25</v>
      </c>
      <c r="F2209" s="30">
        <v>76.760755000000003</v>
      </c>
    </row>
    <row r="2210" spans="2:6" x14ac:dyDescent="0.3">
      <c r="B2210" s="27" t="s">
        <v>34</v>
      </c>
      <c r="C2210" s="28" t="s">
        <v>13</v>
      </c>
      <c r="D2210" s="28" t="s">
        <v>43</v>
      </c>
      <c r="E2210" s="28">
        <v>0.25</v>
      </c>
      <c r="F2210" s="31">
        <v>76.760755000000003</v>
      </c>
    </row>
    <row r="2211" spans="2:6" x14ac:dyDescent="0.3">
      <c r="B2211" s="25" t="s">
        <v>34</v>
      </c>
      <c r="C2211" s="26" t="s">
        <v>13</v>
      </c>
      <c r="D2211" s="26" t="s">
        <v>43</v>
      </c>
      <c r="E2211" s="26">
        <v>0.25</v>
      </c>
      <c r="F2211" s="30">
        <v>76.760755000000003</v>
      </c>
    </row>
    <row r="2212" spans="2:6" x14ac:dyDescent="0.3">
      <c r="B2212" s="27" t="s">
        <v>34</v>
      </c>
      <c r="C2212" s="28" t="s">
        <v>13</v>
      </c>
      <c r="D2212" s="28" t="s">
        <v>43</v>
      </c>
      <c r="E2212" s="28">
        <v>0.05</v>
      </c>
      <c r="F2212" s="31">
        <v>66.311897999999999</v>
      </c>
    </row>
    <row r="2213" spans="2:6" x14ac:dyDescent="0.3">
      <c r="B2213" s="25" t="s">
        <v>34</v>
      </c>
      <c r="C2213" s="26" t="s">
        <v>13</v>
      </c>
      <c r="D2213" s="26" t="s">
        <v>43</v>
      </c>
      <c r="E2213" s="26">
        <v>0.05</v>
      </c>
      <c r="F2213" s="30">
        <v>66.311897999999999</v>
      </c>
    </row>
    <row r="2214" spans="2:6" x14ac:dyDescent="0.3">
      <c r="B2214" s="27" t="s">
        <v>34</v>
      </c>
      <c r="C2214" s="28" t="s">
        <v>13</v>
      </c>
      <c r="D2214" s="28" t="s">
        <v>43</v>
      </c>
      <c r="E2214" s="28">
        <v>0.05</v>
      </c>
      <c r="F2214" s="31">
        <v>66.311897999999999</v>
      </c>
    </row>
    <row r="2215" spans="2:6" x14ac:dyDescent="0.3">
      <c r="B2215" s="25" t="s">
        <v>34</v>
      </c>
      <c r="C2215" s="26" t="s">
        <v>13</v>
      </c>
      <c r="D2215" s="26" t="s">
        <v>43</v>
      </c>
      <c r="E2215" s="26">
        <v>0</v>
      </c>
      <c r="F2215" s="30">
        <v>52.842191999999997</v>
      </c>
    </row>
    <row r="2216" spans="2:6" x14ac:dyDescent="0.3">
      <c r="B2216" s="27" t="s">
        <v>34</v>
      </c>
      <c r="C2216" s="28" t="s">
        <v>13</v>
      </c>
      <c r="D2216" s="28" t="s">
        <v>43</v>
      </c>
      <c r="E2216" s="28" t="s">
        <v>24</v>
      </c>
      <c r="F2216" s="31">
        <v>86.393288999999996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86068-C288-4197-841F-64A39825397C}">
  <dimension ref="B2:T2216"/>
  <sheetViews>
    <sheetView workbookViewId="0">
      <selection activeCell="E17" sqref="E17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0" x14ac:dyDescent="0.3">
      <c r="B2" s="33" t="s">
        <v>34</v>
      </c>
    </row>
    <row r="4" spans="2:20" x14ac:dyDescent="0.3">
      <c r="B4" s="1" t="s">
        <v>30</v>
      </c>
    </row>
    <row r="5" spans="2:20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0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1.4109410779035159E-3</v>
      </c>
      <c r="G6" s="14">
        <f>'Spot Prices'!G29</f>
        <v>1.2881505149512584E-2</v>
      </c>
      <c r="H6" s="14">
        <f>'Spot Prices'!H29</f>
        <v>5.9350924779559833E-3</v>
      </c>
      <c r="I6" s="14">
        <f>'Spot Prices'!I29</f>
        <v>-1.2296668343301009E-2</v>
      </c>
      <c r="J6" s="14">
        <f>'Spot Prices'!J29</f>
        <v>3.5041344427464427E-2</v>
      </c>
      <c r="K6" s="14">
        <f>'Spot Prices'!K29</f>
        <v>3.7486876332722074E-2</v>
      </c>
      <c r="L6" s="14">
        <f>'Spot Prices'!L29</f>
        <v>0.18915761421640287</v>
      </c>
      <c r="M6" s="14">
        <f>'Spot Prices'!M29</f>
        <v>0.15974511228931343</v>
      </c>
      <c r="N6" s="14">
        <f>'Spot Prices'!N29</f>
        <v>0.12634472649993178</v>
      </c>
      <c r="O6" s="14">
        <f>'Spot Prices'!O29</f>
        <v>5.1217582218874291E-2</v>
      </c>
      <c r="P6" s="14">
        <f>'Spot Prices'!P29</f>
        <v>5.1217582218874069E-2</v>
      </c>
      <c r="Q6" s="14">
        <f>'Spot Prices'!Q29</f>
        <v>5.1217582218874291E-2</v>
      </c>
      <c r="R6" s="14">
        <f>'Spot Prices'!R29</f>
        <v>5.1217582218874291E-2</v>
      </c>
      <c r="S6" s="14">
        <f>'Spot Prices'!S29</f>
        <v>5.1217582218874291E-2</v>
      </c>
      <c r="T6" s="14">
        <f>'Spot Prices'!T29</f>
        <v>5.1217582218874291E-2</v>
      </c>
    </row>
    <row r="7" spans="2:20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7.2182686308663868E-4</v>
      </c>
      <c r="G7" s="14">
        <f>'Spot Prices'!G30</f>
        <v>-3.7352719425065573E-5</v>
      </c>
      <c r="H7" s="14">
        <f>'Spot Prices'!H30</f>
        <v>6.6092072783363598E-4</v>
      </c>
      <c r="I7" s="14">
        <f>'Spot Prices'!I30</f>
        <v>-1.7143620465011056E-3</v>
      </c>
      <c r="J7" s="14">
        <f>'Spot Prices'!J30</f>
        <v>3.4665971190082967E-2</v>
      </c>
      <c r="K7" s="14">
        <f>'Spot Prices'!K30</f>
        <v>3.531827025819112E-2</v>
      </c>
      <c r="L7" s="14">
        <f>'Spot Prices'!L30</f>
        <v>0.13172750338533712</v>
      </c>
      <c r="M7" s="14">
        <f>'Spot Prices'!M30</f>
        <v>9.375443545144968E-2</v>
      </c>
      <c r="N7" s="14">
        <f>'Spot Prices'!N30</f>
        <v>7.2493370454119965E-2</v>
      </c>
      <c r="O7" s="14">
        <f>'Spot Prices'!O30</f>
        <v>1.8676258911793253E-2</v>
      </c>
      <c r="P7" s="14">
        <f>'Spot Prices'!P30</f>
        <v>1.8676258911793253E-2</v>
      </c>
      <c r="Q7" s="14">
        <f>'Spot Prices'!Q30</f>
        <v>1.8676258911793253E-2</v>
      </c>
      <c r="R7" s="14">
        <f>'Spot Prices'!R30</f>
        <v>1.8676258911793253E-2</v>
      </c>
      <c r="S7" s="14">
        <f>'Spot Prices'!S30</f>
        <v>1.8676258911793253E-2</v>
      </c>
      <c r="T7" s="14">
        <f>'Spot Prices'!T30</f>
        <v>1.8676258911793253E-2</v>
      </c>
    </row>
    <row r="8" spans="2:20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1.3054336581519443E-4</v>
      </c>
      <c r="G8" s="46">
        <f>'Spot Prices'!G31</f>
        <v>-2.5426893641422588E-4</v>
      </c>
      <c r="H8" s="46">
        <f>'Spot Prices'!H31</f>
        <v>-1.9913524456072196E-6</v>
      </c>
      <c r="I8" s="46">
        <f>'Spot Prices'!I31</f>
        <v>-8.9215222351057832E-5</v>
      </c>
      <c r="J8" s="46">
        <f>'Spot Prices'!J31</f>
        <v>3.0127716838079577E-2</v>
      </c>
      <c r="K8" s="46">
        <f>'Spot Prices'!K31</f>
        <v>3.1181271330213978E-2</v>
      </c>
      <c r="L8" s="46">
        <f>'Spot Prices'!L31</f>
        <v>0.11004755648960152</v>
      </c>
      <c r="M8" s="46">
        <f>'Spot Prices'!M31</f>
        <v>7.569945829062652E-2</v>
      </c>
      <c r="N8" s="46">
        <f>'Spot Prices'!N31</f>
        <v>6.1277368147040656E-2</v>
      </c>
      <c r="O8" s="46">
        <f>'Spot Prices'!O31</f>
        <v>6.827834502461938E-3</v>
      </c>
      <c r="P8" s="46">
        <f>'Spot Prices'!P31</f>
        <v>6.827834502461938E-3</v>
      </c>
      <c r="Q8" s="46">
        <f>'Spot Prices'!Q31</f>
        <v>6.827834502461938E-3</v>
      </c>
      <c r="R8" s="46">
        <f>'Spot Prices'!R31</f>
        <v>6.827834502461938E-3</v>
      </c>
      <c r="S8" s="46">
        <f>'Spot Prices'!S31</f>
        <v>6.827834502461716E-3</v>
      </c>
      <c r="T8" s="46">
        <f>'Spot Prices'!T31</f>
        <v>6.827834502461716E-3</v>
      </c>
    </row>
    <row r="9" spans="2:20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4.942113508148438E-4</v>
      </c>
      <c r="G9" s="41">
        <f>'Spot Prices'!G32</f>
        <v>-1.3986371156649025E-4</v>
      </c>
      <c r="H9" s="41">
        <f>'Spot Prices'!H32</f>
        <v>-9.0449057756469831E-4</v>
      </c>
      <c r="I9" s="41">
        <f>'Spot Prices'!I32</f>
        <v>2.0236865754741373E-4</v>
      </c>
      <c r="J9" s="41">
        <f>'Spot Prices'!J32</f>
        <v>3.0578586411738051E-2</v>
      </c>
      <c r="K9" s="41">
        <f>'Spot Prices'!K32</f>
        <v>3.0983676447968289E-2</v>
      </c>
      <c r="L9" s="41">
        <f>'Spot Prices'!L32</f>
        <v>9.9779064066445322E-2</v>
      </c>
      <c r="M9" s="41">
        <f>'Spot Prices'!M32</f>
        <v>6.3491055714144817E-2</v>
      </c>
      <c r="N9" s="41">
        <f>'Spot Prices'!N32</f>
        <v>5.6965002045235469E-2</v>
      </c>
      <c r="O9" s="41">
        <f>'Spot Prices'!O32</f>
        <v>-4.4196261578457463E-3</v>
      </c>
      <c r="P9" s="41">
        <f>'Spot Prices'!P32</f>
        <v>-4.4196261578457463E-3</v>
      </c>
      <c r="Q9" s="41">
        <f>'Spot Prices'!Q32</f>
        <v>-4.4196261578456353E-3</v>
      </c>
      <c r="R9" s="41">
        <f>'Spot Prices'!R32</f>
        <v>-4.4196261578456353E-3</v>
      </c>
      <c r="S9" s="41">
        <f>'Spot Prices'!S32</f>
        <v>-4.4196261578457463E-3</v>
      </c>
      <c r="T9" s="41">
        <f>'Spot Prices'!T32</f>
        <v>-4.4196261578457463E-3</v>
      </c>
    </row>
    <row r="10" spans="2:20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-5.9110768210790532E-4</v>
      </c>
      <c r="G10" s="46">
        <f>'Spot Prices'!G33</f>
        <v>-4.6260553171473262E-6</v>
      </c>
      <c r="H10" s="46">
        <f>'Spot Prices'!H33</f>
        <v>-5.7406093745060449E-4</v>
      </c>
      <c r="I10" s="46">
        <f>'Spot Prices'!I33</f>
        <v>-9.3178606200894354E-4</v>
      </c>
      <c r="J10" s="46">
        <f>'Spot Prices'!J33</f>
        <v>2.9368639983558431E-2</v>
      </c>
      <c r="K10" s="46">
        <f>'Spot Prices'!K33</f>
        <v>2.8270730311557246E-2</v>
      </c>
      <c r="L10" s="46">
        <f>'Spot Prices'!L33</f>
        <v>9.5075506716953084E-2</v>
      </c>
      <c r="M10" s="46">
        <f>'Spot Prices'!M33</f>
        <v>5.9119175808594493E-2</v>
      </c>
      <c r="N10" s="46">
        <f>'Spot Prices'!N33</f>
        <v>5.2864126812398382E-2</v>
      </c>
      <c r="O10" s="46">
        <f>'Spot Prices'!O33</f>
        <v>-7.3758859240511399E-3</v>
      </c>
      <c r="P10" s="46">
        <f>'Spot Prices'!P33</f>
        <v>-7.3758859240512509E-3</v>
      </c>
      <c r="Q10" s="46">
        <f>'Spot Prices'!Q33</f>
        <v>-7.3758859240512509E-3</v>
      </c>
      <c r="R10" s="46">
        <f>'Spot Prices'!R33</f>
        <v>-7.3758859240511399E-3</v>
      </c>
      <c r="S10" s="46">
        <f>'Spot Prices'!S33</f>
        <v>-7.3758859240511399E-3</v>
      </c>
      <c r="T10" s="46">
        <f>'Spot Prices'!T33</f>
        <v>-7.3758859240511399E-3</v>
      </c>
    </row>
    <row r="11" spans="2:20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-1.1611330468449532E-3</v>
      </c>
      <c r="G11" s="14">
        <f>'Spot Prices'!G34</f>
        <v>2.1324120347974151E-3</v>
      </c>
      <c r="H11" s="14">
        <f>'Spot Prices'!H34</f>
        <v>-7.9015832925988239E-4</v>
      </c>
      <c r="I11" s="14">
        <f>'Spot Prices'!I34</f>
        <v>-7.8700933925335281E-4</v>
      </c>
      <c r="J11" s="14">
        <f>'Spot Prices'!J34</f>
        <v>2.8869226599185005E-2</v>
      </c>
      <c r="K11" s="14">
        <f>'Spot Prices'!K34</f>
        <v>2.3987527917340268E-2</v>
      </c>
      <c r="L11" s="14">
        <f>'Spot Prices'!L34</f>
        <v>7.183425614109562E-2</v>
      </c>
      <c r="M11" s="14">
        <f>'Spot Prices'!M34</f>
        <v>4.5169704484566475E-2</v>
      </c>
      <c r="N11" s="14">
        <f>'Spot Prices'!N34</f>
        <v>4.4453146549420453E-2</v>
      </c>
      <c r="O11" s="14">
        <f>'Spot Prices'!O34</f>
        <v>-1.8697098778252985E-2</v>
      </c>
      <c r="P11" s="14">
        <f>'Spot Prices'!P34</f>
        <v>-1.8697098778252985E-2</v>
      </c>
      <c r="Q11" s="14">
        <f>'Spot Prices'!Q34</f>
        <v>-1.8697098778252874E-2</v>
      </c>
      <c r="R11" s="14">
        <f>'Spot Prices'!R34</f>
        <v>-1.8697098778252874E-2</v>
      </c>
      <c r="S11" s="14">
        <f>'Spot Prices'!S34</f>
        <v>-1.8697098778252874E-2</v>
      </c>
      <c r="T11" s="14">
        <f>'Spot Prices'!T34</f>
        <v>-1.8697098778252874E-2</v>
      </c>
    </row>
    <row r="12" spans="2:20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6.8184742170642743E-3</v>
      </c>
      <c r="G12" s="14">
        <f>'Spot Prices'!G35</f>
        <v>-2.5930520447411398E-3</v>
      </c>
      <c r="H12" s="14">
        <f>'Spot Prices'!H35</f>
        <v>-1.3579873894882688E-2</v>
      </c>
      <c r="I12" s="14">
        <f>'Spot Prices'!I35</f>
        <v>-3.1757584217644297E-3</v>
      </c>
      <c r="J12" s="14">
        <f>'Spot Prices'!J35</f>
        <v>1.2877974627187871E-3</v>
      </c>
      <c r="K12" s="14">
        <f>'Spot Prices'!K35</f>
        <v>4.4751933922488885E-3</v>
      </c>
      <c r="L12" s="14">
        <f>'Spot Prices'!L35</f>
        <v>-2.9279323315377526E-2</v>
      </c>
      <c r="M12" s="14">
        <f>'Spot Prices'!M35</f>
        <v>2.1991847131778597E-2</v>
      </c>
      <c r="N12" s="14">
        <f>'Spot Prices'!N35</f>
        <v>1.2320030545510674E-2</v>
      </c>
      <c r="O12" s="14">
        <f>'Spot Prices'!O35</f>
        <v>-4.9100022811928712E-2</v>
      </c>
      <c r="P12" s="14">
        <f>'Spot Prices'!P35</f>
        <v>-4.9100022811928601E-2</v>
      </c>
      <c r="Q12" s="14">
        <f>'Spot Prices'!Q35</f>
        <v>-4.9100022811928601E-2</v>
      </c>
      <c r="R12" s="14">
        <f>'Spot Prices'!R35</f>
        <v>-4.9100022811928601E-2</v>
      </c>
      <c r="S12" s="14">
        <f>'Spot Prices'!S35</f>
        <v>-4.9100022811928601E-2</v>
      </c>
      <c r="T12" s="14">
        <f>'Spot Prices'!T35</f>
        <v>-4.9100022811928601E-2</v>
      </c>
    </row>
    <row r="13" spans="2:20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-3.1026560971536554E-5</v>
      </c>
      <c r="G13" s="46">
        <f>'Spot Prices'!G36</f>
        <v>-1.9152613721507006E-4</v>
      </c>
      <c r="H13" s="46">
        <f>'Spot Prices'!H36</f>
        <v>5.5574525703594446E-6</v>
      </c>
      <c r="I13" s="46">
        <f>'Spot Prices'!I36</f>
        <v>-1.6010555269918569E-4</v>
      </c>
      <c r="J13" s="46">
        <f>'Spot Prices'!J36</f>
        <v>3.1184545808336184E-2</v>
      </c>
      <c r="K13" s="46">
        <f>'Spot Prices'!K36</f>
        <v>3.0891581094406817E-2</v>
      </c>
      <c r="L13" s="46">
        <f>'Spot Prices'!L36</f>
        <v>0.10367521287199799</v>
      </c>
      <c r="M13" s="46">
        <f>'Spot Prices'!M36</f>
        <v>6.8508356553929506E-2</v>
      </c>
      <c r="N13" s="46">
        <f>'Spot Prices'!N36</f>
        <v>5.7678341559803448E-2</v>
      </c>
      <c r="O13" s="46">
        <f>'Spot Prices'!O36</f>
        <v>2.2236618858628709E-4</v>
      </c>
      <c r="P13" s="46">
        <f>'Spot Prices'!P36</f>
        <v>2.2236618858628709E-4</v>
      </c>
      <c r="Q13" s="46">
        <f>'Spot Prices'!Q36</f>
        <v>2.2236618858628709E-4</v>
      </c>
      <c r="R13" s="46">
        <f>'Spot Prices'!R36</f>
        <v>2.2236618858628709E-4</v>
      </c>
      <c r="S13" s="46">
        <f>'Spot Prices'!S36</f>
        <v>2.2236618858650914E-4</v>
      </c>
      <c r="T13" s="46">
        <f>'Spot Prices'!T36</f>
        <v>2.2236618858650914E-4</v>
      </c>
    </row>
    <row r="15" spans="2:20" x14ac:dyDescent="0.3">
      <c r="B15" s="32" t="str">
        <f>D39</f>
        <v>Dispatched Energy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17"/>
      <c r="D17" s="17"/>
      <c r="E17" s="15">
        <f t="shared" ref="E17:O24" si="0">AVERAGEIFS($F$39:$F$1048576,$B$39:$B$1048576,$B$2,$D$39:$D$1048576,$B$15,$C$39:$C$1048576,E$16,$E$39:$E$1048576,$B17)</f>
        <v>198390.875</v>
      </c>
      <c r="F17" s="15">
        <f t="shared" si="0"/>
        <v>231953.42499999999</v>
      </c>
      <c r="G17" s="15">
        <f t="shared" si="0"/>
        <v>229409.32500000001</v>
      </c>
      <c r="H17" s="15">
        <f t="shared" si="0"/>
        <v>235965.27499999999</v>
      </c>
      <c r="I17" s="15">
        <f t="shared" si="0"/>
        <v>232589.45</v>
      </c>
      <c r="J17" s="15">
        <f t="shared" si="0"/>
        <v>233225.47500000001</v>
      </c>
      <c r="K17" s="15">
        <f t="shared" si="0"/>
        <v>211013.52499999999</v>
      </c>
      <c r="L17" s="15">
        <f t="shared" si="0"/>
        <v>228235.125</v>
      </c>
      <c r="M17" s="15">
        <f t="shared" si="0"/>
        <v>220945.3</v>
      </c>
      <c r="N17" s="15">
        <f t="shared" si="0"/>
        <v>230926</v>
      </c>
      <c r="O17" s="15">
        <f t="shared" si="0"/>
        <v>237139.47500000001</v>
      </c>
      <c r="P17" s="36">
        <f>'Spot Prices'!P17/'Spot Prices'!O17*DualFuelMWh!O17</f>
        <v>237633.64739966244</v>
      </c>
      <c r="Q17" s="36">
        <f>'Spot Prices'!Q17/'Spot Prices'!P17*DualFuelMWh!P17</f>
        <v>236191.97700904231</v>
      </c>
      <c r="R17" s="36">
        <f>'Spot Prices'!R17/'Spot Prices'!Q17*DualFuelMWh!Q17</f>
        <v>223925.06479852952</v>
      </c>
      <c r="S17" s="36">
        <f>'Spot Prices'!S17/'Spot Prices'!R17*DualFuelMWh!R17</f>
        <v>241537.81884675386</v>
      </c>
      <c r="T17" s="36">
        <f>'Spot Prices'!T17/'Spot Prices'!S17*DualFuelMWh!S17</f>
        <v>233250.07545193651</v>
      </c>
    </row>
    <row r="18" spans="2:20" x14ac:dyDescent="0.3">
      <c r="B18" s="3">
        <v>0.95</v>
      </c>
      <c r="C18" s="17"/>
      <c r="D18" s="17"/>
      <c r="E18" s="15">
        <f t="shared" si="0"/>
        <v>152352.45000000001</v>
      </c>
      <c r="F18" s="15">
        <f t="shared" si="0"/>
        <v>185376.82500000004</v>
      </c>
      <c r="G18" s="15">
        <f t="shared" si="0"/>
        <v>182245.625</v>
      </c>
      <c r="H18" s="15">
        <f t="shared" si="0"/>
        <v>181071.42499999996</v>
      </c>
      <c r="I18" s="15">
        <f t="shared" si="0"/>
        <v>184006.92499999996</v>
      </c>
      <c r="J18" s="15">
        <f t="shared" si="0"/>
        <v>184006.92499999996</v>
      </c>
      <c r="K18" s="15">
        <f t="shared" si="0"/>
        <v>175249.35</v>
      </c>
      <c r="L18" s="15">
        <f t="shared" si="0"/>
        <v>181805.29999999996</v>
      </c>
      <c r="M18" s="15">
        <f t="shared" si="0"/>
        <v>181071.42499999996</v>
      </c>
      <c r="N18" s="15">
        <f t="shared" si="0"/>
        <v>189070.66250000001</v>
      </c>
      <c r="O18" s="15">
        <f t="shared" si="0"/>
        <v>192911.27499999999</v>
      </c>
      <c r="P18" s="36">
        <f>'Spot Prices'!P18/'Spot Prices'!O18*DualFuelMWh!O18</f>
        <v>203077.80888865082</v>
      </c>
      <c r="Q18" s="36">
        <f>'Spot Prices'!Q18/'Spot Prices'!P18*DualFuelMWh!P18</f>
        <v>195146.00758601286</v>
      </c>
      <c r="R18" s="36">
        <f>'Spot Prices'!R18/'Spot Prices'!Q18*DualFuelMWh!Q18</f>
        <v>191133.82448610902</v>
      </c>
      <c r="S18" s="36">
        <f>'Spot Prices'!S18/'Spot Prices'!R18*DualFuelMWh!R18</f>
        <v>204785.74808627978</v>
      </c>
      <c r="T18" s="36">
        <f>'Spot Prices'!T18/'Spot Prices'!S18*DualFuelMWh!S18</f>
        <v>203666.12789453744</v>
      </c>
    </row>
    <row r="19" spans="2:20" x14ac:dyDescent="0.3">
      <c r="B19" s="5">
        <v>0.75</v>
      </c>
      <c r="C19" s="48"/>
      <c r="D19" s="48"/>
      <c r="E19" s="47">
        <f t="shared" si="0"/>
        <v>132782.45000000001</v>
      </c>
      <c r="F19" s="47">
        <f t="shared" si="0"/>
        <v>165342.03750000001</v>
      </c>
      <c r="G19" s="47">
        <f t="shared" si="0"/>
        <v>162626.70000000001</v>
      </c>
      <c r="H19" s="47">
        <f t="shared" si="0"/>
        <v>161452.5</v>
      </c>
      <c r="I19" s="47">
        <f t="shared" si="0"/>
        <v>165562.20000000001</v>
      </c>
      <c r="J19" s="47">
        <f t="shared" si="0"/>
        <v>164877.25</v>
      </c>
      <c r="K19" s="47">
        <f t="shared" si="0"/>
        <v>158859.47500000001</v>
      </c>
      <c r="L19" s="47">
        <f t="shared" si="0"/>
        <v>162822.39999999999</v>
      </c>
      <c r="M19" s="47">
        <f t="shared" si="0"/>
        <v>163605.20000000001</v>
      </c>
      <c r="N19" s="47">
        <f t="shared" si="0"/>
        <v>168693.4</v>
      </c>
      <c r="O19" s="47">
        <f t="shared" si="0"/>
        <v>173096.65</v>
      </c>
      <c r="P19" s="50">
        <f>'Spot Prices'!P19/'Spot Prices'!O19*DualFuelMWh!O19</f>
        <v>186734.88297095633</v>
      </c>
      <c r="Q19" s="50">
        <f>'Spot Prices'!Q19/'Spot Prices'!P19*DualFuelMWh!P19</f>
        <v>181143.26865899013</v>
      </c>
      <c r="R19" s="50">
        <f>'Spot Prices'!R19/'Spot Prices'!Q19*DualFuelMWh!Q19</f>
        <v>181628.42257806056</v>
      </c>
      <c r="S19" s="50">
        <f>'Spot Prices'!S19/'Spot Prices'!R19*DualFuelMWh!R19</f>
        <v>196999.06086612001</v>
      </c>
      <c r="T19" s="50">
        <f>'Spot Prices'!T19/'Spot Prices'!S19*DualFuelMWh!S19</f>
        <v>196383.49227522366</v>
      </c>
    </row>
    <row r="20" spans="2:20" x14ac:dyDescent="0.3">
      <c r="B20" s="7">
        <v>0.5</v>
      </c>
      <c r="C20" s="39"/>
      <c r="D20" s="39"/>
      <c r="E20" s="42">
        <f t="shared" si="0"/>
        <v>122752.825</v>
      </c>
      <c r="F20" s="42">
        <f t="shared" si="0"/>
        <v>153918.04999999999</v>
      </c>
      <c r="G20" s="42">
        <f t="shared" si="0"/>
        <v>151373.95000000001</v>
      </c>
      <c r="H20" s="42">
        <f t="shared" si="0"/>
        <v>150493.29999999999</v>
      </c>
      <c r="I20" s="42">
        <f t="shared" si="0"/>
        <v>154211.6</v>
      </c>
      <c r="J20" s="42">
        <f t="shared" si="0"/>
        <v>154358.375</v>
      </c>
      <c r="K20" s="42">
        <f t="shared" si="0"/>
        <v>148047.04999999999</v>
      </c>
      <c r="L20" s="42">
        <f t="shared" si="0"/>
        <v>151373.95000000001</v>
      </c>
      <c r="M20" s="42">
        <f t="shared" si="0"/>
        <v>152303.52499999999</v>
      </c>
      <c r="N20" s="42">
        <f t="shared" si="0"/>
        <v>155997.36249999999</v>
      </c>
      <c r="O20" s="42">
        <f t="shared" si="0"/>
        <v>158370.22500000001</v>
      </c>
      <c r="P20" s="45">
        <f>'Spot Prices'!P20/'Spot Prices'!O20*DualFuelMWh!O20</f>
        <v>173181.4931592397</v>
      </c>
      <c r="Q20" s="45">
        <f>'Spot Prices'!Q20/'Spot Prices'!P20*DualFuelMWh!P20</f>
        <v>168303.50546495625</v>
      </c>
      <c r="R20" s="45">
        <f>'Spot Prices'!R20/'Spot Prices'!Q20*DualFuelMWh!Q20</f>
        <v>172094.28285004693</v>
      </c>
      <c r="S20" s="45">
        <f>'Spot Prices'!S20/'Spot Prices'!R20*DualFuelMWh!R20</f>
        <v>187829.47524144131</v>
      </c>
      <c r="T20" s="45">
        <f>'Spot Prices'!T20/'Spot Prices'!S20*DualFuelMWh!S20</f>
        <v>186926.3978151606</v>
      </c>
    </row>
    <row r="21" spans="2:20" x14ac:dyDescent="0.3">
      <c r="B21" s="5">
        <v>0.25</v>
      </c>
      <c r="C21" s="48"/>
      <c r="D21" s="48"/>
      <c r="E21" s="47">
        <f t="shared" si="0"/>
        <v>113652.77499999999</v>
      </c>
      <c r="F21" s="47">
        <f t="shared" si="0"/>
        <v>142861</v>
      </c>
      <c r="G21" s="47">
        <f t="shared" si="0"/>
        <v>140806.15</v>
      </c>
      <c r="H21" s="47">
        <f t="shared" si="0"/>
        <v>139729.79999999999</v>
      </c>
      <c r="I21" s="47">
        <f t="shared" si="0"/>
        <v>143301.32500000001</v>
      </c>
      <c r="J21" s="47">
        <f t="shared" si="0"/>
        <v>143961.8125</v>
      </c>
      <c r="K21" s="47">
        <f t="shared" si="0"/>
        <v>138017.42499999999</v>
      </c>
      <c r="L21" s="47">
        <f t="shared" si="0"/>
        <v>140414.75</v>
      </c>
      <c r="M21" s="47">
        <f t="shared" si="0"/>
        <v>141148.625</v>
      </c>
      <c r="N21" s="47">
        <f t="shared" si="0"/>
        <v>143301.32500000001</v>
      </c>
      <c r="O21" s="47">
        <f t="shared" si="0"/>
        <v>143350.25</v>
      </c>
      <c r="P21" s="50">
        <f>'Spot Prices'!P21/'Spot Prices'!O21*DualFuelMWh!O21</f>
        <v>154415.98714063608</v>
      </c>
      <c r="Q21" s="50">
        <f>'Spot Prices'!Q21/'Spot Prices'!P21*DualFuelMWh!P21</f>
        <v>148390.88417245337</v>
      </c>
      <c r="R21" s="50">
        <f>'Spot Prices'!R21/'Spot Prices'!Q21*DualFuelMWh!Q21</f>
        <v>148347.84588612671</v>
      </c>
      <c r="S21" s="50">
        <f>'Spot Prices'!S21/'Spot Prices'!R21*DualFuelMWh!R21</f>
        <v>159970.49930356909</v>
      </c>
      <c r="T21" s="50">
        <f>'Spot Prices'!T21/'Spot Prices'!S21*DualFuelMWh!S21</f>
        <v>157262.69252392414</v>
      </c>
    </row>
    <row r="22" spans="2:20" x14ac:dyDescent="0.3">
      <c r="B22" s="3">
        <v>0.05</v>
      </c>
      <c r="C22" s="17"/>
      <c r="D22" s="17"/>
      <c r="E22" s="15">
        <f t="shared" si="0"/>
        <v>101225.825</v>
      </c>
      <c r="F22" s="15">
        <f t="shared" si="0"/>
        <v>127474.08749999998</v>
      </c>
      <c r="G22" s="15">
        <f t="shared" si="0"/>
        <v>125027.83749999998</v>
      </c>
      <c r="H22" s="15">
        <f t="shared" si="0"/>
        <v>124367.35000000002</v>
      </c>
      <c r="I22" s="15">
        <f t="shared" si="0"/>
        <v>127376.2375</v>
      </c>
      <c r="J22" s="15">
        <f t="shared" si="0"/>
        <v>128574.89999999998</v>
      </c>
      <c r="K22" s="15">
        <f t="shared" si="0"/>
        <v>124807.675</v>
      </c>
      <c r="L22" s="15">
        <f t="shared" si="0"/>
        <v>124489.66250000002</v>
      </c>
      <c r="M22" s="15">
        <f t="shared" si="0"/>
        <v>124709.825</v>
      </c>
      <c r="N22" s="15">
        <f t="shared" si="0"/>
        <v>124954.45</v>
      </c>
      <c r="O22" s="15">
        <f t="shared" si="0"/>
        <v>125541.55</v>
      </c>
      <c r="P22" s="36">
        <f>'Spot Prices'!P22/'Spot Prices'!O22*DualFuelMWh!O22</f>
        <v>132781.62487273014</v>
      </c>
      <c r="Q22" s="36">
        <f>'Spot Prices'!Q22/'Spot Prices'!P22*DualFuelMWh!P22</f>
        <v>123490.34365733185</v>
      </c>
      <c r="R22" s="36">
        <f>'Spot Prices'!R22/'Spot Prices'!Q22*DualFuelMWh!Q22</f>
        <v>115525.55367695227</v>
      </c>
      <c r="S22" s="36">
        <f>'Spot Prices'!S22/'Spot Prices'!R22*DualFuelMWh!R22</f>
        <v>122171.90503657634</v>
      </c>
      <c r="T22" s="36">
        <f>'Spot Prices'!T22/'Spot Prices'!S22*DualFuelMWh!S22</f>
        <v>116152.41142595753</v>
      </c>
    </row>
    <row r="23" spans="2:20" x14ac:dyDescent="0.3">
      <c r="B23" s="3">
        <v>0</v>
      </c>
      <c r="C23" s="17"/>
      <c r="D23" s="17"/>
      <c r="E23" s="15">
        <f t="shared" si="0"/>
        <v>71234.8</v>
      </c>
      <c r="F23" s="15">
        <f t="shared" si="0"/>
        <v>96675.8</v>
      </c>
      <c r="G23" s="15">
        <f t="shared" si="0"/>
        <v>93153.2</v>
      </c>
      <c r="H23" s="15">
        <f t="shared" si="0"/>
        <v>95893</v>
      </c>
      <c r="I23" s="15">
        <f t="shared" si="0"/>
        <v>96333.324999999997</v>
      </c>
      <c r="J23" s="15">
        <f t="shared" si="0"/>
        <v>92468.25</v>
      </c>
      <c r="K23" s="15">
        <f t="shared" si="0"/>
        <v>90462.324999999997</v>
      </c>
      <c r="L23" s="15">
        <f t="shared" si="0"/>
        <v>90902.65</v>
      </c>
      <c r="M23" s="15">
        <f t="shared" si="0"/>
        <v>92810.725000000006</v>
      </c>
      <c r="N23" s="15">
        <f t="shared" si="0"/>
        <v>98975.274999999994</v>
      </c>
      <c r="O23" s="15">
        <f t="shared" si="0"/>
        <v>98437.1</v>
      </c>
      <c r="P23" s="36">
        <f>'Spot Prices'!P23/'Spot Prices'!O23*DualFuelMWh!O23</f>
        <v>102230.48570342726</v>
      </c>
      <c r="Q23" s="36">
        <f>'Spot Prices'!Q23/'Spot Prices'!P23*DualFuelMWh!P23</f>
        <v>94748.985511306717</v>
      </c>
      <c r="R23" s="36">
        <f>'Spot Prices'!R23/'Spot Prices'!Q23*DualFuelMWh!Q23</f>
        <v>90699.283473367468</v>
      </c>
      <c r="S23" s="36">
        <f>'Spot Prices'!S23/'Spot Prices'!R23*DualFuelMWh!R23</f>
        <v>93658.692111588185</v>
      </c>
      <c r="T23" s="36">
        <f>'Spot Prices'!T23/'Spot Prices'!S23*DualFuelMWh!S23</f>
        <v>86709.084967806019</v>
      </c>
    </row>
    <row r="24" spans="2:20" x14ac:dyDescent="0.3">
      <c r="B24" s="9" t="s">
        <v>29</v>
      </c>
      <c r="C24" s="48"/>
      <c r="D24" s="48"/>
      <c r="E24" s="47">
        <f t="shared" si="0"/>
        <v>124118.9795</v>
      </c>
      <c r="F24" s="47">
        <f t="shared" si="0"/>
        <v>154803.4185</v>
      </c>
      <c r="G24" s="47">
        <f t="shared" si="0"/>
        <v>152216.62330000001</v>
      </c>
      <c r="H24" s="47">
        <f t="shared" si="0"/>
        <v>151274.89319999999</v>
      </c>
      <c r="I24" s="47">
        <f t="shared" si="0"/>
        <v>154874.16949999999</v>
      </c>
      <c r="J24" s="47">
        <f t="shared" si="0"/>
        <v>154919.30009999999</v>
      </c>
      <c r="K24" s="47">
        <f t="shared" si="0"/>
        <v>148802.9032</v>
      </c>
      <c r="L24" s="47">
        <f t="shared" si="0"/>
        <v>152117.26209999999</v>
      </c>
      <c r="M24" s="47">
        <f t="shared" si="0"/>
        <v>152668.26629999999</v>
      </c>
      <c r="N24" s="47">
        <f t="shared" si="0"/>
        <v>156446.30369999999</v>
      </c>
      <c r="O24" s="47">
        <f t="shared" si="0"/>
        <v>158763.3591</v>
      </c>
      <c r="P24" s="50">
        <f>'Spot Prices'!P24/'Spot Prices'!O24*DualFuelMWh!O24</f>
        <v>170755.09957732019</v>
      </c>
      <c r="Q24" s="50">
        <f>'Spot Prices'!Q24/'Spot Prices'!P24*DualFuelMWh!P24</f>
        <v>164475.77248835246</v>
      </c>
      <c r="R24" s="50">
        <f>'Spot Prices'!R24/'Spot Prices'!Q24*DualFuelMWh!Q24</f>
        <v>163960.6208498065</v>
      </c>
      <c r="S24" s="50">
        <f>'Spot Prices'!S24/'Spot Prices'!R24*DualFuelMWh!R24</f>
        <v>177161.09898936629</v>
      </c>
      <c r="T24" s="50">
        <f>'Spot Prices'!T24/'Spot Prices'!S24*DualFuelMWh!S24</f>
        <v>175040.2896690279</v>
      </c>
    </row>
    <row r="26" spans="2:20" x14ac:dyDescent="0.3">
      <c r="B26" s="1" t="str">
        <f>"Adjusted "&amp;B15</f>
        <v>Adjusted Dispatched Energy</v>
      </c>
      <c r="E26" s="3">
        <v>1</v>
      </c>
    </row>
    <row r="27" spans="2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0" x14ac:dyDescent="0.3">
      <c r="B28" s="3">
        <v>1</v>
      </c>
      <c r="C28" s="20">
        <f t="shared" ref="C28:O28" si="1">(C17*(1+C6))*($E$26)</f>
        <v>0</v>
      </c>
      <c r="D28" s="20">
        <f t="shared" si="1"/>
        <v>0</v>
      </c>
      <c r="E28" s="15">
        <f t="shared" si="1"/>
        <v>201820.76263747463</v>
      </c>
      <c r="F28" s="15">
        <f t="shared" si="1"/>
        <v>232280.69761549291</v>
      </c>
      <c r="G28" s="15">
        <f t="shared" si="1"/>
        <v>232364.46240133373</v>
      </c>
      <c r="H28" s="15">
        <f t="shared" si="1"/>
        <v>237365.75072871131</v>
      </c>
      <c r="I28" s="15">
        <f t="shared" si="1"/>
        <v>229729.37467319923</v>
      </c>
      <c r="J28" s="15">
        <f t="shared" si="1"/>
        <v>241398.00919873401</v>
      </c>
      <c r="K28" s="15">
        <f t="shared" si="1"/>
        <v>218923.76291620676</v>
      </c>
      <c r="L28" s="15">
        <f t="shared" si="1"/>
        <v>271407.5367253825</v>
      </c>
      <c r="M28" s="15">
        <f t="shared" si="1"/>
        <v>256240.23175829602</v>
      </c>
      <c r="N28" s="15">
        <f t="shared" si="1"/>
        <v>260102.28231172325</v>
      </c>
      <c r="O28" s="15">
        <f t="shared" si="1"/>
        <v>249285.1855581532</v>
      </c>
      <c r="P28" s="36">
        <f>(O28*'Spot Prices'!P5/'Spot Prices'!O5)*($E$26)</f>
        <v>249804.6682733256</v>
      </c>
      <c r="Q28" s="36">
        <f>(P28*'Spot Prices'!Q5/'Spot Prices'!P5)*($E$26)</f>
        <v>248289.15901094142</v>
      </c>
      <c r="R28" s="36">
        <f>(Q28*'Spot Prices'!R5/'Spot Prices'!Q5)*($E$26)</f>
        <v>235393.965215715</v>
      </c>
      <c r="S28" s="36">
        <f>(R28*'Spot Prices'!S5/'Spot Prices'!R5)*($E$26)</f>
        <v>253908.80194250512</v>
      </c>
      <c r="T28" s="36">
        <f>(S28*'Spot Prices'!T5/'Spot Prices'!S5)*($E$26)</f>
        <v>245196.5803689548</v>
      </c>
    </row>
    <row r="29" spans="2:20" x14ac:dyDescent="0.3">
      <c r="B29" s="3">
        <v>0.95</v>
      </c>
      <c r="C29" s="20">
        <f t="shared" ref="C29:O29" si="2">(C18*(1+C7))*($E$26)</f>
        <v>0</v>
      </c>
      <c r="D29" s="20">
        <f t="shared" si="2"/>
        <v>0</v>
      </c>
      <c r="E29" s="15">
        <f t="shared" si="2"/>
        <v>152363.72393377018</v>
      </c>
      <c r="F29" s="15">
        <f t="shared" si="2"/>
        <v>185510.63497207875</v>
      </c>
      <c r="G29" s="15">
        <f t="shared" si="2"/>
        <v>182238.81763030292</v>
      </c>
      <c r="H29" s="15">
        <f t="shared" si="2"/>
        <v>181191.09885800083</v>
      </c>
      <c r="I29" s="15">
        <f t="shared" si="2"/>
        <v>183691.47051148658</v>
      </c>
      <c r="J29" s="15">
        <f t="shared" si="2"/>
        <v>190385.70376082571</v>
      </c>
      <c r="K29" s="15">
        <f t="shared" si="2"/>
        <v>181438.85390587233</v>
      </c>
      <c r="L29" s="15">
        <f t="shared" si="2"/>
        <v>205754.05827122219</v>
      </c>
      <c r="M29" s="15">
        <f t="shared" si="2"/>
        <v>198047.67422726448</v>
      </c>
      <c r="N29" s="15">
        <f t="shared" si="2"/>
        <v>202777.03207861839</v>
      </c>
      <c r="O29" s="15">
        <f t="shared" si="2"/>
        <v>196514.13591890415</v>
      </c>
      <c r="P29" s="36">
        <f>(O29*'Spot Prices'!P6/'Spot Prices'!O6)*($E$26)</f>
        <v>206870.54262669492</v>
      </c>
      <c r="Q29" s="36">
        <f>(P29*'Spot Prices'!Q6/'Spot Prices'!P6)*($E$26)</f>
        <v>198790.604949292</v>
      </c>
      <c r="R29" s="36">
        <f>(Q29*'Spot Prices'!R6/'Spot Prices'!Q6)*($E$26)</f>
        <v>194703.48927901284</v>
      </c>
      <c r="S29" s="36">
        <f>(R29*'Spot Prices'!S6/'Spot Prices'!R6)*($E$26)</f>
        <v>208610.3797389844</v>
      </c>
      <c r="T29" s="36">
        <f>(S29*'Spot Prices'!T6/'Spot Prices'!S6)*($E$26)</f>
        <v>207469.8492306582</v>
      </c>
    </row>
    <row r="30" spans="2:20" x14ac:dyDescent="0.3">
      <c r="B30" s="5">
        <v>0.75</v>
      </c>
      <c r="C30" s="51">
        <f t="shared" ref="C30:O30" si="3">(C19*(1+C8))*($E$26)</f>
        <v>0</v>
      </c>
      <c r="D30" s="51">
        <f t="shared" si="3"/>
        <v>0</v>
      </c>
      <c r="E30" s="47">
        <f t="shared" si="3"/>
        <v>132763.60013380417</v>
      </c>
      <c r="F30" s="47">
        <f t="shared" si="3"/>
        <v>165363.62180608601</v>
      </c>
      <c r="G30" s="47">
        <f t="shared" si="3"/>
        <v>162585.34908195847</v>
      </c>
      <c r="H30" s="47">
        <f t="shared" si="3"/>
        <v>161452.17849116927</v>
      </c>
      <c r="I30" s="47">
        <f t="shared" si="3"/>
        <v>165547.42933151408</v>
      </c>
      <c r="J30" s="47">
        <f t="shared" si="3"/>
        <v>169844.62510104125</v>
      </c>
      <c r="K30" s="47">
        <f t="shared" si="3"/>
        <v>163812.91539335035</v>
      </c>
      <c r="L30" s="47">
        <f t="shared" si="3"/>
        <v>180740.6072617725</v>
      </c>
      <c r="M30" s="47">
        <f t="shared" si="3"/>
        <v>175990.02501352961</v>
      </c>
      <c r="N30" s="47">
        <f t="shared" si="3"/>
        <v>179030.48757577597</v>
      </c>
      <c r="O30" s="47">
        <f t="shared" si="3"/>
        <v>174278.52527913058</v>
      </c>
      <c r="P30" s="50">
        <f>(O30*'Spot Prices'!P7/'Spot Prices'!O7)*($E$26)</f>
        <v>188009.87784771863</v>
      </c>
      <c r="Q30" s="50">
        <f>(P30*'Spot Prices'!Q7/'Spot Prices'!P7)*($E$26)</f>
        <v>182380.08491862874</v>
      </c>
      <c r="R30" s="50">
        <f>(Q30*'Spot Prices'!R7/'Spot Prices'!Q7)*($E$26)</f>
        <v>182868.55138836682</v>
      </c>
      <c r="S30" s="50">
        <f>(R30*'Spot Prices'!S7/'Spot Prices'!R7)*($E$26)</f>
        <v>198344.13785085437</v>
      </c>
      <c r="T30" s="50">
        <f>(S30*'Spot Prices'!T7/'Spot Prices'!S7)*($E$26)</f>
        <v>197724.36625949448</v>
      </c>
    </row>
    <row r="31" spans="2:20" x14ac:dyDescent="0.3">
      <c r="B31" s="7">
        <v>0.5</v>
      </c>
      <c r="C31" s="43">
        <f t="shared" ref="C31:O31" si="4">(C20*(1+C9))*($E$26)</f>
        <v>0</v>
      </c>
      <c r="D31" s="43">
        <f t="shared" si="4"/>
        <v>0</v>
      </c>
      <c r="E31" s="42">
        <f t="shared" si="4"/>
        <v>122637.09030490319</v>
      </c>
      <c r="F31" s="42">
        <f t="shared" si="4"/>
        <v>153994.11804740527</v>
      </c>
      <c r="G31" s="42">
        <f t="shared" si="4"/>
        <v>151352.77827751852</v>
      </c>
      <c r="H31" s="42">
        <f t="shared" si="4"/>
        <v>150357.18022816337</v>
      </c>
      <c r="I31" s="42">
        <f t="shared" si="4"/>
        <v>154242.80759447024</v>
      </c>
      <c r="J31" s="42">
        <f t="shared" si="4"/>
        <v>159078.43590831297</v>
      </c>
      <c r="K31" s="42">
        <f t="shared" si="4"/>
        <v>152634.09189627616</v>
      </c>
      <c r="L31" s="42">
        <f t="shared" si="4"/>
        <v>166477.90105504091</v>
      </c>
      <c r="M31" s="42">
        <f t="shared" si="4"/>
        <v>161973.43659123563</v>
      </c>
      <c r="N31" s="42">
        <f t="shared" si="4"/>
        <v>164883.75257386384</v>
      </c>
      <c r="O31" s="42">
        <f t="shared" si="4"/>
        <v>157670.28781096608</v>
      </c>
      <c r="P31" s="45">
        <f>(O31*'Spot Prices'!P8/'Spot Prices'!O8)*($E$26)</f>
        <v>172416.0957020183</v>
      </c>
      <c r="Q31" s="45">
        <f>(P31*'Spot Prices'!Q8/'Spot Prices'!P8)*($E$26)</f>
        <v>167559.66688974618</v>
      </c>
      <c r="R31" s="45">
        <f>(Q31*'Spot Prices'!R8/'Spot Prices'!Q8)*($E$26)</f>
        <v>171333.69045594716</v>
      </c>
      <c r="S31" s="45">
        <f>(R31*'Spot Prices'!S8/'Spot Prices'!R8)*($E$26)</f>
        <v>186999.33917944977</v>
      </c>
      <c r="T31" s="45">
        <f>(S31*'Spot Prices'!T8/'Spot Prices'!S8)*($E$26)</f>
        <v>186100.25301778482</v>
      </c>
    </row>
    <row r="32" spans="2:20" x14ac:dyDescent="0.3">
      <c r="B32" s="5">
        <v>0.25</v>
      </c>
      <c r="C32" s="51">
        <f t="shared" ref="C32:O32" si="5">(C21*(1+C10))*($E$26)</f>
        <v>0</v>
      </c>
      <c r="D32" s="51">
        <f t="shared" si="5"/>
        <v>0</v>
      </c>
      <c r="E32" s="47">
        <f t="shared" si="5"/>
        <v>113551.85865422025</v>
      </c>
      <c r="F32" s="47">
        <f t="shared" si="5"/>
        <v>142776.55376542639</v>
      </c>
      <c r="G32" s="47">
        <f t="shared" si="5"/>
        <v>140805.49862296111</v>
      </c>
      <c r="H32" s="47">
        <f t="shared" si="5"/>
        <v>139649.58658002221</v>
      </c>
      <c r="I32" s="47">
        <f t="shared" si="5"/>
        <v>143167.7988226976</v>
      </c>
      <c r="J32" s="47">
        <f t="shared" si="5"/>
        <v>148189.77514269305</v>
      </c>
      <c r="K32" s="47">
        <f t="shared" si="5"/>
        <v>141919.27840047056</v>
      </c>
      <c r="L32" s="47">
        <f t="shared" si="5"/>
        <v>153764.7535067843</v>
      </c>
      <c r="M32" s="47">
        <f t="shared" si="5"/>
        <v>149493.21537651637</v>
      </c>
      <c r="N32" s="47">
        <f t="shared" si="5"/>
        <v>150876.82441718472</v>
      </c>
      <c r="O32" s="47">
        <f t="shared" si="5"/>
        <v>142292.91490881579</v>
      </c>
      <c r="P32" s="50">
        <f>(O32*'Spot Prices'!P9/'Spot Prices'!O9)*($E$26)</f>
        <v>153277.03243463699</v>
      </c>
      <c r="Q32" s="50">
        <f>(P32*'Spot Prices'!Q9/'Spot Prices'!P9)*($E$26)</f>
        <v>147296.36993862825</v>
      </c>
      <c r="R32" s="50">
        <f>(Q32*'Spot Prices'!R9/'Spot Prices'!Q9)*($E$26)</f>
        <v>147253.64909779193</v>
      </c>
      <c r="S32" s="50">
        <f>(R32*'Spot Prices'!S9/'Spot Prices'!R9)*($E$26)</f>
        <v>158790.57514949248</v>
      </c>
      <c r="T32" s="50">
        <f>(S32*'Spot Prices'!T9/'Spot Prices'!S9)*($E$26)</f>
        <v>156102.74084375857</v>
      </c>
    </row>
    <row r="33" spans="2:20" x14ac:dyDescent="0.3">
      <c r="B33" s="3">
        <v>0.05</v>
      </c>
      <c r="C33" s="20">
        <f t="shared" ref="C33:O33" si="6">(C22*(1+C11))*($E$26)</f>
        <v>0</v>
      </c>
      <c r="D33" s="20">
        <f t="shared" si="6"/>
        <v>0</v>
      </c>
      <c r="E33" s="15">
        <f t="shared" si="6"/>
        <v>101051.37139789693</v>
      </c>
      <c r="F33" s="15">
        <f t="shared" si="6"/>
        <v>127326.07312438733</v>
      </c>
      <c r="G33" s="15">
        <f t="shared" si="6"/>
        <v>125294.44836536968</v>
      </c>
      <c r="H33" s="15">
        <f t="shared" si="6"/>
        <v>124269.08010250954</v>
      </c>
      <c r="I33" s="15">
        <f t="shared" si="6"/>
        <v>127275.99121148855</v>
      </c>
      <c r="J33" s="15">
        <f t="shared" si="6"/>
        <v>132286.75792306752</v>
      </c>
      <c r="K33" s="15">
        <f t="shared" si="6"/>
        <v>127801.50258836083</v>
      </c>
      <c r="L33" s="15">
        <f t="shared" si="6"/>
        <v>133432.28480294356</v>
      </c>
      <c r="M33" s="15">
        <f t="shared" si="6"/>
        <v>130342.93094157199</v>
      </c>
      <c r="N33" s="15">
        <f t="shared" si="6"/>
        <v>130509.06847785223</v>
      </c>
      <c r="O33" s="15">
        <f t="shared" si="6"/>
        <v>123194.28723887501</v>
      </c>
      <c r="P33" s="36">
        <f>(O33*'Spot Prices'!P10/'Spot Prices'!O10)*($E$26)</f>
        <v>130298.99371654779</v>
      </c>
      <c r="Q33" s="36">
        <f>(P33*'Spot Prices'!Q10/'Spot Prices'!P10)*($E$26)</f>
        <v>121181.43250381033</v>
      </c>
      <c r="R33" s="36">
        <f>(Q33*'Spot Prices'!R10/'Spot Prices'!Q10)*($E$26)</f>
        <v>113365.56098844195</v>
      </c>
      <c r="S33" s="36">
        <f>(R33*'Spot Prices'!S10/'Spot Prices'!R10)*($E$26)</f>
        <v>119887.64486018015</v>
      </c>
      <c r="T33" s="36">
        <f>(S33*'Spot Prices'!T10/'Spot Prices'!S10)*($E$26)</f>
        <v>113980.69831619415</v>
      </c>
    </row>
    <row r="34" spans="2:20" x14ac:dyDescent="0.3">
      <c r="B34" s="3">
        <v>0</v>
      </c>
      <c r="C34" s="20">
        <f t="shared" ref="C34:O34" si="7">(C23*(1+C12))*($E$26)</f>
        <v>0</v>
      </c>
      <c r="D34" s="20">
        <f t="shared" si="7"/>
        <v>0</v>
      </c>
      <c r="E34" s="15">
        <f t="shared" si="7"/>
        <v>71971.950390188693</v>
      </c>
      <c r="F34" s="15">
        <f t="shared" si="7"/>
        <v>97334.981449714061</v>
      </c>
      <c r="G34" s="15">
        <f t="shared" si="7"/>
        <v>92911.648904265821</v>
      </c>
      <c r="H34" s="15">
        <f t="shared" si="7"/>
        <v>94590.785152598008</v>
      </c>
      <c r="I34" s="15">
        <f t="shared" si="7"/>
        <v>96027.393631834682</v>
      </c>
      <c r="J34" s="15">
        <f t="shared" si="7"/>
        <v>92587.33037773204</v>
      </c>
      <c r="K34" s="15">
        <f t="shared" si="7"/>
        <v>90867.161399087476</v>
      </c>
      <c r="L34" s="15">
        <f t="shared" si="7"/>
        <v>88241.081920425393</v>
      </c>
      <c r="M34" s="15">
        <f t="shared" si="7"/>
        <v>94851.80427638955</v>
      </c>
      <c r="N34" s="15">
        <f t="shared" si="7"/>
        <v>100194.65341125031</v>
      </c>
      <c r="O34" s="15">
        <f t="shared" si="7"/>
        <v>93603.8361444599</v>
      </c>
      <c r="P34" s="36">
        <f>(O34*'Spot Prices'!P11/'Spot Prices'!O11)*($E$26)</f>
        <v>97210.966523314448</v>
      </c>
      <c r="Q34" s="36">
        <f>(P34*'Spot Prices'!Q11/'Spot Prices'!P11)*($E$26)</f>
        <v>90096.808161294466</v>
      </c>
      <c r="R34" s="36">
        <f>(Q34*'Spot Prices'!R11/'Spot Prices'!Q11)*($E$26)</f>
        <v>86245.946585799538</v>
      </c>
      <c r="S34" s="36">
        <f>(R34*'Spot Prices'!S11/'Spot Prices'!R11)*($E$26)</f>
        <v>89060.048192373797</v>
      </c>
      <c r="T34" s="36">
        <f>(S34*'Spot Prices'!T11/'Spot Prices'!S11)*($E$26)</f>
        <v>82451.666917885275</v>
      </c>
    </row>
    <row r="35" spans="2:20" x14ac:dyDescent="0.3">
      <c r="B35" s="9" t="s">
        <v>29</v>
      </c>
      <c r="C35" s="51">
        <f t="shared" ref="C35:O35" si="8">(C24*(1+C13))*($E$26)</f>
        <v>0</v>
      </c>
      <c r="D35" s="51">
        <f t="shared" si="8"/>
        <v>0</v>
      </c>
      <c r="E35" s="47">
        <f t="shared" si="8"/>
        <v>124082.82078640828</v>
      </c>
      <c r="F35" s="47">
        <f t="shared" si="8"/>
        <v>154798.61548229732</v>
      </c>
      <c r="G35" s="47">
        <f t="shared" si="8"/>
        <v>152187.46983811943</v>
      </c>
      <c r="H35" s="47">
        <f t="shared" si="8"/>
        <v>151275.73390304405</v>
      </c>
      <c r="I35" s="47">
        <f t="shared" si="8"/>
        <v>154849.37328549338</v>
      </c>
      <c r="J35" s="47">
        <f t="shared" si="8"/>
        <v>159750.38811056383</v>
      </c>
      <c r="K35" s="47">
        <f t="shared" si="8"/>
        <v>153399.66015128596</v>
      </c>
      <c r="L35" s="47">
        <f t="shared" si="8"/>
        <v>167888.05162972299</v>
      </c>
      <c r="M35" s="47">
        <f t="shared" si="8"/>
        <v>163127.31832215065</v>
      </c>
      <c r="N35" s="47">
        <f t="shared" si="8"/>
        <v>165469.86704057734</v>
      </c>
      <c r="O35" s="47">
        <f t="shared" si="8"/>
        <v>158798.66270305021</v>
      </c>
      <c r="P35" s="50">
        <f>(O35*'Spot Prices'!P12/'Spot Prices'!O12)*($E$26)</f>
        <v>170793.06973799487</v>
      </c>
      <c r="Q35" s="50">
        <f>(P35*'Spot Prices'!Q12/'Spot Prices'!P12)*($E$26)</f>
        <v>164512.34633899547</v>
      </c>
      <c r="R35" s="50">
        <f>(Q35*'Spot Prices'!R12/'Spot Prices'!Q12)*($E$26)</f>
        <v>163997.08014814311</v>
      </c>
      <c r="S35" s="50">
        <f>(R35*'Spot Prices'!S12/'Spot Prices'!R12)*($E$26)</f>
        <v>177200.49362771434</v>
      </c>
      <c r="T35" s="50">
        <f>(S35*'Spot Prices'!T12/'Spot Prices'!S12)*($E$26)</f>
        <v>175079.21271109066</v>
      </c>
    </row>
    <row r="38" spans="2:20" x14ac:dyDescent="0.3">
      <c r="B38" s="22" t="s">
        <v>32</v>
      </c>
      <c r="C38" s="23" t="s">
        <v>33</v>
      </c>
      <c r="D38" s="23" t="s">
        <v>21</v>
      </c>
      <c r="E38" s="23" t="s">
        <v>0</v>
      </c>
      <c r="F38" s="24" t="s">
        <v>22</v>
      </c>
    </row>
    <row r="39" spans="2:20" x14ac:dyDescent="0.3">
      <c r="B39" s="25" t="s">
        <v>34</v>
      </c>
      <c r="C39" s="26" t="s">
        <v>3</v>
      </c>
      <c r="D39" s="26" t="s">
        <v>35</v>
      </c>
      <c r="E39" s="26">
        <v>1</v>
      </c>
      <c r="F39" s="30">
        <v>198390.875</v>
      </c>
    </row>
    <row r="40" spans="2:20" x14ac:dyDescent="0.3">
      <c r="B40" s="27" t="s">
        <v>34</v>
      </c>
      <c r="C40" s="28" t="s">
        <v>3</v>
      </c>
      <c r="D40" s="28" t="s">
        <v>35</v>
      </c>
      <c r="E40" s="28">
        <v>0.95</v>
      </c>
      <c r="F40" s="31">
        <v>152352.45000000001</v>
      </c>
    </row>
    <row r="41" spans="2:20" x14ac:dyDescent="0.3">
      <c r="B41" s="25" t="s">
        <v>34</v>
      </c>
      <c r="C41" s="26" t="s">
        <v>3</v>
      </c>
      <c r="D41" s="26" t="s">
        <v>35</v>
      </c>
      <c r="E41" s="26">
        <v>0.95</v>
      </c>
      <c r="F41" s="30">
        <v>152352.45000000001</v>
      </c>
    </row>
    <row r="42" spans="2:20" x14ac:dyDescent="0.3">
      <c r="B42" s="27" t="s">
        <v>34</v>
      </c>
      <c r="C42" s="28" t="s">
        <v>3</v>
      </c>
      <c r="D42" s="28" t="s">
        <v>35</v>
      </c>
      <c r="E42" s="28">
        <v>0.95</v>
      </c>
      <c r="F42" s="31">
        <v>152352.45000000001</v>
      </c>
    </row>
    <row r="43" spans="2:20" x14ac:dyDescent="0.3">
      <c r="B43" s="25" t="s">
        <v>34</v>
      </c>
      <c r="C43" s="26" t="s">
        <v>3</v>
      </c>
      <c r="D43" s="26" t="s">
        <v>35</v>
      </c>
      <c r="E43" s="26">
        <v>0.75</v>
      </c>
      <c r="F43" s="30">
        <v>132782.45000000001</v>
      </c>
    </row>
    <row r="44" spans="2:20" x14ac:dyDescent="0.3">
      <c r="B44" s="27" t="s">
        <v>34</v>
      </c>
      <c r="C44" s="28" t="s">
        <v>3</v>
      </c>
      <c r="D44" s="28" t="s">
        <v>35</v>
      </c>
      <c r="E44" s="28">
        <v>0.75</v>
      </c>
      <c r="F44" s="31">
        <v>132782.45000000001</v>
      </c>
    </row>
    <row r="45" spans="2:20" x14ac:dyDescent="0.3">
      <c r="B45" s="25" t="s">
        <v>34</v>
      </c>
      <c r="C45" s="26" t="s">
        <v>3</v>
      </c>
      <c r="D45" s="26" t="s">
        <v>35</v>
      </c>
      <c r="E45" s="26">
        <v>0.75</v>
      </c>
      <c r="F45" s="30">
        <v>132782.45000000001</v>
      </c>
    </row>
    <row r="46" spans="2:20" x14ac:dyDescent="0.3">
      <c r="B46" s="27" t="s">
        <v>34</v>
      </c>
      <c r="C46" s="28" t="s">
        <v>3</v>
      </c>
      <c r="D46" s="28" t="s">
        <v>35</v>
      </c>
      <c r="E46" s="28">
        <v>0.75</v>
      </c>
      <c r="F46" s="31">
        <v>132782.45000000001</v>
      </c>
    </row>
    <row r="47" spans="2:20" x14ac:dyDescent="0.3">
      <c r="B47" s="25" t="s">
        <v>34</v>
      </c>
      <c r="C47" s="26" t="s">
        <v>3</v>
      </c>
      <c r="D47" s="26" t="s">
        <v>35</v>
      </c>
      <c r="E47" s="26">
        <v>0.5</v>
      </c>
      <c r="F47" s="30">
        <v>122752.825</v>
      </c>
    </row>
    <row r="48" spans="2:20" x14ac:dyDescent="0.3">
      <c r="B48" s="27" t="s">
        <v>34</v>
      </c>
      <c r="C48" s="28" t="s">
        <v>3</v>
      </c>
      <c r="D48" s="28" t="s">
        <v>35</v>
      </c>
      <c r="E48" s="28">
        <v>0.5</v>
      </c>
      <c r="F48" s="31">
        <v>122752.825</v>
      </c>
    </row>
    <row r="49" spans="2:6" x14ac:dyDescent="0.3">
      <c r="B49" s="25" t="s">
        <v>34</v>
      </c>
      <c r="C49" s="26" t="s">
        <v>3</v>
      </c>
      <c r="D49" s="26" t="s">
        <v>35</v>
      </c>
      <c r="E49" s="26">
        <v>0.5</v>
      </c>
      <c r="F49" s="30">
        <v>122752.825</v>
      </c>
    </row>
    <row r="50" spans="2:6" x14ac:dyDescent="0.3">
      <c r="B50" s="27" t="s">
        <v>34</v>
      </c>
      <c r="C50" s="28" t="s">
        <v>3</v>
      </c>
      <c r="D50" s="28" t="s">
        <v>35</v>
      </c>
      <c r="E50" s="28">
        <v>0.5</v>
      </c>
      <c r="F50" s="31">
        <v>122752.825</v>
      </c>
    </row>
    <row r="51" spans="2:6" x14ac:dyDescent="0.3">
      <c r="B51" s="25" t="s">
        <v>34</v>
      </c>
      <c r="C51" s="26" t="s">
        <v>3</v>
      </c>
      <c r="D51" s="26" t="s">
        <v>35</v>
      </c>
      <c r="E51" s="26">
        <v>0.5</v>
      </c>
      <c r="F51" s="30">
        <v>122752.825</v>
      </c>
    </row>
    <row r="52" spans="2:6" x14ac:dyDescent="0.3">
      <c r="B52" s="27" t="s">
        <v>34</v>
      </c>
      <c r="C52" s="28" t="s">
        <v>3</v>
      </c>
      <c r="D52" s="28" t="s">
        <v>35</v>
      </c>
      <c r="E52" s="28">
        <v>0.25</v>
      </c>
      <c r="F52" s="31">
        <v>113652.77499999999</v>
      </c>
    </row>
    <row r="53" spans="2:6" x14ac:dyDescent="0.3">
      <c r="B53" s="25" t="s">
        <v>34</v>
      </c>
      <c r="C53" s="26" t="s">
        <v>3</v>
      </c>
      <c r="D53" s="26" t="s">
        <v>35</v>
      </c>
      <c r="E53" s="26">
        <v>0.25</v>
      </c>
      <c r="F53" s="30">
        <v>113652.77499999999</v>
      </c>
    </row>
    <row r="54" spans="2:6" x14ac:dyDescent="0.3">
      <c r="B54" s="27" t="s">
        <v>34</v>
      </c>
      <c r="C54" s="28" t="s">
        <v>3</v>
      </c>
      <c r="D54" s="28" t="s">
        <v>35</v>
      </c>
      <c r="E54" s="28">
        <v>0.25</v>
      </c>
      <c r="F54" s="31">
        <v>113652.77499999999</v>
      </c>
    </row>
    <row r="55" spans="2:6" x14ac:dyDescent="0.3">
      <c r="B55" s="25" t="s">
        <v>34</v>
      </c>
      <c r="C55" s="26" t="s">
        <v>3</v>
      </c>
      <c r="D55" s="26" t="s">
        <v>35</v>
      </c>
      <c r="E55" s="26">
        <v>0.25</v>
      </c>
      <c r="F55" s="30">
        <v>113652.77499999999</v>
      </c>
    </row>
    <row r="56" spans="2:6" x14ac:dyDescent="0.3">
      <c r="B56" s="27" t="s">
        <v>34</v>
      </c>
      <c r="C56" s="28" t="s">
        <v>3</v>
      </c>
      <c r="D56" s="28" t="s">
        <v>35</v>
      </c>
      <c r="E56" s="28">
        <v>0.05</v>
      </c>
      <c r="F56" s="31">
        <v>101225.825</v>
      </c>
    </row>
    <row r="57" spans="2:6" x14ac:dyDescent="0.3">
      <c r="B57" s="25" t="s">
        <v>34</v>
      </c>
      <c r="C57" s="26" t="s">
        <v>3</v>
      </c>
      <c r="D57" s="26" t="s">
        <v>35</v>
      </c>
      <c r="E57" s="26">
        <v>0.05</v>
      </c>
      <c r="F57" s="30">
        <v>101225.825</v>
      </c>
    </row>
    <row r="58" spans="2:6" x14ac:dyDescent="0.3">
      <c r="B58" s="27" t="s">
        <v>34</v>
      </c>
      <c r="C58" s="28" t="s">
        <v>3</v>
      </c>
      <c r="D58" s="28" t="s">
        <v>35</v>
      </c>
      <c r="E58" s="28">
        <v>0.05</v>
      </c>
      <c r="F58" s="31">
        <v>101225.825</v>
      </c>
    </row>
    <row r="59" spans="2:6" x14ac:dyDescent="0.3">
      <c r="B59" s="25" t="s">
        <v>34</v>
      </c>
      <c r="C59" s="26" t="s">
        <v>3</v>
      </c>
      <c r="D59" s="26" t="s">
        <v>35</v>
      </c>
      <c r="E59" s="26">
        <v>0</v>
      </c>
      <c r="F59" s="30">
        <v>71234.8</v>
      </c>
    </row>
    <row r="60" spans="2:6" x14ac:dyDescent="0.3">
      <c r="B60" s="27" t="s">
        <v>34</v>
      </c>
      <c r="C60" s="28" t="s">
        <v>3</v>
      </c>
      <c r="D60" s="28" t="s">
        <v>35</v>
      </c>
      <c r="E60" s="28" t="s">
        <v>24</v>
      </c>
      <c r="F60" s="31">
        <v>124118.9795</v>
      </c>
    </row>
    <row r="61" spans="2:6" x14ac:dyDescent="0.3">
      <c r="B61" s="25" t="s">
        <v>34</v>
      </c>
      <c r="C61" s="26" t="s">
        <v>3</v>
      </c>
      <c r="D61" s="26" t="s">
        <v>36</v>
      </c>
      <c r="E61" s="26">
        <v>1</v>
      </c>
      <c r="F61" s="30">
        <v>43507940.329999998</v>
      </c>
    </row>
    <row r="62" spans="2:6" x14ac:dyDescent="0.3">
      <c r="B62" s="27" t="s">
        <v>34</v>
      </c>
      <c r="C62" s="28" t="s">
        <v>3</v>
      </c>
      <c r="D62" s="28" t="s">
        <v>36</v>
      </c>
      <c r="E62" s="28">
        <v>0.95</v>
      </c>
      <c r="F62" s="31">
        <v>29305588.129999999</v>
      </c>
    </row>
    <row r="63" spans="2:6" x14ac:dyDescent="0.3">
      <c r="B63" s="25" t="s">
        <v>34</v>
      </c>
      <c r="C63" s="26" t="s">
        <v>3</v>
      </c>
      <c r="D63" s="26" t="s">
        <v>36</v>
      </c>
      <c r="E63" s="26">
        <v>0.95</v>
      </c>
      <c r="F63" s="30">
        <v>29305588.129999999</v>
      </c>
    </row>
    <row r="64" spans="2:6" x14ac:dyDescent="0.3">
      <c r="B64" s="27" t="s">
        <v>34</v>
      </c>
      <c r="C64" s="28" t="s">
        <v>3</v>
      </c>
      <c r="D64" s="28" t="s">
        <v>36</v>
      </c>
      <c r="E64" s="28">
        <v>0.95</v>
      </c>
      <c r="F64" s="31">
        <v>29305588.129999999</v>
      </c>
    </row>
    <row r="65" spans="2:6" x14ac:dyDescent="0.3">
      <c r="B65" s="25" t="s">
        <v>34</v>
      </c>
      <c r="C65" s="26" t="s">
        <v>3</v>
      </c>
      <c r="D65" s="26" t="s">
        <v>36</v>
      </c>
      <c r="E65" s="26">
        <v>0.75</v>
      </c>
      <c r="F65" s="30">
        <v>24392328.16</v>
      </c>
    </row>
    <row r="66" spans="2:6" x14ac:dyDescent="0.3">
      <c r="B66" s="27" t="s">
        <v>34</v>
      </c>
      <c r="C66" s="28" t="s">
        <v>3</v>
      </c>
      <c r="D66" s="28" t="s">
        <v>36</v>
      </c>
      <c r="E66" s="28">
        <v>0.75</v>
      </c>
      <c r="F66" s="31">
        <v>24392328.16</v>
      </c>
    </row>
    <row r="67" spans="2:6" x14ac:dyDescent="0.3">
      <c r="B67" s="25" t="s">
        <v>34</v>
      </c>
      <c r="C67" s="26" t="s">
        <v>3</v>
      </c>
      <c r="D67" s="26" t="s">
        <v>36</v>
      </c>
      <c r="E67" s="26">
        <v>0.75</v>
      </c>
      <c r="F67" s="30">
        <v>24392328.16</v>
      </c>
    </row>
    <row r="68" spans="2:6" x14ac:dyDescent="0.3">
      <c r="B68" s="27" t="s">
        <v>34</v>
      </c>
      <c r="C68" s="28" t="s">
        <v>3</v>
      </c>
      <c r="D68" s="28" t="s">
        <v>36</v>
      </c>
      <c r="E68" s="28">
        <v>0.75</v>
      </c>
      <c r="F68" s="31">
        <v>24392328.16</v>
      </c>
    </row>
    <row r="69" spans="2:6" x14ac:dyDescent="0.3">
      <c r="B69" s="25" t="s">
        <v>34</v>
      </c>
      <c r="C69" s="26" t="s">
        <v>3</v>
      </c>
      <c r="D69" s="26" t="s">
        <v>36</v>
      </c>
      <c r="E69" s="26">
        <v>0.5</v>
      </c>
      <c r="F69" s="30">
        <v>21539226.109999999</v>
      </c>
    </row>
    <row r="70" spans="2:6" x14ac:dyDescent="0.3">
      <c r="B70" s="27" t="s">
        <v>34</v>
      </c>
      <c r="C70" s="28" t="s">
        <v>3</v>
      </c>
      <c r="D70" s="28" t="s">
        <v>36</v>
      </c>
      <c r="E70" s="28">
        <v>0.5</v>
      </c>
      <c r="F70" s="31">
        <v>21539226.109999999</v>
      </c>
    </row>
    <row r="71" spans="2:6" x14ac:dyDescent="0.3">
      <c r="B71" s="25" t="s">
        <v>34</v>
      </c>
      <c r="C71" s="26" t="s">
        <v>3</v>
      </c>
      <c r="D71" s="26" t="s">
        <v>36</v>
      </c>
      <c r="E71" s="26">
        <v>0.5</v>
      </c>
      <c r="F71" s="30">
        <v>21539226.109999999</v>
      </c>
    </row>
    <row r="72" spans="2:6" x14ac:dyDescent="0.3">
      <c r="B72" s="27" t="s">
        <v>34</v>
      </c>
      <c r="C72" s="28" t="s">
        <v>3</v>
      </c>
      <c r="D72" s="28" t="s">
        <v>36</v>
      </c>
      <c r="E72" s="28">
        <v>0.5</v>
      </c>
      <c r="F72" s="31">
        <v>21539226.109999999</v>
      </c>
    </row>
    <row r="73" spans="2:6" x14ac:dyDescent="0.3">
      <c r="B73" s="25" t="s">
        <v>34</v>
      </c>
      <c r="C73" s="26" t="s">
        <v>3</v>
      </c>
      <c r="D73" s="26" t="s">
        <v>36</v>
      </c>
      <c r="E73" s="26">
        <v>0.5</v>
      </c>
      <c r="F73" s="30">
        <v>21539226.109999999</v>
      </c>
    </row>
    <row r="74" spans="2:6" x14ac:dyDescent="0.3">
      <c r="B74" s="27" t="s">
        <v>34</v>
      </c>
      <c r="C74" s="28" t="s">
        <v>3</v>
      </c>
      <c r="D74" s="28" t="s">
        <v>36</v>
      </c>
      <c r="E74" s="28">
        <v>0.25</v>
      </c>
      <c r="F74" s="31">
        <v>19028025.210000001</v>
      </c>
    </row>
    <row r="75" spans="2:6" x14ac:dyDescent="0.3">
      <c r="B75" s="25" t="s">
        <v>34</v>
      </c>
      <c r="C75" s="26" t="s">
        <v>3</v>
      </c>
      <c r="D75" s="26" t="s">
        <v>36</v>
      </c>
      <c r="E75" s="26">
        <v>0.25</v>
      </c>
      <c r="F75" s="30">
        <v>19028025.210000001</v>
      </c>
    </row>
    <row r="76" spans="2:6" x14ac:dyDescent="0.3">
      <c r="B76" s="27" t="s">
        <v>34</v>
      </c>
      <c r="C76" s="28" t="s">
        <v>3</v>
      </c>
      <c r="D76" s="28" t="s">
        <v>36</v>
      </c>
      <c r="E76" s="28">
        <v>0.25</v>
      </c>
      <c r="F76" s="31">
        <v>19028025.210000001</v>
      </c>
    </row>
    <row r="77" spans="2:6" x14ac:dyDescent="0.3">
      <c r="B77" s="25" t="s">
        <v>34</v>
      </c>
      <c r="C77" s="26" t="s">
        <v>3</v>
      </c>
      <c r="D77" s="26" t="s">
        <v>36</v>
      </c>
      <c r="E77" s="26">
        <v>0.25</v>
      </c>
      <c r="F77" s="30">
        <v>19028025.210000001</v>
      </c>
    </row>
    <row r="78" spans="2:6" x14ac:dyDescent="0.3">
      <c r="B78" s="27" t="s">
        <v>34</v>
      </c>
      <c r="C78" s="28" t="s">
        <v>3</v>
      </c>
      <c r="D78" s="28" t="s">
        <v>36</v>
      </c>
      <c r="E78" s="28">
        <v>0.05</v>
      </c>
      <c r="F78" s="31">
        <v>15836763.869999999</v>
      </c>
    </row>
    <row r="79" spans="2:6" x14ac:dyDescent="0.3">
      <c r="B79" s="25" t="s">
        <v>34</v>
      </c>
      <c r="C79" s="26" t="s">
        <v>3</v>
      </c>
      <c r="D79" s="26" t="s">
        <v>36</v>
      </c>
      <c r="E79" s="26">
        <v>0.05</v>
      </c>
      <c r="F79" s="30">
        <v>15836763.869999999</v>
      </c>
    </row>
    <row r="80" spans="2:6" x14ac:dyDescent="0.3">
      <c r="B80" s="27" t="s">
        <v>34</v>
      </c>
      <c r="C80" s="28" t="s">
        <v>3</v>
      </c>
      <c r="D80" s="28" t="s">
        <v>36</v>
      </c>
      <c r="E80" s="28">
        <v>0.05</v>
      </c>
      <c r="F80" s="31">
        <v>15836763.869999999</v>
      </c>
    </row>
    <row r="81" spans="2:6" x14ac:dyDescent="0.3">
      <c r="B81" s="25" t="s">
        <v>34</v>
      </c>
      <c r="C81" s="26" t="s">
        <v>3</v>
      </c>
      <c r="D81" s="26" t="s">
        <v>36</v>
      </c>
      <c r="E81" s="26">
        <v>0</v>
      </c>
      <c r="F81" s="30">
        <v>9338929.398</v>
      </c>
    </row>
    <row r="82" spans="2:6" x14ac:dyDescent="0.3">
      <c r="B82" s="27" t="s">
        <v>34</v>
      </c>
      <c r="C82" s="28" t="s">
        <v>3</v>
      </c>
      <c r="D82" s="28" t="s">
        <v>36</v>
      </c>
      <c r="E82" s="28" t="s">
        <v>24</v>
      </c>
      <c r="F82" s="31">
        <v>21914579.329999998</v>
      </c>
    </row>
    <row r="83" spans="2:6" x14ac:dyDescent="0.3">
      <c r="B83" s="25" t="s">
        <v>34</v>
      </c>
      <c r="C83" s="26" t="s">
        <v>3</v>
      </c>
      <c r="D83" s="26" t="s">
        <v>37</v>
      </c>
      <c r="E83" s="26">
        <v>1</v>
      </c>
      <c r="F83" s="30">
        <v>21128140.879999999</v>
      </c>
    </row>
    <row r="84" spans="2:6" x14ac:dyDescent="0.3">
      <c r="B84" s="27" t="s">
        <v>34</v>
      </c>
      <c r="C84" s="28" t="s">
        <v>3</v>
      </c>
      <c r="D84" s="28" t="s">
        <v>37</v>
      </c>
      <c r="E84" s="28">
        <v>0.95</v>
      </c>
      <c r="F84" s="31">
        <v>15047613.039999999</v>
      </c>
    </row>
    <row r="85" spans="2:6" x14ac:dyDescent="0.3">
      <c r="B85" s="25" t="s">
        <v>34</v>
      </c>
      <c r="C85" s="26" t="s">
        <v>3</v>
      </c>
      <c r="D85" s="26" t="s">
        <v>37</v>
      </c>
      <c r="E85" s="26">
        <v>0.95</v>
      </c>
      <c r="F85" s="30">
        <v>15047613.039999999</v>
      </c>
    </row>
    <row r="86" spans="2:6" x14ac:dyDescent="0.3">
      <c r="B86" s="27" t="s">
        <v>34</v>
      </c>
      <c r="C86" s="28" t="s">
        <v>3</v>
      </c>
      <c r="D86" s="28" t="s">
        <v>37</v>
      </c>
      <c r="E86" s="28">
        <v>0.95</v>
      </c>
      <c r="F86" s="31">
        <v>15047613.039999999</v>
      </c>
    </row>
    <row r="87" spans="2:6" x14ac:dyDescent="0.3">
      <c r="B87" s="25" t="s">
        <v>34</v>
      </c>
      <c r="C87" s="26" t="s">
        <v>3</v>
      </c>
      <c r="D87" s="26" t="s">
        <v>37</v>
      </c>
      <c r="E87" s="26">
        <v>0.75</v>
      </c>
      <c r="F87" s="30">
        <v>12705160.75</v>
      </c>
    </row>
    <row r="88" spans="2:6" x14ac:dyDescent="0.3">
      <c r="B88" s="27" t="s">
        <v>34</v>
      </c>
      <c r="C88" s="28" t="s">
        <v>3</v>
      </c>
      <c r="D88" s="28" t="s">
        <v>37</v>
      </c>
      <c r="E88" s="28">
        <v>0.75</v>
      </c>
      <c r="F88" s="31">
        <v>12705160.75</v>
      </c>
    </row>
    <row r="89" spans="2:6" x14ac:dyDescent="0.3">
      <c r="B89" s="25" t="s">
        <v>34</v>
      </c>
      <c r="C89" s="26" t="s">
        <v>3</v>
      </c>
      <c r="D89" s="26" t="s">
        <v>37</v>
      </c>
      <c r="E89" s="26">
        <v>0.75</v>
      </c>
      <c r="F89" s="30">
        <v>12705160.75</v>
      </c>
    </row>
    <row r="90" spans="2:6" x14ac:dyDescent="0.3">
      <c r="B90" s="27" t="s">
        <v>34</v>
      </c>
      <c r="C90" s="28" t="s">
        <v>3</v>
      </c>
      <c r="D90" s="28" t="s">
        <v>37</v>
      </c>
      <c r="E90" s="28">
        <v>0.75</v>
      </c>
      <c r="F90" s="31">
        <v>12705160.75</v>
      </c>
    </row>
    <row r="91" spans="2:6" x14ac:dyDescent="0.3">
      <c r="B91" s="25" t="s">
        <v>34</v>
      </c>
      <c r="C91" s="26" t="s">
        <v>3</v>
      </c>
      <c r="D91" s="26" t="s">
        <v>37</v>
      </c>
      <c r="E91" s="26">
        <v>0.5</v>
      </c>
      <c r="F91" s="30">
        <v>11128271.25</v>
      </c>
    </row>
    <row r="92" spans="2:6" x14ac:dyDescent="0.3">
      <c r="B92" s="27" t="s">
        <v>34</v>
      </c>
      <c r="C92" s="28" t="s">
        <v>3</v>
      </c>
      <c r="D92" s="28" t="s">
        <v>37</v>
      </c>
      <c r="E92" s="28">
        <v>0.5</v>
      </c>
      <c r="F92" s="31">
        <v>11128271.25</v>
      </c>
    </row>
    <row r="93" spans="2:6" x14ac:dyDescent="0.3">
      <c r="B93" s="25" t="s">
        <v>34</v>
      </c>
      <c r="C93" s="26" t="s">
        <v>3</v>
      </c>
      <c r="D93" s="26" t="s">
        <v>37</v>
      </c>
      <c r="E93" s="26">
        <v>0.5</v>
      </c>
      <c r="F93" s="30">
        <v>11128271.25</v>
      </c>
    </row>
    <row r="94" spans="2:6" x14ac:dyDescent="0.3">
      <c r="B94" s="27" t="s">
        <v>34</v>
      </c>
      <c r="C94" s="28" t="s">
        <v>3</v>
      </c>
      <c r="D94" s="28" t="s">
        <v>37</v>
      </c>
      <c r="E94" s="28">
        <v>0.5</v>
      </c>
      <c r="F94" s="31">
        <v>11128271.25</v>
      </c>
    </row>
    <row r="95" spans="2:6" x14ac:dyDescent="0.3">
      <c r="B95" s="25" t="s">
        <v>34</v>
      </c>
      <c r="C95" s="26" t="s">
        <v>3</v>
      </c>
      <c r="D95" s="26" t="s">
        <v>37</v>
      </c>
      <c r="E95" s="26">
        <v>0.5</v>
      </c>
      <c r="F95" s="30">
        <v>11128271.25</v>
      </c>
    </row>
    <row r="96" spans="2:6" x14ac:dyDescent="0.3">
      <c r="B96" s="27" t="s">
        <v>34</v>
      </c>
      <c r="C96" s="28" t="s">
        <v>3</v>
      </c>
      <c r="D96" s="28" t="s">
        <v>37</v>
      </c>
      <c r="E96" s="28">
        <v>0.25</v>
      </c>
      <c r="F96" s="31">
        <v>9677257.0470000003</v>
      </c>
    </row>
    <row r="97" spans="2:6" x14ac:dyDescent="0.3">
      <c r="B97" s="25" t="s">
        <v>34</v>
      </c>
      <c r="C97" s="26" t="s">
        <v>3</v>
      </c>
      <c r="D97" s="26" t="s">
        <v>37</v>
      </c>
      <c r="E97" s="26">
        <v>0.25</v>
      </c>
      <c r="F97" s="30">
        <v>9677257.0470000003</v>
      </c>
    </row>
    <row r="98" spans="2:6" x14ac:dyDescent="0.3">
      <c r="B98" s="27" t="s">
        <v>34</v>
      </c>
      <c r="C98" s="28" t="s">
        <v>3</v>
      </c>
      <c r="D98" s="28" t="s">
        <v>37</v>
      </c>
      <c r="E98" s="28">
        <v>0.25</v>
      </c>
      <c r="F98" s="31">
        <v>9677257.0470000003</v>
      </c>
    </row>
    <row r="99" spans="2:6" x14ac:dyDescent="0.3">
      <c r="B99" s="25" t="s">
        <v>34</v>
      </c>
      <c r="C99" s="26" t="s">
        <v>3</v>
      </c>
      <c r="D99" s="26" t="s">
        <v>37</v>
      </c>
      <c r="E99" s="26">
        <v>0.25</v>
      </c>
      <c r="F99" s="30">
        <v>9677257.0470000003</v>
      </c>
    </row>
    <row r="100" spans="2:6" x14ac:dyDescent="0.3">
      <c r="B100" s="27" t="s">
        <v>34</v>
      </c>
      <c r="C100" s="28" t="s">
        <v>3</v>
      </c>
      <c r="D100" s="28" t="s">
        <v>37</v>
      </c>
      <c r="E100" s="28">
        <v>0.05</v>
      </c>
      <c r="F100" s="31">
        <v>8018535.6260000002</v>
      </c>
    </row>
    <row r="101" spans="2:6" x14ac:dyDescent="0.3">
      <c r="B101" s="25" t="s">
        <v>34</v>
      </c>
      <c r="C101" s="26" t="s">
        <v>3</v>
      </c>
      <c r="D101" s="26" t="s">
        <v>37</v>
      </c>
      <c r="E101" s="26">
        <v>0.05</v>
      </c>
      <c r="F101" s="30">
        <v>8018535.6260000002</v>
      </c>
    </row>
    <row r="102" spans="2:6" x14ac:dyDescent="0.3">
      <c r="B102" s="27" t="s">
        <v>34</v>
      </c>
      <c r="C102" s="28" t="s">
        <v>3</v>
      </c>
      <c r="D102" s="28" t="s">
        <v>37</v>
      </c>
      <c r="E102" s="28">
        <v>0.05</v>
      </c>
      <c r="F102" s="31">
        <v>8018535.6260000002</v>
      </c>
    </row>
    <row r="103" spans="2:6" x14ac:dyDescent="0.3">
      <c r="B103" s="25" t="s">
        <v>34</v>
      </c>
      <c r="C103" s="26" t="s">
        <v>3</v>
      </c>
      <c r="D103" s="26" t="s">
        <v>37</v>
      </c>
      <c r="E103" s="26">
        <v>0</v>
      </c>
      <c r="F103" s="30">
        <v>5329666.4529999997</v>
      </c>
    </row>
    <row r="104" spans="2:6" x14ac:dyDescent="0.3">
      <c r="B104" s="27" t="s">
        <v>34</v>
      </c>
      <c r="C104" s="28" t="s">
        <v>3</v>
      </c>
      <c r="D104" s="28" t="s">
        <v>37</v>
      </c>
      <c r="E104" s="28" t="s">
        <v>24</v>
      </c>
      <c r="F104" s="31">
        <v>11284479.369999999</v>
      </c>
    </row>
    <row r="105" spans="2:6" x14ac:dyDescent="0.3">
      <c r="B105" s="25" t="s">
        <v>34</v>
      </c>
      <c r="C105" s="26" t="s">
        <v>3</v>
      </c>
      <c r="D105" s="26" t="s">
        <v>38</v>
      </c>
      <c r="E105" s="26">
        <v>1</v>
      </c>
      <c r="F105" s="30">
        <v>22285689.170000002</v>
      </c>
    </row>
    <row r="106" spans="2:6" x14ac:dyDescent="0.3">
      <c r="B106" s="27" t="s">
        <v>34</v>
      </c>
      <c r="C106" s="28" t="s">
        <v>3</v>
      </c>
      <c r="D106" s="28" t="s">
        <v>38</v>
      </c>
      <c r="E106" s="28">
        <v>0.95</v>
      </c>
      <c r="F106" s="31">
        <v>14997289.67</v>
      </c>
    </row>
    <row r="107" spans="2:6" x14ac:dyDescent="0.3">
      <c r="B107" s="25" t="s">
        <v>34</v>
      </c>
      <c r="C107" s="26" t="s">
        <v>3</v>
      </c>
      <c r="D107" s="26" t="s">
        <v>38</v>
      </c>
      <c r="E107" s="26">
        <v>0.95</v>
      </c>
      <c r="F107" s="30">
        <v>14997289.67</v>
      </c>
    </row>
    <row r="108" spans="2:6" x14ac:dyDescent="0.3">
      <c r="B108" s="27" t="s">
        <v>34</v>
      </c>
      <c r="C108" s="28" t="s">
        <v>3</v>
      </c>
      <c r="D108" s="28" t="s">
        <v>38</v>
      </c>
      <c r="E108" s="28">
        <v>0.95</v>
      </c>
      <c r="F108" s="31">
        <v>14997289.67</v>
      </c>
    </row>
    <row r="109" spans="2:6" x14ac:dyDescent="0.3">
      <c r="B109" s="25" t="s">
        <v>34</v>
      </c>
      <c r="C109" s="26" t="s">
        <v>3</v>
      </c>
      <c r="D109" s="26" t="s">
        <v>38</v>
      </c>
      <c r="E109" s="26">
        <v>0.75</v>
      </c>
      <c r="F109" s="30">
        <v>11790784.57</v>
      </c>
    </row>
    <row r="110" spans="2:6" x14ac:dyDescent="0.3">
      <c r="B110" s="27" t="s">
        <v>34</v>
      </c>
      <c r="C110" s="28" t="s">
        <v>3</v>
      </c>
      <c r="D110" s="28" t="s">
        <v>38</v>
      </c>
      <c r="E110" s="28">
        <v>0.75</v>
      </c>
      <c r="F110" s="31">
        <v>11790784.57</v>
      </c>
    </row>
    <row r="111" spans="2:6" x14ac:dyDescent="0.3">
      <c r="B111" s="25" t="s">
        <v>34</v>
      </c>
      <c r="C111" s="26" t="s">
        <v>3</v>
      </c>
      <c r="D111" s="26" t="s">
        <v>38</v>
      </c>
      <c r="E111" s="26">
        <v>0.75</v>
      </c>
      <c r="F111" s="30">
        <v>11790784.57</v>
      </c>
    </row>
    <row r="112" spans="2:6" x14ac:dyDescent="0.3">
      <c r="B112" s="27" t="s">
        <v>34</v>
      </c>
      <c r="C112" s="28" t="s">
        <v>3</v>
      </c>
      <c r="D112" s="28" t="s">
        <v>38</v>
      </c>
      <c r="E112" s="28">
        <v>0.75</v>
      </c>
      <c r="F112" s="31">
        <v>11790784.57</v>
      </c>
    </row>
    <row r="113" spans="2:6" x14ac:dyDescent="0.3">
      <c r="B113" s="25" t="s">
        <v>34</v>
      </c>
      <c r="C113" s="26" t="s">
        <v>3</v>
      </c>
      <c r="D113" s="26" t="s">
        <v>38</v>
      </c>
      <c r="E113" s="26">
        <v>0.5</v>
      </c>
      <c r="F113" s="30">
        <v>9862655.3939999994</v>
      </c>
    </row>
    <row r="114" spans="2:6" x14ac:dyDescent="0.3">
      <c r="B114" s="27" t="s">
        <v>34</v>
      </c>
      <c r="C114" s="28" t="s">
        <v>3</v>
      </c>
      <c r="D114" s="28" t="s">
        <v>38</v>
      </c>
      <c r="E114" s="28">
        <v>0.5</v>
      </c>
      <c r="F114" s="31">
        <v>9862655.3939999994</v>
      </c>
    </row>
    <row r="115" spans="2:6" x14ac:dyDescent="0.3">
      <c r="B115" s="25" t="s">
        <v>34</v>
      </c>
      <c r="C115" s="26" t="s">
        <v>3</v>
      </c>
      <c r="D115" s="26" t="s">
        <v>38</v>
      </c>
      <c r="E115" s="26">
        <v>0.5</v>
      </c>
      <c r="F115" s="30">
        <v>9862655.3939999994</v>
      </c>
    </row>
    <row r="116" spans="2:6" x14ac:dyDescent="0.3">
      <c r="B116" s="27" t="s">
        <v>34</v>
      </c>
      <c r="C116" s="28" t="s">
        <v>3</v>
      </c>
      <c r="D116" s="28" t="s">
        <v>38</v>
      </c>
      <c r="E116" s="28">
        <v>0.5</v>
      </c>
      <c r="F116" s="31">
        <v>9862655.3939999994</v>
      </c>
    </row>
    <row r="117" spans="2:6" x14ac:dyDescent="0.3">
      <c r="B117" s="25" t="s">
        <v>34</v>
      </c>
      <c r="C117" s="26" t="s">
        <v>3</v>
      </c>
      <c r="D117" s="26" t="s">
        <v>38</v>
      </c>
      <c r="E117" s="26">
        <v>0.5</v>
      </c>
      <c r="F117" s="30">
        <v>9862655.3939999994</v>
      </c>
    </row>
    <row r="118" spans="2:6" x14ac:dyDescent="0.3">
      <c r="B118" s="27" t="s">
        <v>34</v>
      </c>
      <c r="C118" s="28" t="s">
        <v>3</v>
      </c>
      <c r="D118" s="28" t="s">
        <v>38</v>
      </c>
      <c r="E118" s="28">
        <v>0.25</v>
      </c>
      <c r="F118" s="31">
        <v>8388484.7460000003</v>
      </c>
    </row>
    <row r="119" spans="2:6" x14ac:dyDescent="0.3">
      <c r="B119" s="25" t="s">
        <v>34</v>
      </c>
      <c r="C119" s="26" t="s">
        <v>3</v>
      </c>
      <c r="D119" s="26" t="s">
        <v>38</v>
      </c>
      <c r="E119" s="26">
        <v>0.25</v>
      </c>
      <c r="F119" s="30">
        <v>8388484.7460000003</v>
      </c>
    </row>
    <row r="120" spans="2:6" x14ac:dyDescent="0.3">
      <c r="B120" s="27" t="s">
        <v>34</v>
      </c>
      <c r="C120" s="28" t="s">
        <v>3</v>
      </c>
      <c r="D120" s="28" t="s">
        <v>38</v>
      </c>
      <c r="E120" s="28">
        <v>0.25</v>
      </c>
      <c r="F120" s="31">
        <v>8388484.7460000003</v>
      </c>
    </row>
    <row r="121" spans="2:6" x14ac:dyDescent="0.3">
      <c r="B121" s="25" t="s">
        <v>34</v>
      </c>
      <c r="C121" s="26" t="s">
        <v>3</v>
      </c>
      <c r="D121" s="26" t="s">
        <v>38</v>
      </c>
      <c r="E121" s="26">
        <v>0.25</v>
      </c>
      <c r="F121" s="30">
        <v>8388484.7460000003</v>
      </c>
    </row>
    <row r="122" spans="2:6" x14ac:dyDescent="0.3">
      <c r="B122" s="27" t="s">
        <v>34</v>
      </c>
      <c r="C122" s="28" t="s">
        <v>3</v>
      </c>
      <c r="D122" s="28" t="s">
        <v>38</v>
      </c>
      <c r="E122" s="28">
        <v>0.05</v>
      </c>
      <c r="F122" s="31">
        <v>6586889.5880000005</v>
      </c>
    </row>
    <row r="123" spans="2:6" x14ac:dyDescent="0.3">
      <c r="B123" s="25" t="s">
        <v>34</v>
      </c>
      <c r="C123" s="26" t="s">
        <v>3</v>
      </c>
      <c r="D123" s="26" t="s">
        <v>38</v>
      </c>
      <c r="E123" s="26">
        <v>0.05</v>
      </c>
      <c r="F123" s="30">
        <v>6586889.5880000005</v>
      </c>
    </row>
    <row r="124" spans="2:6" x14ac:dyDescent="0.3">
      <c r="B124" s="27" t="s">
        <v>34</v>
      </c>
      <c r="C124" s="28" t="s">
        <v>3</v>
      </c>
      <c r="D124" s="28" t="s">
        <v>38</v>
      </c>
      <c r="E124" s="28">
        <v>0.05</v>
      </c>
      <c r="F124" s="31">
        <v>6586889.5880000005</v>
      </c>
    </row>
    <row r="125" spans="2:6" x14ac:dyDescent="0.3">
      <c r="B125" s="25" t="s">
        <v>34</v>
      </c>
      <c r="C125" s="26" t="s">
        <v>3</v>
      </c>
      <c r="D125" s="26" t="s">
        <v>38</v>
      </c>
      <c r="E125" s="26">
        <v>0</v>
      </c>
      <c r="F125" s="30">
        <v>3497319.6469999999</v>
      </c>
    </row>
    <row r="126" spans="2:6" x14ac:dyDescent="0.3">
      <c r="B126" s="27" t="s">
        <v>34</v>
      </c>
      <c r="C126" s="28" t="s">
        <v>3</v>
      </c>
      <c r="D126" s="28" t="s">
        <v>38</v>
      </c>
      <c r="E126" s="28" t="s">
        <v>24</v>
      </c>
      <c r="F126" s="31">
        <v>10214691.76</v>
      </c>
    </row>
    <row r="127" spans="2:6" x14ac:dyDescent="0.3">
      <c r="B127" s="25" t="s">
        <v>34</v>
      </c>
      <c r="C127" s="26" t="s">
        <v>3</v>
      </c>
      <c r="D127" s="26" t="s">
        <v>39</v>
      </c>
      <c r="E127" s="26">
        <v>1</v>
      </c>
      <c r="F127" s="30">
        <v>106.510688</v>
      </c>
    </row>
    <row r="128" spans="2:6" x14ac:dyDescent="0.3">
      <c r="B128" s="27" t="s">
        <v>34</v>
      </c>
      <c r="C128" s="28" t="s">
        <v>3</v>
      </c>
      <c r="D128" s="28" t="s">
        <v>39</v>
      </c>
      <c r="E128" s="28">
        <v>0.95</v>
      </c>
      <c r="F128" s="31">
        <v>106.497544</v>
      </c>
    </row>
    <row r="129" spans="2:6" x14ac:dyDescent="0.3">
      <c r="B129" s="25" t="s">
        <v>34</v>
      </c>
      <c r="C129" s="26" t="s">
        <v>3</v>
      </c>
      <c r="D129" s="26" t="s">
        <v>39</v>
      </c>
      <c r="E129" s="26">
        <v>0.95</v>
      </c>
      <c r="F129" s="30">
        <v>106.497544</v>
      </c>
    </row>
    <row r="130" spans="2:6" x14ac:dyDescent="0.3">
      <c r="B130" s="27" t="s">
        <v>34</v>
      </c>
      <c r="C130" s="28" t="s">
        <v>3</v>
      </c>
      <c r="D130" s="28" t="s">
        <v>39</v>
      </c>
      <c r="E130" s="28">
        <v>0.95</v>
      </c>
      <c r="F130" s="31">
        <v>106.497544</v>
      </c>
    </row>
    <row r="131" spans="2:6" x14ac:dyDescent="0.3">
      <c r="B131" s="25" t="s">
        <v>34</v>
      </c>
      <c r="C131" s="26" t="s">
        <v>3</v>
      </c>
      <c r="D131" s="26" t="s">
        <v>39</v>
      </c>
      <c r="E131" s="26">
        <v>0.75</v>
      </c>
      <c r="F131" s="30">
        <v>96.911118000000002</v>
      </c>
    </row>
    <row r="132" spans="2:6" x14ac:dyDescent="0.3">
      <c r="B132" s="27" t="s">
        <v>34</v>
      </c>
      <c r="C132" s="28" t="s">
        <v>3</v>
      </c>
      <c r="D132" s="28" t="s">
        <v>39</v>
      </c>
      <c r="E132" s="28">
        <v>0.75</v>
      </c>
      <c r="F132" s="31">
        <v>96.911118000000002</v>
      </c>
    </row>
    <row r="133" spans="2:6" x14ac:dyDescent="0.3">
      <c r="B133" s="25" t="s">
        <v>34</v>
      </c>
      <c r="C133" s="26" t="s">
        <v>3</v>
      </c>
      <c r="D133" s="26" t="s">
        <v>39</v>
      </c>
      <c r="E133" s="26">
        <v>0.75</v>
      </c>
      <c r="F133" s="30">
        <v>96.911118000000002</v>
      </c>
    </row>
    <row r="134" spans="2:6" x14ac:dyDescent="0.3">
      <c r="B134" s="27" t="s">
        <v>34</v>
      </c>
      <c r="C134" s="28" t="s">
        <v>3</v>
      </c>
      <c r="D134" s="28" t="s">
        <v>39</v>
      </c>
      <c r="E134" s="28">
        <v>0.75</v>
      </c>
      <c r="F134" s="31">
        <v>96.911118000000002</v>
      </c>
    </row>
    <row r="135" spans="2:6" x14ac:dyDescent="0.3">
      <c r="B135" s="25" t="s">
        <v>34</v>
      </c>
      <c r="C135" s="26" t="s">
        <v>3</v>
      </c>
      <c r="D135" s="26" t="s">
        <v>39</v>
      </c>
      <c r="E135" s="26">
        <v>0.5</v>
      </c>
      <c r="F135" s="30">
        <v>90.271587999999994</v>
      </c>
    </row>
    <row r="136" spans="2:6" x14ac:dyDescent="0.3">
      <c r="B136" s="27" t="s">
        <v>34</v>
      </c>
      <c r="C136" s="28" t="s">
        <v>3</v>
      </c>
      <c r="D136" s="28" t="s">
        <v>39</v>
      </c>
      <c r="E136" s="28">
        <v>0.5</v>
      </c>
      <c r="F136" s="31">
        <v>90.271587999999994</v>
      </c>
    </row>
    <row r="137" spans="2:6" x14ac:dyDescent="0.3">
      <c r="B137" s="25" t="s">
        <v>34</v>
      </c>
      <c r="C137" s="26" t="s">
        <v>3</v>
      </c>
      <c r="D137" s="26" t="s">
        <v>39</v>
      </c>
      <c r="E137" s="26">
        <v>0.5</v>
      </c>
      <c r="F137" s="30">
        <v>90.271587999999994</v>
      </c>
    </row>
    <row r="138" spans="2:6" x14ac:dyDescent="0.3">
      <c r="B138" s="27" t="s">
        <v>34</v>
      </c>
      <c r="C138" s="28" t="s">
        <v>3</v>
      </c>
      <c r="D138" s="28" t="s">
        <v>39</v>
      </c>
      <c r="E138" s="28">
        <v>0.5</v>
      </c>
      <c r="F138" s="31">
        <v>90.271587999999994</v>
      </c>
    </row>
    <row r="139" spans="2:6" x14ac:dyDescent="0.3">
      <c r="B139" s="25" t="s">
        <v>34</v>
      </c>
      <c r="C139" s="26" t="s">
        <v>3</v>
      </c>
      <c r="D139" s="26" t="s">
        <v>39</v>
      </c>
      <c r="E139" s="26">
        <v>0.5</v>
      </c>
      <c r="F139" s="30">
        <v>90.271587999999994</v>
      </c>
    </row>
    <row r="140" spans="2:6" x14ac:dyDescent="0.3">
      <c r="B140" s="27" t="s">
        <v>34</v>
      </c>
      <c r="C140" s="28" t="s">
        <v>3</v>
      </c>
      <c r="D140" s="28" t="s">
        <v>39</v>
      </c>
      <c r="E140" s="28">
        <v>0.25</v>
      </c>
      <c r="F140" s="31">
        <v>83.948227000000003</v>
      </c>
    </row>
    <row r="141" spans="2:6" x14ac:dyDescent="0.3">
      <c r="B141" s="25" t="s">
        <v>34</v>
      </c>
      <c r="C141" s="26" t="s">
        <v>3</v>
      </c>
      <c r="D141" s="26" t="s">
        <v>39</v>
      </c>
      <c r="E141" s="26">
        <v>0.25</v>
      </c>
      <c r="F141" s="30">
        <v>83.948227000000003</v>
      </c>
    </row>
    <row r="142" spans="2:6" x14ac:dyDescent="0.3">
      <c r="B142" s="27" t="s">
        <v>34</v>
      </c>
      <c r="C142" s="28" t="s">
        <v>3</v>
      </c>
      <c r="D142" s="28" t="s">
        <v>39</v>
      </c>
      <c r="E142" s="28">
        <v>0.25</v>
      </c>
      <c r="F142" s="31">
        <v>83.948227000000003</v>
      </c>
    </row>
    <row r="143" spans="2:6" x14ac:dyDescent="0.3">
      <c r="B143" s="25" t="s">
        <v>34</v>
      </c>
      <c r="C143" s="26" t="s">
        <v>3</v>
      </c>
      <c r="D143" s="26" t="s">
        <v>39</v>
      </c>
      <c r="E143" s="26">
        <v>0.25</v>
      </c>
      <c r="F143" s="30">
        <v>83.948227000000003</v>
      </c>
    </row>
    <row r="144" spans="2:6" x14ac:dyDescent="0.3">
      <c r="B144" s="27" t="s">
        <v>34</v>
      </c>
      <c r="C144" s="28" t="s">
        <v>3</v>
      </c>
      <c r="D144" s="28" t="s">
        <v>39</v>
      </c>
      <c r="E144" s="28">
        <v>0.05</v>
      </c>
      <c r="F144" s="31">
        <v>74.818297000000001</v>
      </c>
    </row>
    <row r="145" spans="2:6" x14ac:dyDescent="0.3">
      <c r="B145" s="25" t="s">
        <v>34</v>
      </c>
      <c r="C145" s="26" t="s">
        <v>3</v>
      </c>
      <c r="D145" s="26" t="s">
        <v>39</v>
      </c>
      <c r="E145" s="26">
        <v>0.05</v>
      </c>
      <c r="F145" s="30">
        <v>74.818297000000001</v>
      </c>
    </row>
    <row r="146" spans="2:6" x14ac:dyDescent="0.3">
      <c r="B146" s="27" t="s">
        <v>34</v>
      </c>
      <c r="C146" s="28" t="s">
        <v>3</v>
      </c>
      <c r="D146" s="28" t="s">
        <v>39</v>
      </c>
      <c r="E146" s="28">
        <v>0.05</v>
      </c>
      <c r="F146" s="31">
        <v>74.818297000000001</v>
      </c>
    </row>
    <row r="147" spans="2:6" x14ac:dyDescent="0.3">
      <c r="B147" s="25" t="s">
        <v>34</v>
      </c>
      <c r="C147" s="26" t="s">
        <v>3</v>
      </c>
      <c r="D147" s="26" t="s">
        <v>39</v>
      </c>
      <c r="E147" s="26">
        <v>0</v>
      </c>
      <c r="F147" s="30">
        <v>74.818297000000001</v>
      </c>
    </row>
    <row r="148" spans="2:6" x14ac:dyDescent="0.3">
      <c r="B148" s="27" t="s">
        <v>34</v>
      </c>
      <c r="C148" s="28" t="s">
        <v>3</v>
      </c>
      <c r="D148" s="28" t="s">
        <v>39</v>
      </c>
      <c r="E148" s="28" t="s">
        <v>24</v>
      </c>
      <c r="F148" s="31">
        <v>90.466746000000001</v>
      </c>
    </row>
    <row r="149" spans="2:6" x14ac:dyDescent="0.3">
      <c r="B149" s="25" t="s">
        <v>34</v>
      </c>
      <c r="C149" s="26" t="s">
        <v>3</v>
      </c>
      <c r="D149" s="26" t="s">
        <v>40</v>
      </c>
      <c r="E149" s="26">
        <v>1</v>
      </c>
      <c r="F149" s="30">
        <v>168.169546</v>
      </c>
    </row>
    <row r="150" spans="2:6" x14ac:dyDescent="0.3">
      <c r="B150" s="27" t="s">
        <v>34</v>
      </c>
      <c r="C150" s="28" t="s">
        <v>3</v>
      </c>
      <c r="D150" s="28" t="s">
        <v>40</v>
      </c>
      <c r="E150" s="28">
        <v>0.95</v>
      </c>
      <c r="F150" s="31">
        <v>111.382864</v>
      </c>
    </row>
    <row r="151" spans="2:6" x14ac:dyDescent="0.3">
      <c r="B151" s="25" t="s">
        <v>34</v>
      </c>
      <c r="C151" s="26" t="s">
        <v>3</v>
      </c>
      <c r="D151" s="26" t="s">
        <v>40</v>
      </c>
      <c r="E151" s="26">
        <v>0.95</v>
      </c>
      <c r="F151" s="30">
        <v>111.382864</v>
      </c>
    </row>
    <row r="152" spans="2:6" x14ac:dyDescent="0.3">
      <c r="B152" s="27" t="s">
        <v>34</v>
      </c>
      <c r="C152" s="28" t="s">
        <v>3</v>
      </c>
      <c r="D152" s="28" t="s">
        <v>40</v>
      </c>
      <c r="E152" s="28">
        <v>0.95</v>
      </c>
      <c r="F152" s="31">
        <v>111.382864</v>
      </c>
    </row>
    <row r="153" spans="2:6" x14ac:dyDescent="0.3">
      <c r="B153" s="25" t="s">
        <v>34</v>
      </c>
      <c r="C153" s="26" t="s">
        <v>3</v>
      </c>
      <c r="D153" s="26" t="s">
        <v>40</v>
      </c>
      <c r="E153" s="26">
        <v>0.75</v>
      </c>
      <c r="F153" s="30">
        <v>92.315683000000007</v>
      </c>
    </row>
    <row r="154" spans="2:6" x14ac:dyDescent="0.3">
      <c r="B154" s="27" t="s">
        <v>34</v>
      </c>
      <c r="C154" s="28" t="s">
        <v>3</v>
      </c>
      <c r="D154" s="28" t="s">
        <v>40</v>
      </c>
      <c r="E154" s="28">
        <v>0.75</v>
      </c>
      <c r="F154" s="31">
        <v>92.315683000000007</v>
      </c>
    </row>
    <row r="155" spans="2:6" x14ac:dyDescent="0.3">
      <c r="B155" s="25" t="s">
        <v>34</v>
      </c>
      <c r="C155" s="26" t="s">
        <v>3</v>
      </c>
      <c r="D155" s="26" t="s">
        <v>40</v>
      </c>
      <c r="E155" s="26">
        <v>0.75</v>
      </c>
      <c r="F155" s="30">
        <v>92.315683000000007</v>
      </c>
    </row>
    <row r="156" spans="2:6" x14ac:dyDescent="0.3">
      <c r="B156" s="27" t="s">
        <v>34</v>
      </c>
      <c r="C156" s="28" t="s">
        <v>3</v>
      </c>
      <c r="D156" s="28" t="s">
        <v>40</v>
      </c>
      <c r="E156" s="28">
        <v>0.75</v>
      </c>
      <c r="F156" s="31">
        <v>92.315683000000007</v>
      </c>
    </row>
    <row r="157" spans="2:6" x14ac:dyDescent="0.3">
      <c r="B157" s="25" t="s">
        <v>34</v>
      </c>
      <c r="C157" s="26" t="s">
        <v>3</v>
      </c>
      <c r="D157" s="26" t="s">
        <v>40</v>
      </c>
      <c r="E157" s="26">
        <v>0.5</v>
      </c>
      <c r="F157" s="30">
        <v>79.970934</v>
      </c>
    </row>
    <row r="158" spans="2:6" x14ac:dyDescent="0.3">
      <c r="B158" s="27" t="s">
        <v>34</v>
      </c>
      <c r="C158" s="28" t="s">
        <v>3</v>
      </c>
      <c r="D158" s="28" t="s">
        <v>40</v>
      </c>
      <c r="E158" s="28">
        <v>0.5</v>
      </c>
      <c r="F158" s="31">
        <v>79.970934</v>
      </c>
    </row>
    <row r="159" spans="2:6" x14ac:dyDescent="0.3">
      <c r="B159" s="25" t="s">
        <v>34</v>
      </c>
      <c r="C159" s="26" t="s">
        <v>3</v>
      </c>
      <c r="D159" s="26" t="s">
        <v>40</v>
      </c>
      <c r="E159" s="26">
        <v>0.5</v>
      </c>
      <c r="F159" s="30">
        <v>79.970934</v>
      </c>
    </row>
    <row r="160" spans="2:6" x14ac:dyDescent="0.3">
      <c r="B160" s="27" t="s">
        <v>34</v>
      </c>
      <c r="C160" s="28" t="s">
        <v>3</v>
      </c>
      <c r="D160" s="28" t="s">
        <v>40</v>
      </c>
      <c r="E160" s="28">
        <v>0.5</v>
      </c>
      <c r="F160" s="31">
        <v>79.970934</v>
      </c>
    </row>
    <row r="161" spans="2:6" x14ac:dyDescent="0.3">
      <c r="B161" s="25" t="s">
        <v>34</v>
      </c>
      <c r="C161" s="26" t="s">
        <v>3</v>
      </c>
      <c r="D161" s="26" t="s">
        <v>40</v>
      </c>
      <c r="E161" s="26">
        <v>0.5</v>
      </c>
      <c r="F161" s="30">
        <v>79.970934</v>
      </c>
    </row>
    <row r="162" spans="2:6" x14ac:dyDescent="0.3">
      <c r="B162" s="27" t="s">
        <v>34</v>
      </c>
      <c r="C162" s="28" t="s">
        <v>3</v>
      </c>
      <c r="D162" s="28" t="s">
        <v>40</v>
      </c>
      <c r="E162" s="28">
        <v>0.25</v>
      </c>
      <c r="F162" s="31">
        <v>69.712743000000003</v>
      </c>
    </row>
    <row r="163" spans="2:6" x14ac:dyDescent="0.3">
      <c r="B163" s="25" t="s">
        <v>34</v>
      </c>
      <c r="C163" s="26" t="s">
        <v>3</v>
      </c>
      <c r="D163" s="26" t="s">
        <v>40</v>
      </c>
      <c r="E163" s="26">
        <v>0.25</v>
      </c>
      <c r="F163" s="30">
        <v>69.712743000000003</v>
      </c>
    </row>
    <row r="164" spans="2:6" x14ac:dyDescent="0.3">
      <c r="B164" s="27" t="s">
        <v>34</v>
      </c>
      <c r="C164" s="28" t="s">
        <v>3</v>
      </c>
      <c r="D164" s="28" t="s">
        <v>40</v>
      </c>
      <c r="E164" s="28">
        <v>0.25</v>
      </c>
      <c r="F164" s="31">
        <v>69.712743000000003</v>
      </c>
    </row>
    <row r="165" spans="2:6" x14ac:dyDescent="0.3">
      <c r="B165" s="25" t="s">
        <v>34</v>
      </c>
      <c r="C165" s="26" t="s">
        <v>3</v>
      </c>
      <c r="D165" s="26" t="s">
        <v>40</v>
      </c>
      <c r="E165" s="26">
        <v>0.25</v>
      </c>
      <c r="F165" s="30">
        <v>69.712743000000003</v>
      </c>
    </row>
    <row r="166" spans="2:6" x14ac:dyDescent="0.3">
      <c r="B166" s="27" t="s">
        <v>34</v>
      </c>
      <c r="C166" s="28" t="s">
        <v>3</v>
      </c>
      <c r="D166" s="28" t="s">
        <v>40</v>
      </c>
      <c r="E166" s="28">
        <v>0.05</v>
      </c>
      <c r="F166" s="31">
        <v>58.217931</v>
      </c>
    </row>
    <row r="167" spans="2:6" x14ac:dyDescent="0.3">
      <c r="B167" s="25" t="s">
        <v>34</v>
      </c>
      <c r="C167" s="26" t="s">
        <v>3</v>
      </c>
      <c r="D167" s="26" t="s">
        <v>40</v>
      </c>
      <c r="E167" s="26">
        <v>0.05</v>
      </c>
      <c r="F167" s="30">
        <v>58.217931</v>
      </c>
    </row>
    <row r="168" spans="2:6" x14ac:dyDescent="0.3">
      <c r="B168" s="27" t="s">
        <v>34</v>
      </c>
      <c r="C168" s="28" t="s">
        <v>3</v>
      </c>
      <c r="D168" s="28" t="s">
        <v>40</v>
      </c>
      <c r="E168" s="28">
        <v>0.05</v>
      </c>
      <c r="F168" s="31">
        <v>58.217931</v>
      </c>
    </row>
    <row r="169" spans="2:6" x14ac:dyDescent="0.3">
      <c r="B169" s="25" t="s">
        <v>34</v>
      </c>
      <c r="C169" s="26" t="s">
        <v>3</v>
      </c>
      <c r="D169" s="26" t="s">
        <v>40</v>
      </c>
      <c r="E169" s="26">
        <v>0</v>
      </c>
      <c r="F169" s="30">
        <v>44.076627000000002</v>
      </c>
    </row>
    <row r="170" spans="2:6" x14ac:dyDescent="0.3">
      <c r="B170" s="27" t="s">
        <v>34</v>
      </c>
      <c r="C170" s="28" t="s">
        <v>3</v>
      </c>
      <c r="D170" s="28" t="s">
        <v>40</v>
      </c>
      <c r="E170" s="28" t="s">
        <v>24</v>
      </c>
      <c r="F170" s="31">
        <v>82.020773000000005</v>
      </c>
    </row>
    <row r="171" spans="2:6" x14ac:dyDescent="0.3">
      <c r="B171" s="25" t="s">
        <v>34</v>
      </c>
      <c r="C171" s="26" t="s">
        <v>3</v>
      </c>
      <c r="D171" s="26" t="s">
        <v>41</v>
      </c>
      <c r="E171" s="26">
        <v>1</v>
      </c>
      <c r="F171" s="30">
        <v>260.86132800000001</v>
      </c>
    </row>
    <row r="172" spans="2:6" x14ac:dyDescent="0.3">
      <c r="B172" s="27" t="s">
        <v>34</v>
      </c>
      <c r="C172" s="28" t="s">
        <v>3</v>
      </c>
      <c r="D172" s="28" t="s">
        <v>41</v>
      </c>
      <c r="E172" s="28">
        <v>0.95</v>
      </c>
      <c r="F172" s="31">
        <v>207.307018</v>
      </c>
    </row>
    <row r="173" spans="2:6" x14ac:dyDescent="0.3">
      <c r="B173" s="25" t="s">
        <v>34</v>
      </c>
      <c r="C173" s="26" t="s">
        <v>3</v>
      </c>
      <c r="D173" s="26" t="s">
        <v>41</v>
      </c>
      <c r="E173" s="26">
        <v>0.95</v>
      </c>
      <c r="F173" s="30">
        <v>207.307018</v>
      </c>
    </row>
    <row r="174" spans="2:6" x14ac:dyDescent="0.3">
      <c r="B174" s="27" t="s">
        <v>34</v>
      </c>
      <c r="C174" s="28" t="s">
        <v>3</v>
      </c>
      <c r="D174" s="28" t="s">
        <v>41</v>
      </c>
      <c r="E174" s="28">
        <v>0.95</v>
      </c>
      <c r="F174" s="31">
        <v>207.307018</v>
      </c>
    </row>
    <row r="175" spans="2:6" x14ac:dyDescent="0.3">
      <c r="B175" s="25" t="s">
        <v>34</v>
      </c>
      <c r="C175" s="26" t="s">
        <v>3</v>
      </c>
      <c r="D175" s="26" t="s">
        <v>41</v>
      </c>
      <c r="E175" s="26">
        <v>0.75</v>
      </c>
      <c r="F175" s="30">
        <v>187.53681599999999</v>
      </c>
    </row>
    <row r="176" spans="2:6" x14ac:dyDescent="0.3">
      <c r="B176" s="27" t="s">
        <v>34</v>
      </c>
      <c r="C176" s="28" t="s">
        <v>3</v>
      </c>
      <c r="D176" s="28" t="s">
        <v>41</v>
      </c>
      <c r="E176" s="28">
        <v>0.75</v>
      </c>
      <c r="F176" s="31">
        <v>187.53681599999999</v>
      </c>
    </row>
    <row r="177" spans="2:6" x14ac:dyDescent="0.3">
      <c r="B177" s="25" t="s">
        <v>34</v>
      </c>
      <c r="C177" s="26" t="s">
        <v>3</v>
      </c>
      <c r="D177" s="26" t="s">
        <v>41</v>
      </c>
      <c r="E177" s="26">
        <v>0.75</v>
      </c>
      <c r="F177" s="30">
        <v>187.53681599999999</v>
      </c>
    </row>
    <row r="178" spans="2:6" x14ac:dyDescent="0.3">
      <c r="B178" s="27" t="s">
        <v>34</v>
      </c>
      <c r="C178" s="28" t="s">
        <v>3</v>
      </c>
      <c r="D178" s="28" t="s">
        <v>41</v>
      </c>
      <c r="E178" s="28">
        <v>0.75</v>
      </c>
      <c r="F178" s="31">
        <v>187.53681599999999</v>
      </c>
    </row>
    <row r="179" spans="2:6" x14ac:dyDescent="0.3">
      <c r="B179" s="25" t="s">
        <v>34</v>
      </c>
      <c r="C179" s="26" t="s">
        <v>3</v>
      </c>
      <c r="D179" s="26" t="s">
        <v>41</v>
      </c>
      <c r="E179" s="26">
        <v>0.5</v>
      </c>
      <c r="F179" s="30">
        <v>174.63934</v>
      </c>
    </row>
    <row r="180" spans="2:6" x14ac:dyDescent="0.3">
      <c r="B180" s="27" t="s">
        <v>34</v>
      </c>
      <c r="C180" s="28" t="s">
        <v>3</v>
      </c>
      <c r="D180" s="28" t="s">
        <v>41</v>
      </c>
      <c r="E180" s="28">
        <v>0.5</v>
      </c>
      <c r="F180" s="31">
        <v>174.63934</v>
      </c>
    </row>
    <row r="181" spans="2:6" x14ac:dyDescent="0.3">
      <c r="B181" s="25" t="s">
        <v>34</v>
      </c>
      <c r="C181" s="26" t="s">
        <v>3</v>
      </c>
      <c r="D181" s="26" t="s">
        <v>41</v>
      </c>
      <c r="E181" s="26">
        <v>0.5</v>
      </c>
      <c r="F181" s="30">
        <v>174.63934</v>
      </c>
    </row>
    <row r="182" spans="2:6" x14ac:dyDescent="0.3">
      <c r="B182" s="27" t="s">
        <v>34</v>
      </c>
      <c r="C182" s="28" t="s">
        <v>3</v>
      </c>
      <c r="D182" s="28" t="s">
        <v>41</v>
      </c>
      <c r="E182" s="28">
        <v>0.5</v>
      </c>
      <c r="F182" s="31">
        <v>174.63934</v>
      </c>
    </row>
    <row r="183" spans="2:6" x14ac:dyDescent="0.3">
      <c r="B183" s="25" t="s">
        <v>34</v>
      </c>
      <c r="C183" s="26" t="s">
        <v>3</v>
      </c>
      <c r="D183" s="26" t="s">
        <v>41</v>
      </c>
      <c r="E183" s="26">
        <v>0.5</v>
      </c>
      <c r="F183" s="30">
        <v>174.63934</v>
      </c>
    </row>
    <row r="184" spans="2:6" x14ac:dyDescent="0.3">
      <c r="B184" s="27" t="s">
        <v>34</v>
      </c>
      <c r="C184" s="28" t="s">
        <v>3</v>
      </c>
      <c r="D184" s="28" t="s">
        <v>41</v>
      </c>
      <c r="E184" s="28">
        <v>0.25</v>
      </c>
      <c r="F184" s="31">
        <v>162.85759899999999</v>
      </c>
    </row>
    <row r="185" spans="2:6" x14ac:dyDescent="0.3">
      <c r="B185" s="25" t="s">
        <v>34</v>
      </c>
      <c r="C185" s="26" t="s">
        <v>3</v>
      </c>
      <c r="D185" s="26" t="s">
        <v>41</v>
      </c>
      <c r="E185" s="26">
        <v>0.25</v>
      </c>
      <c r="F185" s="30">
        <v>162.85759899999999</v>
      </c>
    </row>
    <row r="186" spans="2:6" x14ac:dyDescent="0.3">
      <c r="B186" s="27" t="s">
        <v>34</v>
      </c>
      <c r="C186" s="28" t="s">
        <v>3</v>
      </c>
      <c r="D186" s="28" t="s">
        <v>41</v>
      </c>
      <c r="E186" s="28">
        <v>0.25</v>
      </c>
      <c r="F186" s="31">
        <v>162.85759899999999</v>
      </c>
    </row>
    <row r="187" spans="2:6" x14ac:dyDescent="0.3">
      <c r="B187" s="25" t="s">
        <v>34</v>
      </c>
      <c r="C187" s="26" t="s">
        <v>3</v>
      </c>
      <c r="D187" s="26" t="s">
        <v>41</v>
      </c>
      <c r="E187" s="26">
        <v>0.25</v>
      </c>
      <c r="F187" s="30">
        <v>162.85759899999999</v>
      </c>
    </row>
    <row r="188" spans="2:6" x14ac:dyDescent="0.3">
      <c r="B188" s="27" t="s">
        <v>34</v>
      </c>
      <c r="C188" s="28" t="s">
        <v>3</v>
      </c>
      <c r="D188" s="28" t="s">
        <v>41</v>
      </c>
      <c r="E188" s="28">
        <v>0.05</v>
      </c>
      <c r="F188" s="31">
        <v>147.94702100000001</v>
      </c>
    </row>
    <row r="189" spans="2:6" x14ac:dyDescent="0.3">
      <c r="B189" s="25" t="s">
        <v>34</v>
      </c>
      <c r="C189" s="26" t="s">
        <v>3</v>
      </c>
      <c r="D189" s="26" t="s">
        <v>41</v>
      </c>
      <c r="E189" s="26">
        <v>0.05</v>
      </c>
      <c r="F189" s="30">
        <v>147.94702100000001</v>
      </c>
    </row>
    <row r="190" spans="2:6" x14ac:dyDescent="0.3">
      <c r="B190" s="27" t="s">
        <v>34</v>
      </c>
      <c r="C190" s="28" t="s">
        <v>3</v>
      </c>
      <c r="D190" s="28" t="s">
        <v>41</v>
      </c>
      <c r="E190" s="28">
        <v>0.05</v>
      </c>
      <c r="F190" s="31">
        <v>147.94702100000001</v>
      </c>
    </row>
    <row r="191" spans="2:6" x14ac:dyDescent="0.3">
      <c r="B191" s="25" t="s">
        <v>34</v>
      </c>
      <c r="C191" s="26" t="s">
        <v>3</v>
      </c>
      <c r="D191" s="26" t="s">
        <v>41</v>
      </c>
      <c r="E191" s="26">
        <v>0</v>
      </c>
      <c r="F191" s="30">
        <v>122.826638</v>
      </c>
    </row>
    <row r="192" spans="2:6" x14ac:dyDescent="0.3">
      <c r="B192" s="27" t="s">
        <v>34</v>
      </c>
      <c r="C192" s="28" t="s">
        <v>3</v>
      </c>
      <c r="D192" s="28" t="s">
        <v>41</v>
      </c>
      <c r="E192" s="28" t="s">
        <v>24</v>
      </c>
      <c r="F192" s="31">
        <v>175.85070300000001</v>
      </c>
    </row>
    <row r="193" spans="2:8" x14ac:dyDescent="0.3">
      <c r="B193" s="25" t="s">
        <v>34</v>
      </c>
      <c r="C193" s="26" t="s">
        <v>3</v>
      </c>
      <c r="D193" s="26" t="s">
        <v>42</v>
      </c>
      <c r="E193" s="26">
        <v>1</v>
      </c>
      <c r="F193" s="30">
        <v>23399973.620000001</v>
      </c>
      <c r="G193" s="30">
        <v>22285689.170000002</v>
      </c>
      <c r="H193">
        <f>F193/G193</f>
        <v>1.0499999996185894</v>
      </c>
    </row>
    <row r="194" spans="2:8" x14ac:dyDescent="0.3">
      <c r="B194" s="27" t="s">
        <v>34</v>
      </c>
      <c r="C194" s="28" t="s">
        <v>3</v>
      </c>
      <c r="D194" s="28" t="s">
        <v>42</v>
      </c>
      <c r="E194" s="28">
        <v>0.95</v>
      </c>
      <c r="F194" s="31">
        <v>15747154.15</v>
      </c>
    </row>
    <row r="195" spans="2:8" x14ac:dyDescent="0.3">
      <c r="B195" s="25" t="s">
        <v>34</v>
      </c>
      <c r="C195" s="26" t="s">
        <v>3</v>
      </c>
      <c r="D195" s="26" t="s">
        <v>42</v>
      </c>
      <c r="E195" s="26">
        <v>0.95</v>
      </c>
      <c r="F195" s="30">
        <v>15747154.15</v>
      </c>
    </row>
    <row r="196" spans="2:8" x14ac:dyDescent="0.3">
      <c r="B196" s="27" t="s">
        <v>34</v>
      </c>
      <c r="C196" s="28" t="s">
        <v>3</v>
      </c>
      <c r="D196" s="28" t="s">
        <v>42</v>
      </c>
      <c r="E196" s="28">
        <v>0.95</v>
      </c>
      <c r="F196" s="31">
        <v>15747154.15</v>
      </c>
    </row>
    <row r="197" spans="2:8" x14ac:dyDescent="0.3">
      <c r="B197" s="25" t="s">
        <v>34</v>
      </c>
      <c r="C197" s="26" t="s">
        <v>3</v>
      </c>
      <c r="D197" s="26" t="s">
        <v>42</v>
      </c>
      <c r="E197" s="26">
        <v>0.75</v>
      </c>
      <c r="F197" s="30">
        <v>12380323.800000001</v>
      </c>
    </row>
    <row r="198" spans="2:8" x14ac:dyDescent="0.3">
      <c r="B198" s="27" t="s">
        <v>34</v>
      </c>
      <c r="C198" s="28" t="s">
        <v>3</v>
      </c>
      <c r="D198" s="28" t="s">
        <v>42</v>
      </c>
      <c r="E198" s="28">
        <v>0.75</v>
      </c>
      <c r="F198" s="31">
        <v>12380323.800000001</v>
      </c>
    </row>
    <row r="199" spans="2:8" x14ac:dyDescent="0.3">
      <c r="B199" s="25" t="s">
        <v>34</v>
      </c>
      <c r="C199" s="26" t="s">
        <v>3</v>
      </c>
      <c r="D199" s="26" t="s">
        <v>42</v>
      </c>
      <c r="E199" s="26">
        <v>0.75</v>
      </c>
      <c r="F199" s="30">
        <v>12380323.800000001</v>
      </c>
    </row>
    <row r="200" spans="2:8" x14ac:dyDescent="0.3">
      <c r="B200" s="27" t="s">
        <v>34</v>
      </c>
      <c r="C200" s="28" t="s">
        <v>3</v>
      </c>
      <c r="D200" s="28" t="s">
        <v>42</v>
      </c>
      <c r="E200" s="28">
        <v>0.75</v>
      </c>
      <c r="F200" s="31">
        <v>12380323.800000001</v>
      </c>
    </row>
    <row r="201" spans="2:8" x14ac:dyDescent="0.3">
      <c r="B201" s="25" t="s">
        <v>34</v>
      </c>
      <c r="C201" s="26" t="s">
        <v>3</v>
      </c>
      <c r="D201" s="26" t="s">
        <v>42</v>
      </c>
      <c r="E201" s="26">
        <v>0.5</v>
      </c>
      <c r="F201" s="30">
        <v>10355788.16</v>
      </c>
    </row>
    <row r="202" spans="2:8" x14ac:dyDescent="0.3">
      <c r="B202" s="27" t="s">
        <v>34</v>
      </c>
      <c r="C202" s="28" t="s">
        <v>3</v>
      </c>
      <c r="D202" s="28" t="s">
        <v>42</v>
      </c>
      <c r="E202" s="28">
        <v>0.5</v>
      </c>
      <c r="F202" s="31">
        <v>10355788.16</v>
      </c>
    </row>
    <row r="203" spans="2:8" x14ac:dyDescent="0.3">
      <c r="B203" s="25" t="s">
        <v>34</v>
      </c>
      <c r="C203" s="26" t="s">
        <v>3</v>
      </c>
      <c r="D203" s="26" t="s">
        <v>42</v>
      </c>
      <c r="E203" s="26">
        <v>0.5</v>
      </c>
      <c r="F203" s="30">
        <v>10355788.16</v>
      </c>
    </row>
    <row r="204" spans="2:8" x14ac:dyDescent="0.3">
      <c r="B204" s="27" t="s">
        <v>34</v>
      </c>
      <c r="C204" s="28" t="s">
        <v>3</v>
      </c>
      <c r="D204" s="28" t="s">
        <v>42</v>
      </c>
      <c r="E204" s="28">
        <v>0.5</v>
      </c>
      <c r="F204" s="31">
        <v>10355788.16</v>
      </c>
    </row>
    <row r="205" spans="2:8" x14ac:dyDescent="0.3">
      <c r="B205" s="25" t="s">
        <v>34</v>
      </c>
      <c r="C205" s="26" t="s">
        <v>3</v>
      </c>
      <c r="D205" s="26" t="s">
        <v>42</v>
      </c>
      <c r="E205" s="26">
        <v>0.5</v>
      </c>
      <c r="F205" s="30">
        <v>10355788.16</v>
      </c>
    </row>
    <row r="206" spans="2:8" x14ac:dyDescent="0.3">
      <c r="B206" s="27" t="s">
        <v>34</v>
      </c>
      <c r="C206" s="28" t="s">
        <v>3</v>
      </c>
      <c r="D206" s="28" t="s">
        <v>42</v>
      </c>
      <c r="E206" s="28">
        <v>0.25</v>
      </c>
      <c r="F206" s="31">
        <v>8807908.9829999991</v>
      </c>
    </row>
    <row r="207" spans="2:8" x14ac:dyDescent="0.3">
      <c r="B207" s="25" t="s">
        <v>34</v>
      </c>
      <c r="C207" s="26" t="s">
        <v>3</v>
      </c>
      <c r="D207" s="26" t="s">
        <v>42</v>
      </c>
      <c r="E207" s="26">
        <v>0.25</v>
      </c>
      <c r="F207" s="30">
        <v>8807908.9829999991</v>
      </c>
    </row>
    <row r="208" spans="2:8" x14ac:dyDescent="0.3">
      <c r="B208" s="27" t="s">
        <v>34</v>
      </c>
      <c r="C208" s="28" t="s">
        <v>3</v>
      </c>
      <c r="D208" s="28" t="s">
        <v>42</v>
      </c>
      <c r="E208" s="28">
        <v>0.25</v>
      </c>
      <c r="F208" s="31">
        <v>8807908.9829999991</v>
      </c>
    </row>
    <row r="209" spans="2:6" x14ac:dyDescent="0.3">
      <c r="B209" s="25" t="s">
        <v>34</v>
      </c>
      <c r="C209" s="26" t="s">
        <v>3</v>
      </c>
      <c r="D209" s="26" t="s">
        <v>42</v>
      </c>
      <c r="E209" s="26">
        <v>0.25</v>
      </c>
      <c r="F209" s="30">
        <v>8807908.9829999991</v>
      </c>
    </row>
    <row r="210" spans="2:6" x14ac:dyDescent="0.3">
      <c r="B210" s="27" t="s">
        <v>34</v>
      </c>
      <c r="C210" s="28" t="s">
        <v>3</v>
      </c>
      <c r="D210" s="28" t="s">
        <v>42</v>
      </c>
      <c r="E210" s="28">
        <v>0.05</v>
      </c>
      <c r="F210" s="31">
        <v>6916234.0669999998</v>
      </c>
    </row>
    <row r="211" spans="2:6" x14ac:dyDescent="0.3">
      <c r="B211" s="25" t="s">
        <v>34</v>
      </c>
      <c r="C211" s="26" t="s">
        <v>3</v>
      </c>
      <c r="D211" s="26" t="s">
        <v>42</v>
      </c>
      <c r="E211" s="26">
        <v>0.05</v>
      </c>
      <c r="F211" s="30">
        <v>6916234.0669999998</v>
      </c>
    </row>
    <row r="212" spans="2:6" x14ac:dyDescent="0.3">
      <c r="B212" s="27" t="s">
        <v>34</v>
      </c>
      <c r="C212" s="28" t="s">
        <v>3</v>
      </c>
      <c r="D212" s="28" t="s">
        <v>42</v>
      </c>
      <c r="E212" s="28">
        <v>0.05</v>
      </c>
      <c r="F212" s="31">
        <v>6916234.0669999998</v>
      </c>
    </row>
    <row r="213" spans="2:6" x14ac:dyDescent="0.3">
      <c r="B213" s="25" t="s">
        <v>34</v>
      </c>
      <c r="C213" s="26" t="s">
        <v>3</v>
      </c>
      <c r="D213" s="26" t="s">
        <v>42</v>
      </c>
      <c r="E213" s="26">
        <v>0</v>
      </c>
      <c r="F213" s="30">
        <v>3672185.63</v>
      </c>
    </row>
    <row r="214" spans="2:6" x14ac:dyDescent="0.3">
      <c r="B214" s="27" t="s">
        <v>34</v>
      </c>
      <c r="C214" s="28" t="s">
        <v>3</v>
      </c>
      <c r="D214" s="28" t="s">
        <v>42</v>
      </c>
      <c r="E214" s="28" t="s">
        <v>24</v>
      </c>
      <c r="F214" s="31">
        <v>10725426.35</v>
      </c>
    </row>
    <row r="215" spans="2:6" x14ac:dyDescent="0.3">
      <c r="B215" s="25" t="s">
        <v>34</v>
      </c>
      <c r="C215" s="26" t="s">
        <v>3</v>
      </c>
      <c r="D215" s="26" t="s">
        <v>43</v>
      </c>
      <c r="E215" s="26">
        <v>1</v>
      </c>
      <c r="F215" s="30">
        <v>176.578023</v>
      </c>
    </row>
    <row r="216" spans="2:6" x14ac:dyDescent="0.3">
      <c r="B216" s="27" t="s">
        <v>34</v>
      </c>
      <c r="C216" s="28" t="s">
        <v>3</v>
      </c>
      <c r="D216" s="28" t="s">
        <v>43</v>
      </c>
      <c r="E216" s="28">
        <v>0.95</v>
      </c>
      <c r="F216" s="31">
        <v>116.95200699999999</v>
      </c>
    </row>
    <row r="217" spans="2:6" x14ac:dyDescent="0.3">
      <c r="B217" s="25" t="s">
        <v>34</v>
      </c>
      <c r="C217" s="26" t="s">
        <v>3</v>
      </c>
      <c r="D217" s="26" t="s">
        <v>43</v>
      </c>
      <c r="E217" s="26">
        <v>0.95</v>
      </c>
      <c r="F217" s="30">
        <v>116.95200699999999</v>
      </c>
    </row>
    <row r="218" spans="2:6" x14ac:dyDescent="0.3">
      <c r="B218" s="27" t="s">
        <v>34</v>
      </c>
      <c r="C218" s="28" t="s">
        <v>3</v>
      </c>
      <c r="D218" s="28" t="s">
        <v>43</v>
      </c>
      <c r="E218" s="28">
        <v>0.95</v>
      </c>
      <c r="F218" s="31">
        <v>116.95200699999999</v>
      </c>
    </row>
    <row r="219" spans="2:6" x14ac:dyDescent="0.3">
      <c r="B219" s="25" t="s">
        <v>34</v>
      </c>
      <c r="C219" s="26" t="s">
        <v>3</v>
      </c>
      <c r="D219" s="26" t="s">
        <v>43</v>
      </c>
      <c r="E219" s="26">
        <v>0.75</v>
      </c>
      <c r="F219" s="30">
        <v>96.931466999999998</v>
      </c>
    </row>
    <row r="220" spans="2:6" x14ac:dyDescent="0.3">
      <c r="B220" s="27" t="s">
        <v>34</v>
      </c>
      <c r="C220" s="28" t="s">
        <v>3</v>
      </c>
      <c r="D220" s="28" t="s">
        <v>43</v>
      </c>
      <c r="E220" s="28">
        <v>0.75</v>
      </c>
      <c r="F220" s="31">
        <v>96.931466999999998</v>
      </c>
    </row>
    <row r="221" spans="2:6" x14ac:dyDescent="0.3">
      <c r="B221" s="25" t="s">
        <v>34</v>
      </c>
      <c r="C221" s="26" t="s">
        <v>3</v>
      </c>
      <c r="D221" s="26" t="s">
        <v>43</v>
      </c>
      <c r="E221" s="26">
        <v>0.75</v>
      </c>
      <c r="F221" s="30">
        <v>96.931466999999998</v>
      </c>
    </row>
    <row r="222" spans="2:6" x14ac:dyDescent="0.3">
      <c r="B222" s="27" t="s">
        <v>34</v>
      </c>
      <c r="C222" s="28" t="s">
        <v>3</v>
      </c>
      <c r="D222" s="28" t="s">
        <v>43</v>
      </c>
      <c r="E222" s="28">
        <v>0.75</v>
      </c>
      <c r="F222" s="31">
        <v>96.931466999999998</v>
      </c>
    </row>
    <row r="223" spans="2:6" x14ac:dyDescent="0.3">
      <c r="B223" s="25" t="s">
        <v>34</v>
      </c>
      <c r="C223" s="26" t="s">
        <v>3</v>
      </c>
      <c r="D223" s="26" t="s">
        <v>43</v>
      </c>
      <c r="E223" s="26">
        <v>0.5</v>
      </c>
      <c r="F223" s="30">
        <v>83.969480000000004</v>
      </c>
    </row>
    <row r="224" spans="2:6" x14ac:dyDescent="0.3">
      <c r="B224" s="27" t="s">
        <v>34</v>
      </c>
      <c r="C224" s="28" t="s">
        <v>3</v>
      </c>
      <c r="D224" s="28" t="s">
        <v>43</v>
      </c>
      <c r="E224" s="28">
        <v>0.5</v>
      </c>
      <c r="F224" s="31">
        <v>83.969480000000004</v>
      </c>
    </row>
    <row r="225" spans="2:6" x14ac:dyDescent="0.3">
      <c r="B225" s="25" t="s">
        <v>34</v>
      </c>
      <c r="C225" s="26" t="s">
        <v>3</v>
      </c>
      <c r="D225" s="26" t="s">
        <v>43</v>
      </c>
      <c r="E225" s="26">
        <v>0.5</v>
      </c>
      <c r="F225" s="30">
        <v>83.969480000000004</v>
      </c>
    </row>
    <row r="226" spans="2:6" x14ac:dyDescent="0.3">
      <c r="B226" s="27" t="s">
        <v>34</v>
      </c>
      <c r="C226" s="28" t="s">
        <v>3</v>
      </c>
      <c r="D226" s="28" t="s">
        <v>43</v>
      </c>
      <c r="E226" s="28">
        <v>0.5</v>
      </c>
      <c r="F226" s="31">
        <v>83.969480000000004</v>
      </c>
    </row>
    <row r="227" spans="2:6" x14ac:dyDescent="0.3">
      <c r="B227" s="25" t="s">
        <v>34</v>
      </c>
      <c r="C227" s="26" t="s">
        <v>3</v>
      </c>
      <c r="D227" s="26" t="s">
        <v>43</v>
      </c>
      <c r="E227" s="26">
        <v>0.5</v>
      </c>
      <c r="F227" s="30">
        <v>83.969480000000004</v>
      </c>
    </row>
    <row r="228" spans="2:6" x14ac:dyDescent="0.3">
      <c r="B228" s="27" t="s">
        <v>34</v>
      </c>
      <c r="C228" s="28" t="s">
        <v>3</v>
      </c>
      <c r="D228" s="28" t="s">
        <v>43</v>
      </c>
      <c r="E228" s="28">
        <v>0.25</v>
      </c>
      <c r="F228" s="31">
        <v>73.19838</v>
      </c>
    </row>
    <row r="229" spans="2:6" x14ac:dyDescent="0.3">
      <c r="B229" s="25" t="s">
        <v>34</v>
      </c>
      <c r="C229" s="26" t="s">
        <v>3</v>
      </c>
      <c r="D229" s="26" t="s">
        <v>43</v>
      </c>
      <c r="E229" s="26">
        <v>0.25</v>
      </c>
      <c r="F229" s="30">
        <v>73.19838</v>
      </c>
    </row>
    <row r="230" spans="2:6" x14ac:dyDescent="0.3">
      <c r="B230" s="27" t="s">
        <v>34</v>
      </c>
      <c r="C230" s="28" t="s">
        <v>3</v>
      </c>
      <c r="D230" s="28" t="s">
        <v>43</v>
      </c>
      <c r="E230" s="28">
        <v>0.25</v>
      </c>
      <c r="F230" s="31">
        <v>73.19838</v>
      </c>
    </row>
    <row r="231" spans="2:6" x14ac:dyDescent="0.3">
      <c r="B231" s="25" t="s">
        <v>34</v>
      </c>
      <c r="C231" s="26" t="s">
        <v>3</v>
      </c>
      <c r="D231" s="26" t="s">
        <v>43</v>
      </c>
      <c r="E231" s="26">
        <v>0.25</v>
      </c>
      <c r="F231" s="30">
        <v>73.19838</v>
      </c>
    </row>
    <row r="232" spans="2:6" x14ac:dyDescent="0.3">
      <c r="B232" s="27" t="s">
        <v>34</v>
      </c>
      <c r="C232" s="28" t="s">
        <v>3</v>
      </c>
      <c r="D232" s="28" t="s">
        <v>43</v>
      </c>
      <c r="E232" s="28">
        <v>0.05</v>
      </c>
      <c r="F232" s="31">
        <v>61.128827000000001</v>
      </c>
    </row>
    <row r="233" spans="2:6" x14ac:dyDescent="0.3">
      <c r="B233" s="25" t="s">
        <v>34</v>
      </c>
      <c r="C233" s="26" t="s">
        <v>3</v>
      </c>
      <c r="D233" s="26" t="s">
        <v>43</v>
      </c>
      <c r="E233" s="26">
        <v>0.05</v>
      </c>
      <c r="F233" s="30">
        <v>61.128827000000001</v>
      </c>
    </row>
    <row r="234" spans="2:6" x14ac:dyDescent="0.3">
      <c r="B234" s="27" t="s">
        <v>34</v>
      </c>
      <c r="C234" s="28" t="s">
        <v>3</v>
      </c>
      <c r="D234" s="28" t="s">
        <v>43</v>
      </c>
      <c r="E234" s="28">
        <v>0.05</v>
      </c>
      <c r="F234" s="31">
        <v>61.128827000000001</v>
      </c>
    </row>
    <row r="235" spans="2:6" x14ac:dyDescent="0.3">
      <c r="B235" s="25" t="s">
        <v>34</v>
      </c>
      <c r="C235" s="26" t="s">
        <v>3</v>
      </c>
      <c r="D235" s="26" t="s">
        <v>43</v>
      </c>
      <c r="E235" s="26">
        <v>0</v>
      </c>
      <c r="F235" s="30">
        <v>46.280458000000003</v>
      </c>
    </row>
    <row r="236" spans="2:6" x14ac:dyDescent="0.3">
      <c r="B236" s="27" t="s">
        <v>34</v>
      </c>
      <c r="C236" s="28" t="s">
        <v>3</v>
      </c>
      <c r="D236" s="28" t="s">
        <v>43</v>
      </c>
      <c r="E236" s="28" t="s">
        <v>24</v>
      </c>
      <c r="F236" s="31">
        <v>86.121810999999994</v>
      </c>
    </row>
    <row r="237" spans="2:6" x14ac:dyDescent="0.3">
      <c r="B237" s="25" t="s">
        <v>34</v>
      </c>
      <c r="C237" s="26" t="s">
        <v>4</v>
      </c>
      <c r="D237" s="26" t="s">
        <v>35</v>
      </c>
      <c r="E237" s="26">
        <v>1</v>
      </c>
      <c r="F237" s="30">
        <v>231953.42499999999</v>
      </c>
    </row>
    <row r="238" spans="2:6" x14ac:dyDescent="0.3">
      <c r="B238" s="27" t="s">
        <v>34</v>
      </c>
      <c r="C238" s="28" t="s">
        <v>4</v>
      </c>
      <c r="D238" s="28" t="s">
        <v>35</v>
      </c>
      <c r="E238" s="28">
        <v>0.95</v>
      </c>
      <c r="F238" s="31">
        <v>185376.82500000001</v>
      </c>
    </row>
    <row r="239" spans="2:6" x14ac:dyDescent="0.3">
      <c r="B239" s="25" t="s">
        <v>34</v>
      </c>
      <c r="C239" s="26" t="s">
        <v>4</v>
      </c>
      <c r="D239" s="26" t="s">
        <v>35</v>
      </c>
      <c r="E239" s="26">
        <v>0.95</v>
      </c>
      <c r="F239" s="30">
        <v>185376.82500000001</v>
      </c>
    </row>
    <row r="240" spans="2:6" x14ac:dyDescent="0.3">
      <c r="B240" s="27" t="s">
        <v>34</v>
      </c>
      <c r="C240" s="28" t="s">
        <v>4</v>
      </c>
      <c r="D240" s="28" t="s">
        <v>35</v>
      </c>
      <c r="E240" s="28">
        <v>0.95</v>
      </c>
      <c r="F240" s="31">
        <v>185376.82500000001</v>
      </c>
    </row>
    <row r="241" spans="2:6" x14ac:dyDescent="0.3">
      <c r="B241" s="25" t="s">
        <v>34</v>
      </c>
      <c r="C241" s="26" t="s">
        <v>4</v>
      </c>
      <c r="D241" s="26" t="s">
        <v>35</v>
      </c>
      <c r="E241" s="26">
        <v>0.75</v>
      </c>
      <c r="F241" s="30">
        <v>165342.03750000001</v>
      </c>
    </row>
    <row r="242" spans="2:6" x14ac:dyDescent="0.3">
      <c r="B242" s="27" t="s">
        <v>34</v>
      </c>
      <c r="C242" s="28" t="s">
        <v>4</v>
      </c>
      <c r="D242" s="28" t="s">
        <v>35</v>
      </c>
      <c r="E242" s="28">
        <v>0.75</v>
      </c>
      <c r="F242" s="31">
        <v>165342.03750000001</v>
      </c>
    </row>
    <row r="243" spans="2:6" x14ac:dyDescent="0.3">
      <c r="B243" s="25" t="s">
        <v>34</v>
      </c>
      <c r="C243" s="26" t="s">
        <v>4</v>
      </c>
      <c r="D243" s="26" t="s">
        <v>35</v>
      </c>
      <c r="E243" s="26">
        <v>0.75</v>
      </c>
      <c r="F243" s="30">
        <v>165342.03750000001</v>
      </c>
    </row>
    <row r="244" spans="2:6" x14ac:dyDescent="0.3">
      <c r="B244" s="27" t="s">
        <v>34</v>
      </c>
      <c r="C244" s="28" t="s">
        <v>4</v>
      </c>
      <c r="D244" s="28" t="s">
        <v>35</v>
      </c>
      <c r="E244" s="28">
        <v>0.75</v>
      </c>
      <c r="F244" s="31">
        <v>165342.03750000001</v>
      </c>
    </row>
    <row r="245" spans="2:6" x14ac:dyDescent="0.3">
      <c r="B245" s="25" t="s">
        <v>34</v>
      </c>
      <c r="C245" s="26" t="s">
        <v>4</v>
      </c>
      <c r="D245" s="26" t="s">
        <v>35</v>
      </c>
      <c r="E245" s="26">
        <v>0.5</v>
      </c>
      <c r="F245" s="30">
        <v>153918.04999999999</v>
      </c>
    </row>
    <row r="246" spans="2:6" x14ac:dyDescent="0.3">
      <c r="B246" s="27" t="s">
        <v>34</v>
      </c>
      <c r="C246" s="28" t="s">
        <v>4</v>
      </c>
      <c r="D246" s="28" t="s">
        <v>35</v>
      </c>
      <c r="E246" s="28">
        <v>0.5</v>
      </c>
      <c r="F246" s="31">
        <v>153918.04999999999</v>
      </c>
    </row>
    <row r="247" spans="2:6" x14ac:dyDescent="0.3">
      <c r="B247" s="25" t="s">
        <v>34</v>
      </c>
      <c r="C247" s="26" t="s">
        <v>4</v>
      </c>
      <c r="D247" s="26" t="s">
        <v>35</v>
      </c>
      <c r="E247" s="26">
        <v>0.5</v>
      </c>
      <c r="F247" s="30">
        <v>153918.04999999999</v>
      </c>
    </row>
    <row r="248" spans="2:6" x14ac:dyDescent="0.3">
      <c r="B248" s="27" t="s">
        <v>34</v>
      </c>
      <c r="C248" s="28" t="s">
        <v>4</v>
      </c>
      <c r="D248" s="28" t="s">
        <v>35</v>
      </c>
      <c r="E248" s="28">
        <v>0.5</v>
      </c>
      <c r="F248" s="31">
        <v>153918.04999999999</v>
      </c>
    </row>
    <row r="249" spans="2:6" x14ac:dyDescent="0.3">
      <c r="B249" s="25" t="s">
        <v>34</v>
      </c>
      <c r="C249" s="26" t="s">
        <v>4</v>
      </c>
      <c r="D249" s="26" t="s">
        <v>35</v>
      </c>
      <c r="E249" s="26">
        <v>0.5</v>
      </c>
      <c r="F249" s="30">
        <v>153918.04999999999</v>
      </c>
    </row>
    <row r="250" spans="2:6" x14ac:dyDescent="0.3">
      <c r="B250" s="27" t="s">
        <v>34</v>
      </c>
      <c r="C250" s="28" t="s">
        <v>4</v>
      </c>
      <c r="D250" s="28" t="s">
        <v>35</v>
      </c>
      <c r="E250" s="28">
        <v>0.25</v>
      </c>
      <c r="F250" s="31">
        <v>142861</v>
      </c>
    </row>
    <row r="251" spans="2:6" x14ac:dyDescent="0.3">
      <c r="B251" s="25" t="s">
        <v>34</v>
      </c>
      <c r="C251" s="26" t="s">
        <v>4</v>
      </c>
      <c r="D251" s="26" t="s">
        <v>35</v>
      </c>
      <c r="E251" s="26">
        <v>0.25</v>
      </c>
      <c r="F251" s="30">
        <v>142861</v>
      </c>
    </row>
    <row r="252" spans="2:6" x14ac:dyDescent="0.3">
      <c r="B252" s="27" t="s">
        <v>34</v>
      </c>
      <c r="C252" s="28" t="s">
        <v>4</v>
      </c>
      <c r="D252" s="28" t="s">
        <v>35</v>
      </c>
      <c r="E252" s="28">
        <v>0.25</v>
      </c>
      <c r="F252" s="31">
        <v>142861</v>
      </c>
    </row>
    <row r="253" spans="2:6" x14ac:dyDescent="0.3">
      <c r="B253" s="25" t="s">
        <v>34</v>
      </c>
      <c r="C253" s="26" t="s">
        <v>4</v>
      </c>
      <c r="D253" s="26" t="s">
        <v>35</v>
      </c>
      <c r="E253" s="26">
        <v>0.25</v>
      </c>
      <c r="F253" s="30">
        <v>142861</v>
      </c>
    </row>
    <row r="254" spans="2:6" x14ac:dyDescent="0.3">
      <c r="B254" s="27" t="s">
        <v>34</v>
      </c>
      <c r="C254" s="28" t="s">
        <v>4</v>
      </c>
      <c r="D254" s="28" t="s">
        <v>35</v>
      </c>
      <c r="E254" s="28">
        <v>0.05</v>
      </c>
      <c r="F254" s="31">
        <v>127474.08749999999</v>
      </c>
    </row>
    <row r="255" spans="2:6" x14ac:dyDescent="0.3">
      <c r="B255" s="25" t="s">
        <v>34</v>
      </c>
      <c r="C255" s="26" t="s">
        <v>4</v>
      </c>
      <c r="D255" s="26" t="s">
        <v>35</v>
      </c>
      <c r="E255" s="26">
        <v>0.05</v>
      </c>
      <c r="F255" s="30">
        <v>127474.08749999999</v>
      </c>
    </row>
    <row r="256" spans="2:6" x14ac:dyDescent="0.3">
      <c r="B256" s="27" t="s">
        <v>34</v>
      </c>
      <c r="C256" s="28" t="s">
        <v>4</v>
      </c>
      <c r="D256" s="28" t="s">
        <v>35</v>
      </c>
      <c r="E256" s="28">
        <v>0.05</v>
      </c>
      <c r="F256" s="31">
        <v>127474.08749999999</v>
      </c>
    </row>
    <row r="257" spans="2:6" x14ac:dyDescent="0.3">
      <c r="B257" s="25" t="s">
        <v>34</v>
      </c>
      <c r="C257" s="26" t="s">
        <v>4</v>
      </c>
      <c r="D257" s="26" t="s">
        <v>35</v>
      </c>
      <c r="E257" s="26">
        <v>0</v>
      </c>
      <c r="F257" s="30">
        <v>96675.8</v>
      </c>
    </row>
    <row r="258" spans="2:6" x14ac:dyDescent="0.3">
      <c r="B258" s="27" t="s">
        <v>34</v>
      </c>
      <c r="C258" s="28" t="s">
        <v>4</v>
      </c>
      <c r="D258" s="28" t="s">
        <v>35</v>
      </c>
      <c r="E258" s="28" t="s">
        <v>24</v>
      </c>
      <c r="F258" s="31">
        <v>154803.4185</v>
      </c>
    </row>
    <row r="259" spans="2:6" x14ac:dyDescent="0.3">
      <c r="B259" s="25" t="s">
        <v>34</v>
      </c>
      <c r="C259" s="26" t="s">
        <v>4</v>
      </c>
      <c r="D259" s="26" t="s">
        <v>36</v>
      </c>
      <c r="E259" s="26">
        <v>1</v>
      </c>
      <c r="F259" s="30">
        <v>56447585.399999999</v>
      </c>
    </row>
    <row r="260" spans="2:6" x14ac:dyDescent="0.3">
      <c r="B260" s="27" t="s">
        <v>34</v>
      </c>
      <c r="C260" s="28" t="s">
        <v>4</v>
      </c>
      <c r="D260" s="28" t="s">
        <v>36</v>
      </c>
      <c r="E260" s="28">
        <v>0.95</v>
      </c>
      <c r="F260" s="31">
        <v>41177347.329999998</v>
      </c>
    </row>
    <row r="261" spans="2:6" x14ac:dyDescent="0.3">
      <c r="B261" s="25" t="s">
        <v>34</v>
      </c>
      <c r="C261" s="26" t="s">
        <v>4</v>
      </c>
      <c r="D261" s="26" t="s">
        <v>36</v>
      </c>
      <c r="E261" s="26">
        <v>0.95</v>
      </c>
      <c r="F261" s="30">
        <v>41177347.329999998</v>
      </c>
    </row>
    <row r="262" spans="2:6" x14ac:dyDescent="0.3">
      <c r="B262" s="27" t="s">
        <v>34</v>
      </c>
      <c r="C262" s="28" t="s">
        <v>4</v>
      </c>
      <c r="D262" s="28" t="s">
        <v>36</v>
      </c>
      <c r="E262" s="28">
        <v>0.95</v>
      </c>
      <c r="F262" s="31">
        <v>41177347.329999998</v>
      </c>
    </row>
    <row r="263" spans="2:6" x14ac:dyDescent="0.3">
      <c r="B263" s="25" t="s">
        <v>34</v>
      </c>
      <c r="C263" s="26" t="s">
        <v>4</v>
      </c>
      <c r="D263" s="26" t="s">
        <v>36</v>
      </c>
      <c r="E263" s="26">
        <v>0.75</v>
      </c>
      <c r="F263" s="30">
        <v>35096889.530000001</v>
      </c>
    </row>
    <row r="264" spans="2:6" x14ac:dyDescent="0.3">
      <c r="B264" s="27" t="s">
        <v>34</v>
      </c>
      <c r="C264" s="28" t="s">
        <v>4</v>
      </c>
      <c r="D264" s="28" t="s">
        <v>36</v>
      </c>
      <c r="E264" s="28">
        <v>0.75</v>
      </c>
      <c r="F264" s="31">
        <v>35096889.530000001</v>
      </c>
    </row>
    <row r="265" spans="2:6" x14ac:dyDescent="0.3">
      <c r="B265" s="25" t="s">
        <v>34</v>
      </c>
      <c r="C265" s="26" t="s">
        <v>4</v>
      </c>
      <c r="D265" s="26" t="s">
        <v>36</v>
      </c>
      <c r="E265" s="26">
        <v>0.75</v>
      </c>
      <c r="F265" s="30">
        <v>35096889.530000001</v>
      </c>
    </row>
    <row r="266" spans="2:6" x14ac:dyDescent="0.3">
      <c r="B266" s="27" t="s">
        <v>34</v>
      </c>
      <c r="C266" s="28" t="s">
        <v>4</v>
      </c>
      <c r="D266" s="28" t="s">
        <v>36</v>
      </c>
      <c r="E266" s="28">
        <v>0.75</v>
      </c>
      <c r="F266" s="31">
        <v>35096889.530000001</v>
      </c>
    </row>
    <row r="267" spans="2:6" x14ac:dyDescent="0.3">
      <c r="B267" s="25" t="s">
        <v>34</v>
      </c>
      <c r="C267" s="26" t="s">
        <v>4</v>
      </c>
      <c r="D267" s="26" t="s">
        <v>36</v>
      </c>
      <c r="E267" s="26">
        <v>0.5</v>
      </c>
      <c r="F267" s="30">
        <v>31342552.079999998</v>
      </c>
    </row>
    <row r="268" spans="2:6" x14ac:dyDescent="0.3">
      <c r="B268" s="27" t="s">
        <v>34</v>
      </c>
      <c r="C268" s="28" t="s">
        <v>4</v>
      </c>
      <c r="D268" s="28" t="s">
        <v>36</v>
      </c>
      <c r="E268" s="28">
        <v>0.5</v>
      </c>
      <c r="F268" s="31">
        <v>31342552.079999998</v>
      </c>
    </row>
    <row r="269" spans="2:6" x14ac:dyDescent="0.3">
      <c r="B269" s="25" t="s">
        <v>34</v>
      </c>
      <c r="C269" s="26" t="s">
        <v>4</v>
      </c>
      <c r="D269" s="26" t="s">
        <v>36</v>
      </c>
      <c r="E269" s="26">
        <v>0.5</v>
      </c>
      <c r="F269" s="30">
        <v>31342552.079999998</v>
      </c>
    </row>
    <row r="270" spans="2:6" x14ac:dyDescent="0.3">
      <c r="B270" s="27" t="s">
        <v>34</v>
      </c>
      <c r="C270" s="28" t="s">
        <v>4</v>
      </c>
      <c r="D270" s="28" t="s">
        <v>36</v>
      </c>
      <c r="E270" s="28">
        <v>0.5</v>
      </c>
      <c r="F270" s="31">
        <v>31342552.079999998</v>
      </c>
    </row>
    <row r="271" spans="2:6" x14ac:dyDescent="0.3">
      <c r="B271" s="25" t="s">
        <v>34</v>
      </c>
      <c r="C271" s="26" t="s">
        <v>4</v>
      </c>
      <c r="D271" s="26" t="s">
        <v>36</v>
      </c>
      <c r="E271" s="26">
        <v>0.5</v>
      </c>
      <c r="F271" s="30">
        <v>31342552.079999998</v>
      </c>
    </row>
    <row r="272" spans="2:6" x14ac:dyDescent="0.3">
      <c r="B272" s="27" t="s">
        <v>34</v>
      </c>
      <c r="C272" s="28" t="s">
        <v>4</v>
      </c>
      <c r="D272" s="28" t="s">
        <v>36</v>
      </c>
      <c r="E272" s="28">
        <v>0.25</v>
      </c>
      <c r="F272" s="31">
        <v>27955289.620000001</v>
      </c>
    </row>
    <row r="273" spans="2:6" x14ac:dyDescent="0.3">
      <c r="B273" s="25" t="s">
        <v>34</v>
      </c>
      <c r="C273" s="26" t="s">
        <v>4</v>
      </c>
      <c r="D273" s="26" t="s">
        <v>36</v>
      </c>
      <c r="E273" s="26">
        <v>0.25</v>
      </c>
      <c r="F273" s="30">
        <v>27955289.620000001</v>
      </c>
    </row>
    <row r="274" spans="2:6" x14ac:dyDescent="0.3">
      <c r="B274" s="27" t="s">
        <v>34</v>
      </c>
      <c r="C274" s="28" t="s">
        <v>4</v>
      </c>
      <c r="D274" s="28" t="s">
        <v>36</v>
      </c>
      <c r="E274" s="28">
        <v>0.25</v>
      </c>
      <c r="F274" s="31">
        <v>27955289.620000001</v>
      </c>
    </row>
    <row r="275" spans="2:6" x14ac:dyDescent="0.3">
      <c r="B275" s="25" t="s">
        <v>34</v>
      </c>
      <c r="C275" s="26" t="s">
        <v>4</v>
      </c>
      <c r="D275" s="26" t="s">
        <v>36</v>
      </c>
      <c r="E275" s="26">
        <v>0.25</v>
      </c>
      <c r="F275" s="30">
        <v>27955289.620000001</v>
      </c>
    </row>
    <row r="276" spans="2:6" x14ac:dyDescent="0.3">
      <c r="B276" s="27" t="s">
        <v>34</v>
      </c>
      <c r="C276" s="28" t="s">
        <v>4</v>
      </c>
      <c r="D276" s="28" t="s">
        <v>36</v>
      </c>
      <c r="E276" s="28">
        <v>0.05</v>
      </c>
      <c r="F276" s="31">
        <v>23576470.850000001</v>
      </c>
    </row>
    <row r="277" spans="2:6" x14ac:dyDescent="0.3">
      <c r="B277" s="25" t="s">
        <v>34</v>
      </c>
      <c r="C277" s="26" t="s">
        <v>4</v>
      </c>
      <c r="D277" s="26" t="s">
        <v>36</v>
      </c>
      <c r="E277" s="26">
        <v>0.05</v>
      </c>
      <c r="F277" s="30">
        <v>23576470.850000001</v>
      </c>
    </row>
    <row r="278" spans="2:6" x14ac:dyDescent="0.3">
      <c r="B278" s="27" t="s">
        <v>34</v>
      </c>
      <c r="C278" s="28" t="s">
        <v>4</v>
      </c>
      <c r="D278" s="28" t="s">
        <v>36</v>
      </c>
      <c r="E278" s="28">
        <v>0.05</v>
      </c>
      <c r="F278" s="31">
        <v>23576470.850000001</v>
      </c>
    </row>
    <row r="279" spans="2:6" x14ac:dyDescent="0.3">
      <c r="B279" s="25" t="s">
        <v>34</v>
      </c>
      <c r="C279" s="26" t="s">
        <v>4</v>
      </c>
      <c r="D279" s="26" t="s">
        <v>36</v>
      </c>
      <c r="E279" s="26">
        <v>0</v>
      </c>
      <c r="F279" s="30">
        <v>13924848.189999999</v>
      </c>
    </row>
    <row r="280" spans="2:6" x14ac:dyDescent="0.3">
      <c r="B280" s="27" t="s">
        <v>34</v>
      </c>
      <c r="C280" s="28" t="s">
        <v>4</v>
      </c>
      <c r="D280" s="28" t="s">
        <v>36</v>
      </c>
      <c r="E280" s="28" t="s">
        <v>24</v>
      </c>
      <c r="F280" s="31">
        <v>31718660.309999999</v>
      </c>
    </row>
    <row r="281" spans="2:6" x14ac:dyDescent="0.3">
      <c r="B281" s="25" t="s">
        <v>34</v>
      </c>
      <c r="C281" s="26" t="s">
        <v>4</v>
      </c>
      <c r="D281" s="26" t="s">
        <v>37</v>
      </c>
      <c r="E281" s="26">
        <v>1</v>
      </c>
      <c r="F281" s="30">
        <v>30111148.07</v>
      </c>
    </row>
    <row r="282" spans="2:6" x14ac:dyDescent="0.3">
      <c r="B282" s="27" t="s">
        <v>34</v>
      </c>
      <c r="C282" s="28" t="s">
        <v>4</v>
      </c>
      <c r="D282" s="28" t="s">
        <v>37</v>
      </c>
      <c r="E282" s="28">
        <v>0.95</v>
      </c>
      <c r="F282" s="31">
        <v>22316522.579999998</v>
      </c>
    </row>
    <row r="283" spans="2:6" x14ac:dyDescent="0.3">
      <c r="B283" s="25" t="s">
        <v>34</v>
      </c>
      <c r="C283" s="26" t="s">
        <v>4</v>
      </c>
      <c r="D283" s="26" t="s">
        <v>37</v>
      </c>
      <c r="E283" s="26">
        <v>0.95</v>
      </c>
      <c r="F283" s="30">
        <v>22316522.579999998</v>
      </c>
    </row>
    <row r="284" spans="2:6" x14ac:dyDescent="0.3">
      <c r="B284" s="27" t="s">
        <v>34</v>
      </c>
      <c r="C284" s="28" t="s">
        <v>4</v>
      </c>
      <c r="D284" s="28" t="s">
        <v>37</v>
      </c>
      <c r="E284" s="28">
        <v>0.95</v>
      </c>
      <c r="F284" s="31">
        <v>22316522.579999998</v>
      </c>
    </row>
    <row r="285" spans="2:6" x14ac:dyDescent="0.3">
      <c r="B285" s="25" t="s">
        <v>34</v>
      </c>
      <c r="C285" s="26" t="s">
        <v>4</v>
      </c>
      <c r="D285" s="26" t="s">
        <v>37</v>
      </c>
      <c r="E285" s="26">
        <v>0.75</v>
      </c>
      <c r="F285" s="30">
        <v>18613755.75</v>
      </c>
    </row>
    <row r="286" spans="2:6" x14ac:dyDescent="0.3">
      <c r="B286" s="27" t="s">
        <v>34</v>
      </c>
      <c r="C286" s="28" t="s">
        <v>4</v>
      </c>
      <c r="D286" s="28" t="s">
        <v>37</v>
      </c>
      <c r="E286" s="28">
        <v>0.75</v>
      </c>
      <c r="F286" s="31">
        <v>18613755.75</v>
      </c>
    </row>
    <row r="287" spans="2:6" x14ac:dyDescent="0.3">
      <c r="B287" s="25" t="s">
        <v>34</v>
      </c>
      <c r="C287" s="26" t="s">
        <v>4</v>
      </c>
      <c r="D287" s="26" t="s">
        <v>37</v>
      </c>
      <c r="E287" s="26">
        <v>0.75</v>
      </c>
      <c r="F287" s="30">
        <v>18613755.75</v>
      </c>
    </row>
    <row r="288" spans="2:6" x14ac:dyDescent="0.3">
      <c r="B288" s="27" t="s">
        <v>34</v>
      </c>
      <c r="C288" s="28" t="s">
        <v>4</v>
      </c>
      <c r="D288" s="28" t="s">
        <v>37</v>
      </c>
      <c r="E288" s="28">
        <v>0.75</v>
      </c>
      <c r="F288" s="31">
        <v>18613755.75</v>
      </c>
    </row>
    <row r="289" spans="2:6" x14ac:dyDescent="0.3">
      <c r="B289" s="25" t="s">
        <v>34</v>
      </c>
      <c r="C289" s="26" t="s">
        <v>4</v>
      </c>
      <c r="D289" s="26" t="s">
        <v>37</v>
      </c>
      <c r="E289" s="26">
        <v>0.5</v>
      </c>
      <c r="F289" s="30">
        <v>15969460.73</v>
      </c>
    </row>
    <row r="290" spans="2:6" x14ac:dyDescent="0.3">
      <c r="B290" s="27" t="s">
        <v>34</v>
      </c>
      <c r="C290" s="28" t="s">
        <v>4</v>
      </c>
      <c r="D290" s="28" t="s">
        <v>37</v>
      </c>
      <c r="E290" s="28">
        <v>0.5</v>
      </c>
      <c r="F290" s="31">
        <v>15969460.73</v>
      </c>
    </row>
    <row r="291" spans="2:6" x14ac:dyDescent="0.3">
      <c r="B291" s="25" t="s">
        <v>34</v>
      </c>
      <c r="C291" s="26" t="s">
        <v>4</v>
      </c>
      <c r="D291" s="26" t="s">
        <v>37</v>
      </c>
      <c r="E291" s="26">
        <v>0.5</v>
      </c>
      <c r="F291" s="30">
        <v>15969460.73</v>
      </c>
    </row>
    <row r="292" spans="2:6" x14ac:dyDescent="0.3">
      <c r="B292" s="27" t="s">
        <v>34</v>
      </c>
      <c r="C292" s="28" t="s">
        <v>4</v>
      </c>
      <c r="D292" s="28" t="s">
        <v>37</v>
      </c>
      <c r="E292" s="28">
        <v>0.5</v>
      </c>
      <c r="F292" s="31">
        <v>15969460.73</v>
      </c>
    </row>
    <row r="293" spans="2:6" x14ac:dyDescent="0.3">
      <c r="B293" s="25" t="s">
        <v>34</v>
      </c>
      <c r="C293" s="26" t="s">
        <v>4</v>
      </c>
      <c r="D293" s="26" t="s">
        <v>37</v>
      </c>
      <c r="E293" s="26">
        <v>0.5</v>
      </c>
      <c r="F293" s="30">
        <v>15969460.73</v>
      </c>
    </row>
    <row r="294" spans="2:6" x14ac:dyDescent="0.3">
      <c r="B294" s="27" t="s">
        <v>34</v>
      </c>
      <c r="C294" s="28" t="s">
        <v>4</v>
      </c>
      <c r="D294" s="28" t="s">
        <v>37</v>
      </c>
      <c r="E294" s="28">
        <v>0.25</v>
      </c>
      <c r="F294" s="31">
        <v>13814214.84</v>
      </c>
    </row>
    <row r="295" spans="2:6" x14ac:dyDescent="0.3">
      <c r="B295" s="25" t="s">
        <v>34</v>
      </c>
      <c r="C295" s="26" t="s">
        <v>4</v>
      </c>
      <c r="D295" s="26" t="s">
        <v>37</v>
      </c>
      <c r="E295" s="26">
        <v>0.25</v>
      </c>
      <c r="F295" s="30">
        <v>13814214.84</v>
      </c>
    </row>
    <row r="296" spans="2:6" x14ac:dyDescent="0.3">
      <c r="B296" s="27" t="s">
        <v>34</v>
      </c>
      <c r="C296" s="28" t="s">
        <v>4</v>
      </c>
      <c r="D296" s="28" t="s">
        <v>37</v>
      </c>
      <c r="E296" s="28">
        <v>0.25</v>
      </c>
      <c r="F296" s="31">
        <v>13814214.84</v>
      </c>
    </row>
    <row r="297" spans="2:6" x14ac:dyDescent="0.3">
      <c r="B297" s="25" t="s">
        <v>34</v>
      </c>
      <c r="C297" s="26" t="s">
        <v>4</v>
      </c>
      <c r="D297" s="26" t="s">
        <v>37</v>
      </c>
      <c r="E297" s="26">
        <v>0.25</v>
      </c>
      <c r="F297" s="30">
        <v>13814214.84</v>
      </c>
    </row>
    <row r="298" spans="2:6" x14ac:dyDescent="0.3">
      <c r="B298" s="27" t="s">
        <v>34</v>
      </c>
      <c r="C298" s="28" t="s">
        <v>4</v>
      </c>
      <c r="D298" s="28" t="s">
        <v>37</v>
      </c>
      <c r="E298" s="28">
        <v>0.05</v>
      </c>
      <c r="F298" s="31">
        <v>11554399.17</v>
      </c>
    </row>
    <row r="299" spans="2:6" x14ac:dyDescent="0.3">
      <c r="B299" s="25" t="s">
        <v>34</v>
      </c>
      <c r="C299" s="26" t="s">
        <v>4</v>
      </c>
      <c r="D299" s="26" t="s">
        <v>37</v>
      </c>
      <c r="E299" s="26">
        <v>0.05</v>
      </c>
      <c r="F299" s="30">
        <v>11554399.17</v>
      </c>
    </row>
    <row r="300" spans="2:6" x14ac:dyDescent="0.3">
      <c r="B300" s="27" t="s">
        <v>34</v>
      </c>
      <c r="C300" s="28" t="s">
        <v>4</v>
      </c>
      <c r="D300" s="28" t="s">
        <v>37</v>
      </c>
      <c r="E300" s="28">
        <v>0.05</v>
      </c>
      <c r="F300" s="31">
        <v>11554399.17</v>
      </c>
    </row>
    <row r="301" spans="2:6" x14ac:dyDescent="0.3">
      <c r="B301" s="25" t="s">
        <v>34</v>
      </c>
      <c r="C301" s="26" t="s">
        <v>4</v>
      </c>
      <c r="D301" s="26" t="s">
        <v>37</v>
      </c>
      <c r="E301" s="26">
        <v>0</v>
      </c>
      <c r="F301" s="30">
        <v>8192635.409</v>
      </c>
    </row>
    <row r="302" spans="2:6" x14ac:dyDescent="0.3">
      <c r="B302" s="27" t="s">
        <v>34</v>
      </c>
      <c r="C302" s="28" t="s">
        <v>4</v>
      </c>
      <c r="D302" s="28" t="s">
        <v>37</v>
      </c>
      <c r="E302" s="28" t="s">
        <v>24</v>
      </c>
      <c r="F302" s="31">
        <v>16350299.689999999</v>
      </c>
    </row>
    <row r="303" spans="2:6" x14ac:dyDescent="0.3">
      <c r="B303" s="25" t="s">
        <v>34</v>
      </c>
      <c r="C303" s="26" t="s">
        <v>4</v>
      </c>
      <c r="D303" s="26" t="s">
        <v>38</v>
      </c>
      <c r="E303" s="26">
        <v>1</v>
      </c>
      <c r="F303" s="30">
        <v>27166524.030000001</v>
      </c>
    </row>
    <row r="304" spans="2:6" x14ac:dyDescent="0.3">
      <c r="B304" s="27" t="s">
        <v>34</v>
      </c>
      <c r="C304" s="28" t="s">
        <v>4</v>
      </c>
      <c r="D304" s="28" t="s">
        <v>38</v>
      </c>
      <c r="E304" s="28">
        <v>0.95</v>
      </c>
      <c r="F304" s="31">
        <v>20186873.109999999</v>
      </c>
    </row>
    <row r="305" spans="2:6" x14ac:dyDescent="0.3">
      <c r="B305" s="25" t="s">
        <v>34</v>
      </c>
      <c r="C305" s="26" t="s">
        <v>4</v>
      </c>
      <c r="D305" s="26" t="s">
        <v>38</v>
      </c>
      <c r="E305" s="26">
        <v>0.95</v>
      </c>
      <c r="F305" s="30">
        <v>20186873.109999999</v>
      </c>
    </row>
    <row r="306" spans="2:6" x14ac:dyDescent="0.3">
      <c r="B306" s="27" t="s">
        <v>34</v>
      </c>
      <c r="C306" s="28" t="s">
        <v>4</v>
      </c>
      <c r="D306" s="28" t="s">
        <v>38</v>
      </c>
      <c r="E306" s="28">
        <v>0.95</v>
      </c>
      <c r="F306" s="31">
        <v>20186873.109999999</v>
      </c>
    </row>
    <row r="307" spans="2:6" x14ac:dyDescent="0.3">
      <c r="B307" s="25" t="s">
        <v>34</v>
      </c>
      <c r="C307" s="26" t="s">
        <v>4</v>
      </c>
      <c r="D307" s="26" t="s">
        <v>38</v>
      </c>
      <c r="E307" s="26">
        <v>0.75</v>
      </c>
      <c r="F307" s="30">
        <v>16706471.310000001</v>
      </c>
    </row>
    <row r="308" spans="2:6" x14ac:dyDescent="0.3">
      <c r="B308" s="27" t="s">
        <v>34</v>
      </c>
      <c r="C308" s="28" t="s">
        <v>4</v>
      </c>
      <c r="D308" s="28" t="s">
        <v>38</v>
      </c>
      <c r="E308" s="28">
        <v>0.75</v>
      </c>
      <c r="F308" s="31">
        <v>16706471.310000001</v>
      </c>
    </row>
    <row r="309" spans="2:6" x14ac:dyDescent="0.3">
      <c r="B309" s="25" t="s">
        <v>34</v>
      </c>
      <c r="C309" s="26" t="s">
        <v>4</v>
      </c>
      <c r="D309" s="26" t="s">
        <v>38</v>
      </c>
      <c r="E309" s="26">
        <v>0.75</v>
      </c>
      <c r="F309" s="30">
        <v>16706471.310000001</v>
      </c>
    </row>
    <row r="310" spans="2:6" x14ac:dyDescent="0.3">
      <c r="B310" s="27" t="s">
        <v>34</v>
      </c>
      <c r="C310" s="28" t="s">
        <v>4</v>
      </c>
      <c r="D310" s="28" t="s">
        <v>38</v>
      </c>
      <c r="E310" s="28">
        <v>0.75</v>
      </c>
      <c r="F310" s="31">
        <v>16706471.310000001</v>
      </c>
    </row>
    <row r="311" spans="2:6" x14ac:dyDescent="0.3">
      <c r="B311" s="25" t="s">
        <v>34</v>
      </c>
      <c r="C311" s="26" t="s">
        <v>4</v>
      </c>
      <c r="D311" s="26" t="s">
        <v>38</v>
      </c>
      <c r="E311" s="26">
        <v>0.5</v>
      </c>
      <c r="F311" s="30">
        <v>14613852.609999999</v>
      </c>
    </row>
    <row r="312" spans="2:6" x14ac:dyDescent="0.3">
      <c r="B312" s="27" t="s">
        <v>34</v>
      </c>
      <c r="C312" s="28" t="s">
        <v>4</v>
      </c>
      <c r="D312" s="28" t="s">
        <v>38</v>
      </c>
      <c r="E312" s="28">
        <v>0.5</v>
      </c>
      <c r="F312" s="31">
        <v>14613852.609999999</v>
      </c>
    </row>
    <row r="313" spans="2:6" x14ac:dyDescent="0.3">
      <c r="B313" s="25" t="s">
        <v>34</v>
      </c>
      <c r="C313" s="26" t="s">
        <v>4</v>
      </c>
      <c r="D313" s="26" t="s">
        <v>38</v>
      </c>
      <c r="E313" s="26">
        <v>0.5</v>
      </c>
      <c r="F313" s="30">
        <v>14613852.609999999</v>
      </c>
    </row>
    <row r="314" spans="2:6" x14ac:dyDescent="0.3">
      <c r="B314" s="27" t="s">
        <v>34</v>
      </c>
      <c r="C314" s="28" t="s">
        <v>4</v>
      </c>
      <c r="D314" s="28" t="s">
        <v>38</v>
      </c>
      <c r="E314" s="28">
        <v>0.5</v>
      </c>
      <c r="F314" s="31">
        <v>14613852.609999999</v>
      </c>
    </row>
    <row r="315" spans="2:6" x14ac:dyDescent="0.3">
      <c r="B315" s="25" t="s">
        <v>34</v>
      </c>
      <c r="C315" s="26" t="s">
        <v>4</v>
      </c>
      <c r="D315" s="26" t="s">
        <v>38</v>
      </c>
      <c r="E315" s="26">
        <v>0.5</v>
      </c>
      <c r="F315" s="30">
        <v>14613852.609999999</v>
      </c>
    </row>
    <row r="316" spans="2:6" x14ac:dyDescent="0.3">
      <c r="B316" s="27" t="s">
        <v>34</v>
      </c>
      <c r="C316" s="28" t="s">
        <v>4</v>
      </c>
      <c r="D316" s="28" t="s">
        <v>38</v>
      </c>
      <c r="E316" s="28">
        <v>0.25</v>
      </c>
      <c r="F316" s="31">
        <v>12725956.43</v>
      </c>
    </row>
    <row r="317" spans="2:6" x14ac:dyDescent="0.3">
      <c r="B317" s="25" t="s">
        <v>34</v>
      </c>
      <c r="C317" s="26" t="s">
        <v>4</v>
      </c>
      <c r="D317" s="26" t="s">
        <v>38</v>
      </c>
      <c r="E317" s="26">
        <v>0.25</v>
      </c>
      <c r="F317" s="30">
        <v>12725956.43</v>
      </c>
    </row>
    <row r="318" spans="2:6" x14ac:dyDescent="0.3">
      <c r="B318" s="27" t="s">
        <v>34</v>
      </c>
      <c r="C318" s="28" t="s">
        <v>4</v>
      </c>
      <c r="D318" s="28" t="s">
        <v>38</v>
      </c>
      <c r="E318" s="28">
        <v>0.25</v>
      </c>
      <c r="F318" s="31">
        <v>12725956.43</v>
      </c>
    </row>
    <row r="319" spans="2:6" x14ac:dyDescent="0.3">
      <c r="B319" s="25" t="s">
        <v>34</v>
      </c>
      <c r="C319" s="26" t="s">
        <v>4</v>
      </c>
      <c r="D319" s="26" t="s">
        <v>38</v>
      </c>
      <c r="E319" s="26">
        <v>0.25</v>
      </c>
      <c r="F319" s="30">
        <v>12725956.43</v>
      </c>
    </row>
    <row r="320" spans="2:6" x14ac:dyDescent="0.3">
      <c r="B320" s="27" t="s">
        <v>34</v>
      </c>
      <c r="C320" s="28" t="s">
        <v>4</v>
      </c>
      <c r="D320" s="28" t="s">
        <v>38</v>
      </c>
      <c r="E320" s="28">
        <v>0.05</v>
      </c>
      <c r="F320" s="31">
        <v>10357123.49</v>
      </c>
    </row>
    <row r="321" spans="2:6" x14ac:dyDescent="0.3">
      <c r="B321" s="25" t="s">
        <v>34</v>
      </c>
      <c r="C321" s="26" t="s">
        <v>4</v>
      </c>
      <c r="D321" s="26" t="s">
        <v>38</v>
      </c>
      <c r="E321" s="26">
        <v>0.05</v>
      </c>
      <c r="F321" s="30">
        <v>10357123.49</v>
      </c>
    </row>
    <row r="322" spans="2:6" x14ac:dyDescent="0.3">
      <c r="B322" s="27" t="s">
        <v>34</v>
      </c>
      <c r="C322" s="28" t="s">
        <v>4</v>
      </c>
      <c r="D322" s="28" t="s">
        <v>38</v>
      </c>
      <c r="E322" s="28">
        <v>0.05</v>
      </c>
      <c r="F322" s="31">
        <v>10357123.49</v>
      </c>
    </row>
    <row r="323" spans="2:6" x14ac:dyDescent="0.3">
      <c r="B323" s="25" t="s">
        <v>34</v>
      </c>
      <c r="C323" s="26" t="s">
        <v>4</v>
      </c>
      <c r="D323" s="26" t="s">
        <v>38</v>
      </c>
      <c r="E323" s="26">
        <v>0</v>
      </c>
      <c r="F323" s="30">
        <v>5396758.1449999996</v>
      </c>
    </row>
    <row r="324" spans="2:6" x14ac:dyDescent="0.3">
      <c r="B324" s="27" t="s">
        <v>34</v>
      </c>
      <c r="C324" s="28" t="s">
        <v>4</v>
      </c>
      <c r="D324" s="28" t="s">
        <v>38</v>
      </c>
      <c r="E324" s="28" t="s">
        <v>24</v>
      </c>
      <c r="F324" s="31">
        <v>14847885.67</v>
      </c>
    </row>
    <row r="325" spans="2:6" x14ac:dyDescent="0.3">
      <c r="B325" s="25" t="s">
        <v>34</v>
      </c>
      <c r="C325" s="26" t="s">
        <v>4</v>
      </c>
      <c r="D325" s="26" t="s">
        <v>39</v>
      </c>
      <c r="E325" s="26">
        <v>1</v>
      </c>
      <c r="F325" s="30">
        <v>129.81804600000001</v>
      </c>
    </row>
    <row r="326" spans="2:6" x14ac:dyDescent="0.3">
      <c r="B326" s="27" t="s">
        <v>34</v>
      </c>
      <c r="C326" s="28" t="s">
        <v>4</v>
      </c>
      <c r="D326" s="28" t="s">
        <v>39</v>
      </c>
      <c r="E326" s="28">
        <v>0.95</v>
      </c>
      <c r="F326" s="31">
        <v>129.81549200000001</v>
      </c>
    </row>
    <row r="327" spans="2:6" x14ac:dyDescent="0.3">
      <c r="B327" s="25" t="s">
        <v>34</v>
      </c>
      <c r="C327" s="26" t="s">
        <v>4</v>
      </c>
      <c r="D327" s="26" t="s">
        <v>39</v>
      </c>
      <c r="E327" s="26">
        <v>0.95</v>
      </c>
      <c r="F327" s="30">
        <v>129.81549200000001</v>
      </c>
    </row>
    <row r="328" spans="2:6" x14ac:dyDescent="0.3">
      <c r="B328" s="27" t="s">
        <v>34</v>
      </c>
      <c r="C328" s="28" t="s">
        <v>4</v>
      </c>
      <c r="D328" s="28" t="s">
        <v>39</v>
      </c>
      <c r="E328" s="28">
        <v>0.95</v>
      </c>
      <c r="F328" s="31">
        <v>129.81549200000001</v>
      </c>
    </row>
    <row r="329" spans="2:6" x14ac:dyDescent="0.3">
      <c r="B329" s="25" t="s">
        <v>34</v>
      </c>
      <c r="C329" s="26" t="s">
        <v>4</v>
      </c>
      <c r="D329" s="26" t="s">
        <v>39</v>
      </c>
      <c r="E329" s="26">
        <v>0.75</v>
      </c>
      <c r="F329" s="30">
        <v>113.838116</v>
      </c>
    </row>
    <row r="330" spans="2:6" x14ac:dyDescent="0.3">
      <c r="B330" s="27" t="s">
        <v>34</v>
      </c>
      <c r="C330" s="28" t="s">
        <v>4</v>
      </c>
      <c r="D330" s="28" t="s">
        <v>39</v>
      </c>
      <c r="E330" s="28">
        <v>0.75</v>
      </c>
      <c r="F330" s="31">
        <v>113.838116</v>
      </c>
    </row>
    <row r="331" spans="2:6" x14ac:dyDescent="0.3">
      <c r="B331" s="25" t="s">
        <v>34</v>
      </c>
      <c r="C331" s="26" t="s">
        <v>4</v>
      </c>
      <c r="D331" s="26" t="s">
        <v>39</v>
      </c>
      <c r="E331" s="26">
        <v>0.75</v>
      </c>
      <c r="F331" s="30">
        <v>113.838116</v>
      </c>
    </row>
    <row r="332" spans="2:6" x14ac:dyDescent="0.3">
      <c r="B332" s="27" t="s">
        <v>34</v>
      </c>
      <c r="C332" s="28" t="s">
        <v>4</v>
      </c>
      <c r="D332" s="28" t="s">
        <v>39</v>
      </c>
      <c r="E332" s="28">
        <v>0.75</v>
      </c>
      <c r="F332" s="31">
        <v>113.838116</v>
      </c>
    </row>
    <row r="333" spans="2:6" x14ac:dyDescent="0.3">
      <c r="B333" s="25" t="s">
        <v>34</v>
      </c>
      <c r="C333" s="26" t="s">
        <v>4</v>
      </c>
      <c r="D333" s="26" t="s">
        <v>39</v>
      </c>
      <c r="E333" s="26">
        <v>0.5</v>
      </c>
      <c r="F333" s="30">
        <v>102.772233</v>
      </c>
    </row>
    <row r="334" spans="2:6" x14ac:dyDescent="0.3">
      <c r="B334" s="27" t="s">
        <v>34</v>
      </c>
      <c r="C334" s="28" t="s">
        <v>4</v>
      </c>
      <c r="D334" s="28" t="s">
        <v>39</v>
      </c>
      <c r="E334" s="28">
        <v>0.5</v>
      </c>
      <c r="F334" s="31">
        <v>102.772233</v>
      </c>
    </row>
    <row r="335" spans="2:6" x14ac:dyDescent="0.3">
      <c r="B335" s="25" t="s">
        <v>34</v>
      </c>
      <c r="C335" s="26" t="s">
        <v>4</v>
      </c>
      <c r="D335" s="26" t="s">
        <v>39</v>
      </c>
      <c r="E335" s="26">
        <v>0.5</v>
      </c>
      <c r="F335" s="30">
        <v>102.772233</v>
      </c>
    </row>
    <row r="336" spans="2:6" x14ac:dyDescent="0.3">
      <c r="B336" s="27" t="s">
        <v>34</v>
      </c>
      <c r="C336" s="28" t="s">
        <v>4</v>
      </c>
      <c r="D336" s="28" t="s">
        <v>39</v>
      </c>
      <c r="E336" s="28">
        <v>0.5</v>
      </c>
      <c r="F336" s="31">
        <v>102.772233</v>
      </c>
    </row>
    <row r="337" spans="2:6" x14ac:dyDescent="0.3">
      <c r="B337" s="25" t="s">
        <v>34</v>
      </c>
      <c r="C337" s="26" t="s">
        <v>4</v>
      </c>
      <c r="D337" s="26" t="s">
        <v>39</v>
      </c>
      <c r="E337" s="26">
        <v>0.5</v>
      </c>
      <c r="F337" s="30">
        <v>102.772233</v>
      </c>
    </row>
    <row r="338" spans="2:6" x14ac:dyDescent="0.3">
      <c r="B338" s="27" t="s">
        <v>34</v>
      </c>
      <c r="C338" s="28" t="s">
        <v>4</v>
      </c>
      <c r="D338" s="28" t="s">
        <v>39</v>
      </c>
      <c r="E338" s="28">
        <v>0.25</v>
      </c>
      <c r="F338" s="31">
        <v>95.394977999999995</v>
      </c>
    </row>
    <row r="339" spans="2:6" x14ac:dyDescent="0.3">
      <c r="B339" s="25" t="s">
        <v>34</v>
      </c>
      <c r="C339" s="26" t="s">
        <v>4</v>
      </c>
      <c r="D339" s="26" t="s">
        <v>39</v>
      </c>
      <c r="E339" s="26">
        <v>0.25</v>
      </c>
      <c r="F339" s="30">
        <v>95.394977999999995</v>
      </c>
    </row>
    <row r="340" spans="2:6" x14ac:dyDescent="0.3">
      <c r="B340" s="27" t="s">
        <v>34</v>
      </c>
      <c r="C340" s="28" t="s">
        <v>4</v>
      </c>
      <c r="D340" s="28" t="s">
        <v>39</v>
      </c>
      <c r="E340" s="28">
        <v>0.25</v>
      </c>
      <c r="F340" s="31">
        <v>95.394977999999995</v>
      </c>
    </row>
    <row r="341" spans="2:6" x14ac:dyDescent="0.3">
      <c r="B341" s="25" t="s">
        <v>34</v>
      </c>
      <c r="C341" s="26" t="s">
        <v>4</v>
      </c>
      <c r="D341" s="26" t="s">
        <v>39</v>
      </c>
      <c r="E341" s="26">
        <v>0.25</v>
      </c>
      <c r="F341" s="30">
        <v>95.394977999999995</v>
      </c>
    </row>
    <row r="342" spans="2:6" x14ac:dyDescent="0.3">
      <c r="B342" s="27" t="s">
        <v>34</v>
      </c>
      <c r="C342" s="28" t="s">
        <v>4</v>
      </c>
      <c r="D342" s="28" t="s">
        <v>39</v>
      </c>
      <c r="E342" s="28">
        <v>0.05</v>
      </c>
      <c r="F342" s="31">
        <v>84.743393999999995</v>
      </c>
    </row>
    <row r="343" spans="2:6" x14ac:dyDescent="0.3">
      <c r="B343" s="25" t="s">
        <v>34</v>
      </c>
      <c r="C343" s="26" t="s">
        <v>4</v>
      </c>
      <c r="D343" s="26" t="s">
        <v>39</v>
      </c>
      <c r="E343" s="26">
        <v>0.05</v>
      </c>
      <c r="F343" s="30">
        <v>84.743393999999995</v>
      </c>
    </row>
    <row r="344" spans="2:6" x14ac:dyDescent="0.3">
      <c r="B344" s="27" t="s">
        <v>34</v>
      </c>
      <c r="C344" s="28" t="s">
        <v>4</v>
      </c>
      <c r="D344" s="28" t="s">
        <v>39</v>
      </c>
      <c r="E344" s="28">
        <v>0.05</v>
      </c>
      <c r="F344" s="31">
        <v>84.743393999999995</v>
      </c>
    </row>
    <row r="345" spans="2:6" x14ac:dyDescent="0.3">
      <c r="B345" s="25" t="s">
        <v>34</v>
      </c>
      <c r="C345" s="26" t="s">
        <v>4</v>
      </c>
      <c r="D345" s="26" t="s">
        <v>39</v>
      </c>
      <c r="E345" s="26">
        <v>0</v>
      </c>
      <c r="F345" s="30">
        <v>84.743393999999995</v>
      </c>
    </row>
    <row r="346" spans="2:6" x14ac:dyDescent="0.3">
      <c r="B346" s="27" t="s">
        <v>34</v>
      </c>
      <c r="C346" s="28" t="s">
        <v>4</v>
      </c>
      <c r="D346" s="28" t="s">
        <v>39</v>
      </c>
      <c r="E346" s="28" t="s">
        <v>24</v>
      </c>
      <c r="F346" s="31">
        <v>105.039751</v>
      </c>
    </row>
    <row r="347" spans="2:6" x14ac:dyDescent="0.3">
      <c r="B347" s="25" t="s">
        <v>34</v>
      </c>
      <c r="C347" s="26" t="s">
        <v>4</v>
      </c>
      <c r="D347" s="26" t="s">
        <v>40</v>
      </c>
      <c r="E347" s="26">
        <v>1</v>
      </c>
      <c r="F347" s="30">
        <v>159.91544999999999</v>
      </c>
    </row>
    <row r="348" spans="2:6" x14ac:dyDescent="0.3">
      <c r="B348" s="27" t="s">
        <v>34</v>
      </c>
      <c r="C348" s="28" t="s">
        <v>4</v>
      </c>
      <c r="D348" s="28" t="s">
        <v>40</v>
      </c>
      <c r="E348" s="28">
        <v>0.95</v>
      </c>
      <c r="F348" s="31">
        <v>121.335227</v>
      </c>
    </row>
    <row r="349" spans="2:6" x14ac:dyDescent="0.3">
      <c r="B349" s="25" t="s">
        <v>34</v>
      </c>
      <c r="C349" s="26" t="s">
        <v>4</v>
      </c>
      <c r="D349" s="26" t="s">
        <v>40</v>
      </c>
      <c r="E349" s="26">
        <v>0.95</v>
      </c>
      <c r="F349" s="30">
        <v>121.335227</v>
      </c>
    </row>
    <row r="350" spans="2:6" x14ac:dyDescent="0.3">
      <c r="B350" s="27" t="s">
        <v>34</v>
      </c>
      <c r="C350" s="28" t="s">
        <v>4</v>
      </c>
      <c r="D350" s="28" t="s">
        <v>40</v>
      </c>
      <c r="E350" s="28">
        <v>0.95</v>
      </c>
      <c r="F350" s="31">
        <v>121.335227</v>
      </c>
    </row>
    <row r="351" spans="2:6" x14ac:dyDescent="0.3">
      <c r="B351" s="25" t="s">
        <v>34</v>
      </c>
      <c r="C351" s="26" t="s">
        <v>4</v>
      </c>
      <c r="D351" s="26" t="s">
        <v>40</v>
      </c>
      <c r="E351" s="26">
        <v>0.75</v>
      </c>
      <c r="F351" s="30">
        <v>105.452277</v>
      </c>
    </row>
    <row r="352" spans="2:6" x14ac:dyDescent="0.3">
      <c r="B352" s="27" t="s">
        <v>34</v>
      </c>
      <c r="C352" s="28" t="s">
        <v>4</v>
      </c>
      <c r="D352" s="28" t="s">
        <v>40</v>
      </c>
      <c r="E352" s="28">
        <v>0.75</v>
      </c>
      <c r="F352" s="31">
        <v>105.452277</v>
      </c>
    </row>
    <row r="353" spans="2:6" x14ac:dyDescent="0.3">
      <c r="B353" s="25" t="s">
        <v>34</v>
      </c>
      <c r="C353" s="26" t="s">
        <v>4</v>
      </c>
      <c r="D353" s="26" t="s">
        <v>40</v>
      </c>
      <c r="E353" s="26">
        <v>0.75</v>
      </c>
      <c r="F353" s="30">
        <v>105.452277</v>
      </c>
    </row>
    <row r="354" spans="2:6" x14ac:dyDescent="0.3">
      <c r="B354" s="27" t="s">
        <v>34</v>
      </c>
      <c r="C354" s="28" t="s">
        <v>4</v>
      </c>
      <c r="D354" s="28" t="s">
        <v>40</v>
      </c>
      <c r="E354" s="28">
        <v>0.75</v>
      </c>
      <c r="F354" s="31">
        <v>105.452277</v>
      </c>
    </row>
    <row r="355" spans="2:6" x14ac:dyDescent="0.3">
      <c r="B355" s="25" t="s">
        <v>34</v>
      </c>
      <c r="C355" s="26" t="s">
        <v>4</v>
      </c>
      <c r="D355" s="26" t="s">
        <v>40</v>
      </c>
      <c r="E355" s="26">
        <v>0.5</v>
      </c>
      <c r="F355" s="30">
        <v>94.599114999999998</v>
      </c>
    </row>
    <row r="356" spans="2:6" x14ac:dyDescent="0.3">
      <c r="B356" s="27" t="s">
        <v>34</v>
      </c>
      <c r="C356" s="28" t="s">
        <v>4</v>
      </c>
      <c r="D356" s="28" t="s">
        <v>40</v>
      </c>
      <c r="E356" s="28">
        <v>0.5</v>
      </c>
      <c r="F356" s="31">
        <v>94.599114999999998</v>
      </c>
    </row>
    <row r="357" spans="2:6" x14ac:dyDescent="0.3">
      <c r="B357" s="25" t="s">
        <v>34</v>
      </c>
      <c r="C357" s="26" t="s">
        <v>4</v>
      </c>
      <c r="D357" s="26" t="s">
        <v>40</v>
      </c>
      <c r="E357" s="26">
        <v>0.5</v>
      </c>
      <c r="F357" s="30">
        <v>94.599114999999998</v>
      </c>
    </row>
    <row r="358" spans="2:6" x14ac:dyDescent="0.3">
      <c r="B358" s="27" t="s">
        <v>34</v>
      </c>
      <c r="C358" s="28" t="s">
        <v>4</v>
      </c>
      <c r="D358" s="28" t="s">
        <v>40</v>
      </c>
      <c r="E358" s="28">
        <v>0.5</v>
      </c>
      <c r="F358" s="31">
        <v>94.599114999999998</v>
      </c>
    </row>
    <row r="359" spans="2:6" x14ac:dyDescent="0.3">
      <c r="B359" s="25" t="s">
        <v>34</v>
      </c>
      <c r="C359" s="26" t="s">
        <v>4</v>
      </c>
      <c r="D359" s="26" t="s">
        <v>40</v>
      </c>
      <c r="E359" s="26">
        <v>0.5</v>
      </c>
      <c r="F359" s="30">
        <v>94.599114999999998</v>
      </c>
    </row>
    <row r="360" spans="2:6" x14ac:dyDescent="0.3">
      <c r="B360" s="27" t="s">
        <v>34</v>
      </c>
      <c r="C360" s="28" t="s">
        <v>4</v>
      </c>
      <c r="D360" s="28" t="s">
        <v>40</v>
      </c>
      <c r="E360" s="28">
        <v>0.25</v>
      </c>
      <c r="F360" s="31">
        <v>84.856380999999999</v>
      </c>
    </row>
    <row r="361" spans="2:6" x14ac:dyDescent="0.3">
      <c r="B361" s="25" t="s">
        <v>34</v>
      </c>
      <c r="C361" s="26" t="s">
        <v>4</v>
      </c>
      <c r="D361" s="26" t="s">
        <v>40</v>
      </c>
      <c r="E361" s="26">
        <v>0.25</v>
      </c>
      <c r="F361" s="30">
        <v>84.856380999999999</v>
      </c>
    </row>
    <row r="362" spans="2:6" x14ac:dyDescent="0.3">
      <c r="B362" s="27" t="s">
        <v>34</v>
      </c>
      <c r="C362" s="28" t="s">
        <v>4</v>
      </c>
      <c r="D362" s="28" t="s">
        <v>40</v>
      </c>
      <c r="E362" s="28">
        <v>0.25</v>
      </c>
      <c r="F362" s="31">
        <v>84.856380999999999</v>
      </c>
    </row>
    <row r="363" spans="2:6" x14ac:dyDescent="0.3">
      <c r="B363" s="25" t="s">
        <v>34</v>
      </c>
      <c r="C363" s="26" t="s">
        <v>4</v>
      </c>
      <c r="D363" s="26" t="s">
        <v>40</v>
      </c>
      <c r="E363" s="26">
        <v>0.25</v>
      </c>
      <c r="F363" s="30">
        <v>84.856380999999999</v>
      </c>
    </row>
    <row r="364" spans="2:6" x14ac:dyDescent="0.3">
      <c r="B364" s="27" t="s">
        <v>34</v>
      </c>
      <c r="C364" s="28" t="s">
        <v>4</v>
      </c>
      <c r="D364" s="28" t="s">
        <v>40</v>
      </c>
      <c r="E364" s="28">
        <v>0.05</v>
      </c>
      <c r="F364" s="31">
        <v>73.287300999999999</v>
      </c>
    </row>
    <row r="365" spans="2:6" x14ac:dyDescent="0.3">
      <c r="B365" s="25" t="s">
        <v>34</v>
      </c>
      <c r="C365" s="26" t="s">
        <v>4</v>
      </c>
      <c r="D365" s="26" t="s">
        <v>40</v>
      </c>
      <c r="E365" s="26">
        <v>0.05</v>
      </c>
      <c r="F365" s="30">
        <v>73.287300999999999</v>
      </c>
    </row>
    <row r="366" spans="2:6" x14ac:dyDescent="0.3">
      <c r="B366" s="27" t="s">
        <v>34</v>
      </c>
      <c r="C366" s="28" t="s">
        <v>4</v>
      </c>
      <c r="D366" s="28" t="s">
        <v>40</v>
      </c>
      <c r="E366" s="28">
        <v>0.05</v>
      </c>
      <c r="F366" s="31">
        <v>73.287300999999999</v>
      </c>
    </row>
    <row r="367" spans="2:6" x14ac:dyDescent="0.3">
      <c r="B367" s="25" t="s">
        <v>34</v>
      </c>
      <c r="C367" s="26" t="s">
        <v>4</v>
      </c>
      <c r="D367" s="26" t="s">
        <v>40</v>
      </c>
      <c r="E367" s="26">
        <v>0</v>
      </c>
      <c r="F367" s="30">
        <v>53.501714999999997</v>
      </c>
    </row>
    <row r="368" spans="2:6" x14ac:dyDescent="0.3">
      <c r="B368" s="27" t="s">
        <v>34</v>
      </c>
      <c r="C368" s="28" t="s">
        <v>4</v>
      </c>
      <c r="D368" s="28" t="s">
        <v>40</v>
      </c>
      <c r="E368" s="28" t="s">
        <v>24</v>
      </c>
      <c r="F368" s="31">
        <v>95.704896000000005</v>
      </c>
    </row>
    <row r="369" spans="2:6" x14ac:dyDescent="0.3">
      <c r="B369" s="25" t="s">
        <v>34</v>
      </c>
      <c r="C369" s="26" t="s">
        <v>4</v>
      </c>
      <c r="D369" s="26" t="s">
        <v>41</v>
      </c>
      <c r="E369" s="26">
        <v>1</v>
      </c>
      <c r="F369" s="30">
        <v>276.44454300000001</v>
      </c>
    </row>
    <row r="370" spans="2:6" x14ac:dyDescent="0.3">
      <c r="B370" s="27" t="s">
        <v>34</v>
      </c>
      <c r="C370" s="28" t="s">
        <v>4</v>
      </c>
      <c r="D370" s="28" t="s">
        <v>41</v>
      </c>
      <c r="E370" s="28">
        <v>0.95</v>
      </c>
      <c r="F370" s="31">
        <v>235.37237400000001</v>
      </c>
    </row>
    <row r="371" spans="2:6" x14ac:dyDescent="0.3">
      <c r="B371" s="25" t="s">
        <v>34</v>
      </c>
      <c r="C371" s="26" t="s">
        <v>4</v>
      </c>
      <c r="D371" s="26" t="s">
        <v>41</v>
      </c>
      <c r="E371" s="26">
        <v>0.95</v>
      </c>
      <c r="F371" s="30">
        <v>235.37237400000001</v>
      </c>
    </row>
    <row r="372" spans="2:6" x14ac:dyDescent="0.3">
      <c r="B372" s="27" t="s">
        <v>34</v>
      </c>
      <c r="C372" s="28" t="s">
        <v>4</v>
      </c>
      <c r="D372" s="28" t="s">
        <v>41</v>
      </c>
      <c r="E372" s="28">
        <v>0.95</v>
      </c>
      <c r="F372" s="31">
        <v>235.37237400000001</v>
      </c>
    </row>
    <row r="373" spans="2:6" x14ac:dyDescent="0.3">
      <c r="B373" s="25" t="s">
        <v>34</v>
      </c>
      <c r="C373" s="26" t="s">
        <v>4</v>
      </c>
      <c r="D373" s="26" t="s">
        <v>41</v>
      </c>
      <c r="E373" s="26">
        <v>0.75</v>
      </c>
      <c r="F373" s="30">
        <v>216.571448</v>
      </c>
    </row>
    <row r="374" spans="2:6" x14ac:dyDescent="0.3">
      <c r="B374" s="27" t="s">
        <v>34</v>
      </c>
      <c r="C374" s="28" t="s">
        <v>4</v>
      </c>
      <c r="D374" s="28" t="s">
        <v>41</v>
      </c>
      <c r="E374" s="28">
        <v>0.75</v>
      </c>
      <c r="F374" s="31">
        <v>216.571448</v>
      </c>
    </row>
    <row r="375" spans="2:6" x14ac:dyDescent="0.3">
      <c r="B375" s="25" t="s">
        <v>34</v>
      </c>
      <c r="C375" s="26" t="s">
        <v>4</v>
      </c>
      <c r="D375" s="26" t="s">
        <v>41</v>
      </c>
      <c r="E375" s="26">
        <v>0.75</v>
      </c>
      <c r="F375" s="30">
        <v>216.571448</v>
      </c>
    </row>
    <row r="376" spans="2:6" x14ac:dyDescent="0.3">
      <c r="B376" s="27" t="s">
        <v>34</v>
      </c>
      <c r="C376" s="28" t="s">
        <v>4</v>
      </c>
      <c r="D376" s="28" t="s">
        <v>41</v>
      </c>
      <c r="E376" s="28">
        <v>0.75</v>
      </c>
      <c r="F376" s="31">
        <v>216.571448</v>
      </c>
    </row>
    <row r="377" spans="2:6" x14ac:dyDescent="0.3">
      <c r="B377" s="25" t="s">
        <v>34</v>
      </c>
      <c r="C377" s="26" t="s">
        <v>4</v>
      </c>
      <c r="D377" s="26" t="s">
        <v>41</v>
      </c>
      <c r="E377" s="26">
        <v>0.5</v>
      </c>
      <c r="F377" s="30">
        <v>203.59415999999999</v>
      </c>
    </row>
    <row r="378" spans="2:6" x14ac:dyDescent="0.3">
      <c r="B378" s="27" t="s">
        <v>34</v>
      </c>
      <c r="C378" s="28" t="s">
        <v>4</v>
      </c>
      <c r="D378" s="28" t="s">
        <v>41</v>
      </c>
      <c r="E378" s="28">
        <v>0.5</v>
      </c>
      <c r="F378" s="31">
        <v>203.59415999999999</v>
      </c>
    </row>
    <row r="379" spans="2:6" x14ac:dyDescent="0.3">
      <c r="B379" s="25" t="s">
        <v>34</v>
      </c>
      <c r="C379" s="26" t="s">
        <v>4</v>
      </c>
      <c r="D379" s="26" t="s">
        <v>41</v>
      </c>
      <c r="E379" s="26">
        <v>0.5</v>
      </c>
      <c r="F379" s="30">
        <v>203.59415999999999</v>
      </c>
    </row>
    <row r="380" spans="2:6" x14ac:dyDescent="0.3">
      <c r="B380" s="27" t="s">
        <v>34</v>
      </c>
      <c r="C380" s="28" t="s">
        <v>4</v>
      </c>
      <c r="D380" s="28" t="s">
        <v>41</v>
      </c>
      <c r="E380" s="28">
        <v>0.5</v>
      </c>
      <c r="F380" s="31">
        <v>203.59415999999999</v>
      </c>
    </row>
    <row r="381" spans="2:6" x14ac:dyDescent="0.3">
      <c r="B381" s="25" t="s">
        <v>34</v>
      </c>
      <c r="C381" s="26" t="s">
        <v>4</v>
      </c>
      <c r="D381" s="26" t="s">
        <v>41</v>
      </c>
      <c r="E381" s="26">
        <v>0.5</v>
      </c>
      <c r="F381" s="30">
        <v>203.59415999999999</v>
      </c>
    </row>
    <row r="382" spans="2:6" x14ac:dyDescent="0.3">
      <c r="B382" s="27" t="s">
        <v>34</v>
      </c>
      <c r="C382" s="28" t="s">
        <v>4</v>
      </c>
      <c r="D382" s="28" t="s">
        <v>41</v>
      </c>
      <c r="E382" s="28">
        <v>0.25</v>
      </c>
      <c r="F382" s="31">
        <v>191.006507</v>
      </c>
    </row>
    <row r="383" spans="2:6" x14ac:dyDescent="0.3">
      <c r="B383" s="25" t="s">
        <v>34</v>
      </c>
      <c r="C383" s="26" t="s">
        <v>4</v>
      </c>
      <c r="D383" s="26" t="s">
        <v>41</v>
      </c>
      <c r="E383" s="26">
        <v>0.25</v>
      </c>
      <c r="F383" s="30">
        <v>191.006507</v>
      </c>
    </row>
    <row r="384" spans="2:6" x14ac:dyDescent="0.3">
      <c r="B384" s="27" t="s">
        <v>34</v>
      </c>
      <c r="C384" s="28" t="s">
        <v>4</v>
      </c>
      <c r="D384" s="28" t="s">
        <v>41</v>
      </c>
      <c r="E384" s="28">
        <v>0.25</v>
      </c>
      <c r="F384" s="31">
        <v>191.006507</v>
      </c>
    </row>
    <row r="385" spans="2:6" x14ac:dyDescent="0.3">
      <c r="B385" s="25" t="s">
        <v>34</v>
      </c>
      <c r="C385" s="26" t="s">
        <v>4</v>
      </c>
      <c r="D385" s="26" t="s">
        <v>41</v>
      </c>
      <c r="E385" s="26">
        <v>0.25</v>
      </c>
      <c r="F385" s="30">
        <v>191.006507</v>
      </c>
    </row>
    <row r="386" spans="2:6" x14ac:dyDescent="0.3">
      <c r="B386" s="27" t="s">
        <v>34</v>
      </c>
      <c r="C386" s="28" t="s">
        <v>4</v>
      </c>
      <c r="D386" s="28" t="s">
        <v>41</v>
      </c>
      <c r="E386" s="28">
        <v>0.05</v>
      </c>
      <c r="F386" s="31">
        <v>174.95840799999999</v>
      </c>
    </row>
    <row r="387" spans="2:6" x14ac:dyDescent="0.3">
      <c r="B387" s="25" t="s">
        <v>34</v>
      </c>
      <c r="C387" s="26" t="s">
        <v>4</v>
      </c>
      <c r="D387" s="26" t="s">
        <v>41</v>
      </c>
      <c r="E387" s="26">
        <v>0.05</v>
      </c>
      <c r="F387" s="30">
        <v>174.95840799999999</v>
      </c>
    </row>
    <row r="388" spans="2:6" x14ac:dyDescent="0.3">
      <c r="B388" s="27" t="s">
        <v>34</v>
      </c>
      <c r="C388" s="28" t="s">
        <v>4</v>
      </c>
      <c r="D388" s="28" t="s">
        <v>41</v>
      </c>
      <c r="E388" s="28">
        <v>0.05</v>
      </c>
      <c r="F388" s="31">
        <v>174.95840799999999</v>
      </c>
    </row>
    <row r="389" spans="2:6" x14ac:dyDescent="0.3">
      <c r="B389" s="25" t="s">
        <v>34</v>
      </c>
      <c r="C389" s="26" t="s">
        <v>4</v>
      </c>
      <c r="D389" s="26" t="s">
        <v>41</v>
      </c>
      <c r="E389" s="26">
        <v>0</v>
      </c>
      <c r="F389" s="30">
        <v>144.03654499999999</v>
      </c>
    </row>
    <row r="390" spans="2:6" x14ac:dyDescent="0.3">
      <c r="B390" s="27" t="s">
        <v>34</v>
      </c>
      <c r="C390" s="28" t="s">
        <v>4</v>
      </c>
      <c r="D390" s="28" t="s">
        <v>41</v>
      </c>
      <c r="E390" s="28" t="s">
        <v>24</v>
      </c>
      <c r="F390" s="31">
        <v>204.11605499999999</v>
      </c>
    </row>
    <row r="391" spans="2:6" x14ac:dyDescent="0.3">
      <c r="B391" s="25" t="s">
        <v>34</v>
      </c>
      <c r="C391" s="26" t="s">
        <v>4</v>
      </c>
      <c r="D391" s="26" t="s">
        <v>42</v>
      </c>
      <c r="E391" s="26">
        <v>1</v>
      </c>
      <c r="F391" s="30">
        <v>28524850.239999998</v>
      </c>
    </row>
    <row r="392" spans="2:6" x14ac:dyDescent="0.3">
      <c r="B392" s="27" t="s">
        <v>34</v>
      </c>
      <c r="C392" s="28" t="s">
        <v>4</v>
      </c>
      <c r="D392" s="28" t="s">
        <v>42</v>
      </c>
      <c r="E392" s="28">
        <v>0.95</v>
      </c>
      <c r="F392" s="31">
        <v>21196216.77</v>
      </c>
    </row>
    <row r="393" spans="2:6" x14ac:dyDescent="0.3">
      <c r="B393" s="25" t="s">
        <v>34</v>
      </c>
      <c r="C393" s="26" t="s">
        <v>4</v>
      </c>
      <c r="D393" s="26" t="s">
        <v>42</v>
      </c>
      <c r="E393" s="26">
        <v>0.95</v>
      </c>
      <c r="F393" s="30">
        <v>21196216.77</v>
      </c>
    </row>
    <row r="394" spans="2:6" x14ac:dyDescent="0.3">
      <c r="B394" s="27" t="s">
        <v>34</v>
      </c>
      <c r="C394" s="28" t="s">
        <v>4</v>
      </c>
      <c r="D394" s="28" t="s">
        <v>42</v>
      </c>
      <c r="E394" s="28">
        <v>0.95</v>
      </c>
      <c r="F394" s="31">
        <v>21196216.77</v>
      </c>
    </row>
    <row r="395" spans="2:6" x14ac:dyDescent="0.3">
      <c r="B395" s="25" t="s">
        <v>34</v>
      </c>
      <c r="C395" s="26" t="s">
        <v>4</v>
      </c>
      <c r="D395" s="26" t="s">
        <v>42</v>
      </c>
      <c r="E395" s="26">
        <v>0.75</v>
      </c>
      <c r="F395" s="30">
        <v>17541794.870000001</v>
      </c>
    </row>
    <row r="396" spans="2:6" x14ac:dyDescent="0.3">
      <c r="B396" s="27" t="s">
        <v>34</v>
      </c>
      <c r="C396" s="28" t="s">
        <v>4</v>
      </c>
      <c r="D396" s="28" t="s">
        <v>42</v>
      </c>
      <c r="E396" s="28">
        <v>0.75</v>
      </c>
      <c r="F396" s="31">
        <v>17541794.870000001</v>
      </c>
    </row>
    <row r="397" spans="2:6" x14ac:dyDescent="0.3">
      <c r="B397" s="25" t="s">
        <v>34</v>
      </c>
      <c r="C397" s="26" t="s">
        <v>4</v>
      </c>
      <c r="D397" s="26" t="s">
        <v>42</v>
      </c>
      <c r="E397" s="26">
        <v>0.75</v>
      </c>
      <c r="F397" s="30">
        <v>17541794.870000001</v>
      </c>
    </row>
    <row r="398" spans="2:6" x14ac:dyDescent="0.3">
      <c r="B398" s="27" t="s">
        <v>34</v>
      </c>
      <c r="C398" s="28" t="s">
        <v>4</v>
      </c>
      <c r="D398" s="28" t="s">
        <v>42</v>
      </c>
      <c r="E398" s="28">
        <v>0.75</v>
      </c>
      <c r="F398" s="31">
        <v>17541794.870000001</v>
      </c>
    </row>
    <row r="399" spans="2:6" x14ac:dyDescent="0.3">
      <c r="B399" s="25" t="s">
        <v>34</v>
      </c>
      <c r="C399" s="26" t="s">
        <v>4</v>
      </c>
      <c r="D399" s="26" t="s">
        <v>42</v>
      </c>
      <c r="E399" s="26">
        <v>0.5</v>
      </c>
      <c r="F399" s="30">
        <v>15344545.25</v>
      </c>
    </row>
    <row r="400" spans="2:6" x14ac:dyDescent="0.3">
      <c r="B400" s="27" t="s">
        <v>34</v>
      </c>
      <c r="C400" s="28" t="s">
        <v>4</v>
      </c>
      <c r="D400" s="28" t="s">
        <v>42</v>
      </c>
      <c r="E400" s="28">
        <v>0.5</v>
      </c>
      <c r="F400" s="31">
        <v>15344545.25</v>
      </c>
    </row>
    <row r="401" spans="2:6" x14ac:dyDescent="0.3">
      <c r="B401" s="25" t="s">
        <v>34</v>
      </c>
      <c r="C401" s="26" t="s">
        <v>4</v>
      </c>
      <c r="D401" s="26" t="s">
        <v>42</v>
      </c>
      <c r="E401" s="26">
        <v>0.5</v>
      </c>
      <c r="F401" s="30">
        <v>15344545.25</v>
      </c>
    </row>
    <row r="402" spans="2:6" x14ac:dyDescent="0.3">
      <c r="B402" s="27" t="s">
        <v>34</v>
      </c>
      <c r="C402" s="28" t="s">
        <v>4</v>
      </c>
      <c r="D402" s="28" t="s">
        <v>42</v>
      </c>
      <c r="E402" s="28">
        <v>0.5</v>
      </c>
      <c r="F402" s="31">
        <v>15344545.25</v>
      </c>
    </row>
    <row r="403" spans="2:6" x14ac:dyDescent="0.3">
      <c r="B403" s="25" t="s">
        <v>34</v>
      </c>
      <c r="C403" s="26" t="s">
        <v>4</v>
      </c>
      <c r="D403" s="26" t="s">
        <v>42</v>
      </c>
      <c r="E403" s="26">
        <v>0.5</v>
      </c>
      <c r="F403" s="30">
        <v>15344545.25</v>
      </c>
    </row>
    <row r="404" spans="2:6" x14ac:dyDescent="0.3">
      <c r="B404" s="27" t="s">
        <v>34</v>
      </c>
      <c r="C404" s="28" t="s">
        <v>4</v>
      </c>
      <c r="D404" s="28" t="s">
        <v>42</v>
      </c>
      <c r="E404" s="28">
        <v>0.25</v>
      </c>
      <c r="F404" s="31">
        <v>13362254.26</v>
      </c>
    </row>
    <row r="405" spans="2:6" x14ac:dyDescent="0.3">
      <c r="B405" s="25" t="s">
        <v>34</v>
      </c>
      <c r="C405" s="26" t="s">
        <v>4</v>
      </c>
      <c r="D405" s="26" t="s">
        <v>42</v>
      </c>
      <c r="E405" s="26">
        <v>0.25</v>
      </c>
      <c r="F405" s="30">
        <v>13362254.26</v>
      </c>
    </row>
    <row r="406" spans="2:6" x14ac:dyDescent="0.3">
      <c r="B406" s="27" t="s">
        <v>34</v>
      </c>
      <c r="C406" s="28" t="s">
        <v>4</v>
      </c>
      <c r="D406" s="28" t="s">
        <v>42</v>
      </c>
      <c r="E406" s="28">
        <v>0.25</v>
      </c>
      <c r="F406" s="31">
        <v>13362254.26</v>
      </c>
    </row>
    <row r="407" spans="2:6" x14ac:dyDescent="0.3">
      <c r="B407" s="25" t="s">
        <v>34</v>
      </c>
      <c r="C407" s="26" t="s">
        <v>4</v>
      </c>
      <c r="D407" s="26" t="s">
        <v>42</v>
      </c>
      <c r="E407" s="26">
        <v>0.25</v>
      </c>
      <c r="F407" s="30">
        <v>13362254.26</v>
      </c>
    </row>
    <row r="408" spans="2:6" x14ac:dyDescent="0.3">
      <c r="B408" s="27" t="s">
        <v>34</v>
      </c>
      <c r="C408" s="28" t="s">
        <v>4</v>
      </c>
      <c r="D408" s="28" t="s">
        <v>42</v>
      </c>
      <c r="E408" s="28">
        <v>0.05</v>
      </c>
      <c r="F408" s="31">
        <v>10874979.66</v>
      </c>
    </row>
    <row r="409" spans="2:6" x14ac:dyDescent="0.3">
      <c r="B409" s="25" t="s">
        <v>34</v>
      </c>
      <c r="C409" s="26" t="s">
        <v>4</v>
      </c>
      <c r="D409" s="26" t="s">
        <v>42</v>
      </c>
      <c r="E409" s="26">
        <v>0.05</v>
      </c>
      <c r="F409" s="30">
        <v>10874979.66</v>
      </c>
    </row>
    <row r="410" spans="2:6" x14ac:dyDescent="0.3">
      <c r="B410" s="27" t="s">
        <v>34</v>
      </c>
      <c r="C410" s="28" t="s">
        <v>4</v>
      </c>
      <c r="D410" s="28" t="s">
        <v>42</v>
      </c>
      <c r="E410" s="28">
        <v>0.05</v>
      </c>
      <c r="F410" s="31">
        <v>10874979.66</v>
      </c>
    </row>
    <row r="411" spans="2:6" x14ac:dyDescent="0.3">
      <c r="B411" s="25" t="s">
        <v>34</v>
      </c>
      <c r="C411" s="26" t="s">
        <v>4</v>
      </c>
      <c r="D411" s="26" t="s">
        <v>42</v>
      </c>
      <c r="E411" s="26">
        <v>0</v>
      </c>
      <c r="F411" s="30">
        <v>5666596.0530000003</v>
      </c>
    </row>
    <row r="412" spans="2:6" x14ac:dyDescent="0.3">
      <c r="B412" s="27" t="s">
        <v>34</v>
      </c>
      <c r="C412" s="28" t="s">
        <v>4</v>
      </c>
      <c r="D412" s="28" t="s">
        <v>42</v>
      </c>
      <c r="E412" s="28" t="s">
        <v>24</v>
      </c>
      <c r="F412" s="31">
        <v>15590279.960000001</v>
      </c>
    </row>
    <row r="413" spans="2:6" x14ac:dyDescent="0.3">
      <c r="B413" s="25" t="s">
        <v>34</v>
      </c>
      <c r="C413" s="26" t="s">
        <v>4</v>
      </c>
      <c r="D413" s="26" t="s">
        <v>43</v>
      </c>
      <c r="E413" s="26">
        <v>1</v>
      </c>
      <c r="F413" s="30">
        <v>167.91122200000001</v>
      </c>
    </row>
    <row r="414" spans="2:6" x14ac:dyDescent="0.3">
      <c r="B414" s="27" t="s">
        <v>34</v>
      </c>
      <c r="C414" s="28" t="s">
        <v>4</v>
      </c>
      <c r="D414" s="28" t="s">
        <v>43</v>
      </c>
      <c r="E414" s="28">
        <v>0.95</v>
      </c>
      <c r="F414" s="31">
        <v>127.401988</v>
      </c>
    </row>
    <row r="415" spans="2:6" x14ac:dyDescent="0.3">
      <c r="B415" s="25" t="s">
        <v>34</v>
      </c>
      <c r="C415" s="26" t="s">
        <v>4</v>
      </c>
      <c r="D415" s="26" t="s">
        <v>43</v>
      </c>
      <c r="E415" s="26">
        <v>0.95</v>
      </c>
      <c r="F415" s="30">
        <v>127.401988</v>
      </c>
    </row>
    <row r="416" spans="2:6" x14ac:dyDescent="0.3">
      <c r="B416" s="27" t="s">
        <v>34</v>
      </c>
      <c r="C416" s="28" t="s">
        <v>4</v>
      </c>
      <c r="D416" s="28" t="s">
        <v>43</v>
      </c>
      <c r="E416" s="28">
        <v>0.95</v>
      </c>
      <c r="F416" s="31">
        <v>127.401988</v>
      </c>
    </row>
    <row r="417" spans="2:6" x14ac:dyDescent="0.3">
      <c r="B417" s="25" t="s">
        <v>34</v>
      </c>
      <c r="C417" s="26" t="s">
        <v>4</v>
      </c>
      <c r="D417" s="26" t="s">
        <v>43</v>
      </c>
      <c r="E417" s="26">
        <v>0.75</v>
      </c>
      <c r="F417" s="30">
        <v>110.72489</v>
      </c>
    </row>
    <row r="418" spans="2:6" x14ac:dyDescent="0.3">
      <c r="B418" s="27" t="s">
        <v>34</v>
      </c>
      <c r="C418" s="28" t="s">
        <v>4</v>
      </c>
      <c r="D418" s="28" t="s">
        <v>43</v>
      </c>
      <c r="E418" s="28">
        <v>0.75</v>
      </c>
      <c r="F418" s="31">
        <v>110.72489</v>
      </c>
    </row>
    <row r="419" spans="2:6" x14ac:dyDescent="0.3">
      <c r="B419" s="25" t="s">
        <v>34</v>
      </c>
      <c r="C419" s="26" t="s">
        <v>4</v>
      </c>
      <c r="D419" s="26" t="s">
        <v>43</v>
      </c>
      <c r="E419" s="26">
        <v>0.75</v>
      </c>
      <c r="F419" s="30">
        <v>110.72489</v>
      </c>
    </row>
    <row r="420" spans="2:6" x14ac:dyDescent="0.3">
      <c r="B420" s="27" t="s">
        <v>34</v>
      </c>
      <c r="C420" s="28" t="s">
        <v>4</v>
      </c>
      <c r="D420" s="28" t="s">
        <v>43</v>
      </c>
      <c r="E420" s="28">
        <v>0.75</v>
      </c>
      <c r="F420" s="31">
        <v>110.72489</v>
      </c>
    </row>
    <row r="421" spans="2:6" x14ac:dyDescent="0.3">
      <c r="B421" s="25" t="s">
        <v>34</v>
      </c>
      <c r="C421" s="26" t="s">
        <v>4</v>
      </c>
      <c r="D421" s="26" t="s">
        <v>43</v>
      </c>
      <c r="E421" s="26">
        <v>0.5</v>
      </c>
      <c r="F421" s="30">
        <v>99.329070999999999</v>
      </c>
    </row>
    <row r="422" spans="2:6" x14ac:dyDescent="0.3">
      <c r="B422" s="27" t="s">
        <v>34</v>
      </c>
      <c r="C422" s="28" t="s">
        <v>4</v>
      </c>
      <c r="D422" s="28" t="s">
        <v>43</v>
      </c>
      <c r="E422" s="28">
        <v>0.5</v>
      </c>
      <c r="F422" s="31">
        <v>99.329070999999999</v>
      </c>
    </row>
    <row r="423" spans="2:6" x14ac:dyDescent="0.3">
      <c r="B423" s="25" t="s">
        <v>34</v>
      </c>
      <c r="C423" s="26" t="s">
        <v>4</v>
      </c>
      <c r="D423" s="26" t="s">
        <v>43</v>
      </c>
      <c r="E423" s="26">
        <v>0.5</v>
      </c>
      <c r="F423" s="30">
        <v>99.329070999999999</v>
      </c>
    </row>
    <row r="424" spans="2:6" x14ac:dyDescent="0.3">
      <c r="B424" s="27" t="s">
        <v>34</v>
      </c>
      <c r="C424" s="28" t="s">
        <v>4</v>
      </c>
      <c r="D424" s="28" t="s">
        <v>43</v>
      </c>
      <c r="E424" s="28">
        <v>0.5</v>
      </c>
      <c r="F424" s="31">
        <v>99.329070999999999</v>
      </c>
    </row>
    <row r="425" spans="2:6" x14ac:dyDescent="0.3">
      <c r="B425" s="25" t="s">
        <v>34</v>
      </c>
      <c r="C425" s="26" t="s">
        <v>4</v>
      </c>
      <c r="D425" s="26" t="s">
        <v>43</v>
      </c>
      <c r="E425" s="26">
        <v>0.5</v>
      </c>
      <c r="F425" s="30">
        <v>99.329070999999999</v>
      </c>
    </row>
    <row r="426" spans="2:6" x14ac:dyDescent="0.3">
      <c r="B426" s="27" t="s">
        <v>34</v>
      </c>
      <c r="C426" s="28" t="s">
        <v>4</v>
      </c>
      <c r="D426" s="28" t="s">
        <v>43</v>
      </c>
      <c r="E426" s="28">
        <v>0.25</v>
      </c>
      <c r="F426" s="31">
        <v>89.099199999999996</v>
      </c>
    </row>
    <row r="427" spans="2:6" x14ac:dyDescent="0.3">
      <c r="B427" s="25" t="s">
        <v>34</v>
      </c>
      <c r="C427" s="26" t="s">
        <v>4</v>
      </c>
      <c r="D427" s="26" t="s">
        <v>43</v>
      </c>
      <c r="E427" s="26">
        <v>0.25</v>
      </c>
      <c r="F427" s="30">
        <v>89.099199999999996</v>
      </c>
    </row>
    <row r="428" spans="2:6" x14ac:dyDescent="0.3">
      <c r="B428" s="27" t="s">
        <v>34</v>
      </c>
      <c r="C428" s="28" t="s">
        <v>4</v>
      </c>
      <c r="D428" s="28" t="s">
        <v>43</v>
      </c>
      <c r="E428" s="28">
        <v>0.25</v>
      </c>
      <c r="F428" s="31">
        <v>89.099199999999996</v>
      </c>
    </row>
    <row r="429" spans="2:6" x14ac:dyDescent="0.3">
      <c r="B429" s="25" t="s">
        <v>34</v>
      </c>
      <c r="C429" s="26" t="s">
        <v>4</v>
      </c>
      <c r="D429" s="26" t="s">
        <v>43</v>
      </c>
      <c r="E429" s="26">
        <v>0.25</v>
      </c>
      <c r="F429" s="30">
        <v>89.099199999999996</v>
      </c>
    </row>
    <row r="430" spans="2:6" x14ac:dyDescent="0.3">
      <c r="B430" s="27" t="s">
        <v>34</v>
      </c>
      <c r="C430" s="28" t="s">
        <v>4</v>
      </c>
      <c r="D430" s="28" t="s">
        <v>43</v>
      </c>
      <c r="E430" s="28">
        <v>0.05</v>
      </c>
      <c r="F430" s="31">
        <v>76.951666000000003</v>
      </c>
    </row>
    <row r="431" spans="2:6" x14ac:dyDescent="0.3">
      <c r="B431" s="25" t="s">
        <v>34</v>
      </c>
      <c r="C431" s="26" t="s">
        <v>4</v>
      </c>
      <c r="D431" s="26" t="s">
        <v>43</v>
      </c>
      <c r="E431" s="26">
        <v>0.05</v>
      </c>
      <c r="F431" s="30">
        <v>76.951666000000003</v>
      </c>
    </row>
    <row r="432" spans="2:6" x14ac:dyDescent="0.3">
      <c r="B432" s="27" t="s">
        <v>34</v>
      </c>
      <c r="C432" s="28" t="s">
        <v>4</v>
      </c>
      <c r="D432" s="28" t="s">
        <v>43</v>
      </c>
      <c r="E432" s="28">
        <v>0.05</v>
      </c>
      <c r="F432" s="31">
        <v>76.951666000000003</v>
      </c>
    </row>
    <row r="433" spans="2:6" x14ac:dyDescent="0.3">
      <c r="B433" s="25" t="s">
        <v>34</v>
      </c>
      <c r="C433" s="26" t="s">
        <v>4</v>
      </c>
      <c r="D433" s="26" t="s">
        <v>43</v>
      </c>
      <c r="E433" s="26">
        <v>0</v>
      </c>
      <c r="F433" s="30">
        <v>56.176800999999998</v>
      </c>
    </row>
    <row r="434" spans="2:6" x14ac:dyDescent="0.3">
      <c r="B434" s="27" t="s">
        <v>34</v>
      </c>
      <c r="C434" s="28" t="s">
        <v>4</v>
      </c>
      <c r="D434" s="28" t="s">
        <v>43</v>
      </c>
      <c r="E434" s="28" t="s">
        <v>24</v>
      </c>
      <c r="F434" s="31">
        <v>100.49014099999999</v>
      </c>
    </row>
    <row r="435" spans="2:6" x14ac:dyDescent="0.3">
      <c r="B435" s="25" t="s">
        <v>34</v>
      </c>
      <c r="C435" s="26" t="s">
        <v>5</v>
      </c>
      <c r="D435" s="26" t="s">
        <v>35</v>
      </c>
      <c r="E435" s="26">
        <v>1</v>
      </c>
      <c r="F435" s="30">
        <v>229409.32500000001</v>
      </c>
    </row>
    <row r="436" spans="2:6" x14ac:dyDescent="0.3">
      <c r="B436" s="27" t="s">
        <v>34</v>
      </c>
      <c r="C436" s="28" t="s">
        <v>5</v>
      </c>
      <c r="D436" s="28" t="s">
        <v>35</v>
      </c>
      <c r="E436" s="28">
        <v>0.95</v>
      </c>
      <c r="F436" s="31">
        <v>182245.625</v>
      </c>
    </row>
    <row r="437" spans="2:6" x14ac:dyDescent="0.3">
      <c r="B437" s="25" t="s">
        <v>34</v>
      </c>
      <c r="C437" s="26" t="s">
        <v>5</v>
      </c>
      <c r="D437" s="26" t="s">
        <v>35</v>
      </c>
      <c r="E437" s="26">
        <v>0.95</v>
      </c>
      <c r="F437" s="30">
        <v>182245.625</v>
      </c>
    </row>
    <row r="438" spans="2:6" x14ac:dyDescent="0.3">
      <c r="B438" s="27" t="s">
        <v>34</v>
      </c>
      <c r="C438" s="28" t="s">
        <v>5</v>
      </c>
      <c r="D438" s="28" t="s">
        <v>35</v>
      </c>
      <c r="E438" s="28">
        <v>0.95</v>
      </c>
      <c r="F438" s="31">
        <v>182245.625</v>
      </c>
    </row>
    <row r="439" spans="2:6" x14ac:dyDescent="0.3">
      <c r="B439" s="25" t="s">
        <v>34</v>
      </c>
      <c r="C439" s="26" t="s">
        <v>5</v>
      </c>
      <c r="D439" s="26" t="s">
        <v>35</v>
      </c>
      <c r="E439" s="26">
        <v>0.75</v>
      </c>
      <c r="F439" s="30">
        <v>162626.70000000001</v>
      </c>
    </row>
    <row r="440" spans="2:6" x14ac:dyDescent="0.3">
      <c r="B440" s="27" t="s">
        <v>34</v>
      </c>
      <c r="C440" s="28" t="s">
        <v>5</v>
      </c>
      <c r="D440" s="28" t="s">
        <v>35</v>
      </c>
      <c r="E440" s="28">
        <v>0.75</v>
      </c>
      <c r="F440" s="31">
        <v>162626.70000000001</v>
      </c>
    </row>
    <row r="441" spans="2:6" x14ac:dyDescent="0.3">
      <c r="B441" s="25" t="s">
        <v>34</v>
      </c>
      <c r="C441" s="26" t="s">
        <v>5</v>
      </c>
      <c r="D441" s="26" t="s">
        <v>35</v>
      </c>
      <c r="E441" s="26">
        <v>0.75</v>
      </c>
      <c r="F441" s="30">
        <v>162626.70000000001</v>
      </c>
    </row>
    <row r="442" spans="2:6" x14ac:dyDescent="0.3">
      <c r="B442" s="27" t="s">
        <v>34</v>
      </c>
      <c r="C442" s="28" t="s">
        <v>5</v>
      </c>
      <c r="D442" s="28" t="s">
        <v>35</v>
      </c>
      <c r="E442" s="28">
        <v>0.75</v>
      </c>
      <c r="F442" s="31">
        <v>162626.70000000001</v>
      </c>
    </row>
    <row r="443" spans="2:6" x14ac:dyDescent="0.3">
      <c r="B443" s="25" t="s">
        <v>34</v>
      </c>
      <c r="C443" s="26" t="s">
        <v>5</v>
      </c>
      <c r="D443" s="26" t="s">
        <v>35</v>
      </c>
      <c r="E443" s="26">
        <v>0.5</v>
      </c>
      <c r="F443" s="30">
        <v>151373.95000000001</v>
      </c>
    </row>
    <row r="444" spans="2:6" x14ac:dyDescent="0.3">
      <c r="B444" s="27" t="s">
        <v>34</v>
      </c>
      <c r="C444" s="28" t="s">
        <v>5</v>
      </c>
      <c r="D444" s="28" t="s">
        <v>35</v>
      </c>
      <c r="E444" s="28">
        <v>0.5</v>
      </c>
      <c r="F444" s="31">
        <v>151373.95000000001</v>
      </c>
    </row>
    <row r="445" spans="2:6" x14ac:dyDescent="0.3">
      <c r="B445" s="25" t="s">
        <v>34</v>
      </c>
      <c r="C445" s="26" t="s">
        <v>5</v>
      </c>
      <c r="D445" s="26" t="s">
        <v>35</v>
      </c>
      <c r="E445" s="26">
        <v>0.5</v>
      </c>
      <c r="F445" s="30">
        <v>151373.95000000001</v>
      </c>
    </row>
    <row r="446" spans="2:6" x14ac:dyDescent="0.3">
      <c r="B446" s="27" t="s">
        <v>34</v>
      </c>
      <c r="C446" s="28" t="s">
        <v>5</v>
      </c>
      <c r="D446" s="28" t="s">
        <v>35</v>
      </c>
      <c r="E446" s="28">
        <v>0.5</v>
      </c>
      <c r="F446" s="31">
        <v>151373.95000000001</v>
      </c>
    </row>
    <row r="447" spans="2:6" x14ac:dyDescent="0.3">
      <c r="B447" s="25" t="s">
        <v>34</v>
      </c>
      <c r="C447" s="26" t="s">
        <v>5</v>
      </c>
      <c r="D447" s="26" t="s">
        <v>35</v>
      </c>
      <c r="E447" s="26">
        <v>0.5</v>
      </c>
      <c r="F447" s="30">
        <v>151373.95000000001</v>
      </c>
    </row>
    <row r="448" spans="2:6" x14ac:dyDescent="0.3">
      <c r="B448" s="27" t="s">
        <v>34</v>
      </c>
      <c r="C448" s="28" t="s">
        <v>5</v>
      </c>
      <c r="D448" s="28" t="s">
        <v>35</v>
      </c>
      <c r="E448" s="28">
        <v>0.25</v>
      </c>
      <c r="F448" s="31">
        <v>140806.15</v>
      </c>
    </row>
    <row r="449" spans="2:6" x14ac:dyDescent="0.3">
      <c r="B449" s="25" t="s">
        <v>34</v>
      </c>
      <c r="C449" s="26" t="s">
        <v>5</v>
      </c>
      <c r="D449" s="26" t="s">
        <v>35</v>
      </c>
      <c r="E449" s="26">
        <v>0.25</v>
      </c>
      <c r="F449" s="30">
        <v>140806.15</v>
      </c>
    </row>
    <row r="450" spans="2:6" x14ac:dyDescent="0.3">
      <c r="B450" s="27" t="s">
        <v>34</v>
      </c>
      <c r="C450" s="28" t="s">
        <v>5</v>
      </c>
      <c r="D450" s="28" t="s">
        <v>35</v>
      </c>
      <c r="E450" s="28">
        <v>0.25</v>
      </c>
      <c r="F450" s="31">
        <v>140806.15</v>
      </c>
    </row>
    <row r="451" spans="2:6" x14ac:dyDescent="0.3">
      <c r="B451" s="25" t="s">
        <v>34</v>
      </c>
      <c r="C451" s="26" t="s">
        <v>5</v>
      </c>
      <c r="D451" s="26" t="s">
        <v>35</v>
      </c>
      <c r="E451" s="26">
        <v>0.25</v>
      </c>
      <c r="F451" s="30">
        <v>140806.15</v>
      </c>
    </row>
    <row r="452" spans="2:6" x14ac:dyDescent="0.3">
      <c r="B452" s="27" t="s">
        <v>34</v>
      </c>
      <c r="C452" s="28" t="s">
        <v>5</v>
      </c>
      <c r="D452" s="28" t="s">
        <v>35</v>
      </c>
      <c r="E452" s="28">
        <v>0.05</v>
      </c>
      <c r="F452" s="31">
        <v>125027.83749999999</v>
      </c>
    </row>
    <row r="453" spans="2:6" x14ac:dyDescent="0.3">
      <c r="B453" s="25" t="s">
        <v>34</v>
      </c>
      <c r="C453" s="26" t="s">
        <v>5</v>
      </c>
      <c r="D453" s="26" t="s">
        <v>35</v>
      </c>
      <c r="E453" s="26">
        <v>0.05</v>
      </c>
      <c r="F453" s="30">
        <v>125027.83749999999</v>
      </c>
    </row>
    <row r="454" spans="2:6" x14ac:dyDescent="0.3">
      <c r="B454" s="27" t="s">
        <v>34</v>
      </c>
      <c r="C454" s="28" t="s">
        <v>5</v>
      </c>
      <c r="D454" s="28" t="s">
        <v>35</v>
      </c>
      <c r="E454" s="28">
        <v>0.05</v>
      </c>
      <c r="F454" s="31">
        <v>125027.83749999999</v>
      </c>
    </row>
    <row r="455" spans="2:6" x14ac:dyDescent="0.3">
      <c r="B455" s="25" t="s">
        <v>34</v>
      </c>
      <c r="C455" s="26" t="s">
        <v>5</v>
      </c>
      <c r="D455" s="26" t="s">
        <v>35</v>
      </c>
      <c r="E455" s="26">
        <v>0</v>
      </c>
      <c r="F455" s="30">
        <v>93153.2</v>
      </c>
    </row>
    <row r="456" spans="2:6" x14ac:dyDescent="0.3">
      <c r="B456" s="27" t="s">
        <v>34</v>
      </c>
      <c r="C456" s="28" t="s">
        <v>5</v>
      </c>
      <c r="D456" s="28" t="s">
        <v>35</v>
      </c>
      <c r="E456" s="28" t="s">
        <v>24</v>
      </c>
      <c r="F456" s="31">
        <v>152216.62330000001</v>
      </c>
    </row>
    <row r="457" spans="2:6" x14ac:dyDescent="0.3">
      <c r="B457" s="25" t="s">
        <v>34</v>
      </c>
      <c r="C457" s="26" t="s">
        <v>5</v>
      </c>
      <c r="D457" s="26" t="s">
        <v>36</v>
      </c>
      <c r="E457" s="26">
        <v>1</v>
      </c>
      <c r="F457" s="30">
        <v>53909484.68</v>
      </c>
    </row>
    <row r="458" spans="2:6" x14ac:dyDescent="0.3">
      <c r="B458" s="27" t="s">
        <v>34</v>
      </c>
      <c r="C458" s="28" t="s">
        <v>5</v>
      </c>
      <c r="D458" s="28" t="s">
        <v>36</v>
      </c>
      <c r="E458" s="28">
        <v>0.95</v>
      </c>
      <c r="F458" s="31">
        <v>40036849.789999999</v>
      </c>
    </row>
    <row r="459" spans="2:6" x14ac:dyDescent="0.3">
      <c r="B459" s="25" t="s">
        <v>34</v>
      </c>
      <c r="C459" s="26" t="s">
        <v>5</v>
      </c>
      <c r="D459" s="26" t="s">
        <v>36</v>
      </c>
      <c r="E459" s="26">
        <v>0.95</v>
      </c>
      <c r="F459" s="30">
        <v>40036849.789999999</v>
      </c>
    </row>
    <row r="460" spans="2:6" x14ac:dyDescent="0.3">
      <c r="B460" s="27" t="s">
        <v>34</v>
      </c>
      <c r="C460" s="28" t="s">
        <v>5</v>
      </c>
      <c r="D460" s="28" t="s">
        <v>36</v>
      </c>
      <c r="E460" s="28">
        <v>0.95</v>
      </c>
      <c r="F460" s="31">
        <v>40036849.789999999</v>
      </c>
    </row>
    <row r="461" spans="2:6" x14ac:dyDescent="0.3">
      <c r="B461" s="25" t="s">
        <v>34</v>
      </c>
      <c r="C461" s="26" t="s">
        <v>5</v>
      </c>
      <c r="D461" s="26" t="s">
        <v>36</v>
      </c>
      <c r="E461" s="26">
        <v>0.75</v>
      </c>
      <c r="F461" s="30">
        <v>34291205.840000004</v>
      </c>
    </row>
    <row r="462" spans="2:6" x14ac:dyDescent="0.3">
      <c r="B462" s="27" t="s">
        <v>34</v>
      </c>
      <c r="C462" s="28" t="s">
        <v>5</v>
      </c>
      <c r="D462" s="28" t="s">
        <v>36</v>
      </c>
      <c r="E462" s="28">
        <v>0.75</v>
      </c>
      <c r="F462" s="31">
        <v>34291205.840000004</v>
      </c>
    </row>
    <row r="463" spans="2:6" x14ac:dyDescent="0.3">
      <c r="B463" s="25" t="s">
        <v>34</v>
      </c>
      <c r="C463" s="26" t="s">
        <v>5</v>
      </c>
      <c r="D463" s="26" t="s">
        <v>36</v>
      </c>
      <c r="E463" s="26">
        <v>0.75</v>
      </c>
      <c r="F463" s="30">
        <v>34291205.840000004</v>
      </c>
    </row>
    <row r="464" spans="2:6" x14ac:dyDescent="0.3">
      <c r="B464" s="27" t="s">
        <v>34</v>
      </c>
      <c r="C464" s="28" t="s">
        <v>5</v>
      </c>
      <c r="D464" s="28" t="s">
        <v>36</v>
      </c>
      <c r="E464" s="28">
        <v>0.75</v>
      </c>
      <c r="F464" s="31">
        <v>34291205.840000004</v>
      </c>
    </row>
    <row r="465" spans="2:6" x14ac:dyDescent="0.3">
      <c r="B465" s="25" t="s">
        <v>34</v>
      </c>
      <c r="C465" s="26" t="s">
        <v>5</v>
      </c>
      <c r="D465" s="26" t="s">
        <v>36</v>
      </c>
      <c r="E465" s="26">
        <v>0.5</v>
      </c>
      <c r="F465" s="30">
        <v>30612162.289999999</v>
      </c>
    </row>
    <row r="466" spans="2:6" x14ac:dyDescent="0.3">
      <c r="B466" s="27" t="s">
        <v>34</v>
      </c>
      <c r="C466" s="28" t="s">
        <v>5</v>
      </c>
      <c r="D466" s="28" t="s">
        <v>36</v>
      </c>
      <c r="E466" s="28">
        <v>0.5</v>
      </c>
      <c r="F466" s="31">
        <v>30612162.289999999</v>
      </c>
    </row>
    <row r="467" spans="2:6" x14ac:dyDescent="0.3">
      <c r="B467" s="25" t="s">
        <v>34</v>
      </c>
      <c r="C467" s="26" t="s">
        <v>5</v>
      </c>
      <c r="D467" s="26" t="s">
        <v>36</v>
      </c>
      <c r="E467" s="26">
        <v>0.5</v>
      </c>
      <c r="F467" s="30">
        <v>30612162.289999999</v>
      </c>
    </row>
    <row r="468" spans="2:6" x14ac:dyDescent="0.3">
      <c r="B468" s="27" t="s">
        <v>34</v>
      </c>
      <c r="C468" s="28" t="s">
        <v>5</v>
      </c>
      <c r="D468" s="28" t="s">
        <v>36</v>
      </c>
      <c r="E468" s="28">
        <v>0.5</v>
      </c>
      <c r="F468" s="31">
        <v>30612162.289999999</v>
      </c>
    </row>
    <row r="469" spans="2:6" x14ac:dyDescent="0.3">
      <c r="B469" s="25" t="s">
        <v>34</v>
      </c>
      <c r="C469" s="26" t="s">
        <v>5</v>
      </c>
      <c r="D469" s="26" t="s">
        <v>36</v>
      </c>
      <c r="E469" s="26">
        <v>0.5</v>
      </c>
      <c r="F469" s="30">
        <v>30612162.289999999</v>
      </c>
    </row>
    <row r="470" spans="2:6" x14ac:dyDescent="0.3">
      <c r="B470" s="27" t="s">
        <v>34</v>
      </c>
      <c r="C470" s="28" t="s">
        <v>5</v>
      </c>
      <c r="D470" s="28" t="s">
        <v>36</v>
      </c>
      <c r="E470" s="28">
        <v>0.25</v>
      </c>
      <c r="F470" s="31">
        <v>27235625.280000001</v>
      </c>
    </row>
    <row r="471" spans="2:6" x14ac:dyDescent="0.3">
      <c r="B471" s="25" t="s">
        <v>34</v>
      </c>
      <c r="C471" s="26" t="s">
        <v>5</v>
      </c>
      <c r="D471" s="26" t="s">
        <v>36</v>
      </c>
      <c r="E471" s="26">
        <v>0.25</v>
      </c>
      <c r="F471" s="30">
        <v>27235625.280000001</v>
      </c>
    </row>
    <row r="472" spans="2:6" x14ac:dyDescent="0.3">
      <c r="B472" s="27" t="s">
        <v>34</v>
      </c>
      <c r="C472" s="28" t="s">
        <v>5</v>
      </c>
      <c r="D472" s="28" t="s">
        <v>36</v>
      </c>
      <c r="E472" s="28">
        <v>0.25</v>
      </c>
      <c r="F472" s="31">
        <v>27235625.280000001</v>
      </c>
    </row>
    <row r="473" spans="2:6" x14ac:dyDescent="0.3">
      <c r="B473" s="25" t="s">
        <v>34</v>
      </c>
      <c r="C473" s="26" t="s">
        <v>5</v>
      </c>
      <c r="D473" s="26" t="s">
        <v>36</v>
      </c>
      <c r="E473" s="26">
        <v>0.25</v>
      </c>
      <c r="F473" s="30">
        <v>27235625.280000001</v>
      </c>
    </row>
    <row r="474" spans="2:6" x14ac:dyDescent="0.3">
      <c r="B474" s="27" t="s">
        <v>34</v>
      </c>
      <c r="C474" s="28" t="s">
        <v>5</v>
      </c>
      <c r="D474" s="28" t="s">
        <v>36</v>
      </c>
      <c r="E474" s="28">
        <v>0.05</v>
      </c>
      <c r="F474" s="31">
        <v>22873297.77</v>
      </c>
    </row>
    <row r="475" spans="2:6" x14ac:dyDescent="0.3">
      <c r="B475" s="25" t="s">
        <v>34</v>
      </c>
      <c r="C475" s="26" t="s">
        <v>5</v>
      </c>
      <c r="D475" s="26" t="s">
        <v>36</v>
      </c>
      <c r="E475" s="26">
        <v>0.05</v>
      </c>
      <c r="F475" s="30">
        <v>22873297.77</v>
      </c>
    </row>
    <row r="476" spans="2:6" x14ac:dyDescent="0.3">
      <c r="B476" s="27" t="s">
        <v>34</v>
      </c>
      <c r="C476" s="28" t="s">
        <v>5</v>
      </c>
      <c r="D476" s="28" t="s">
        <v>36</v>
      </c>
      <c r="E476" s="28">
        <v>0.05</v>
      </c>
      <c r="F476" s="31">
        <v>22873297.77</v>
      </c>
    </row>
    <row r="477" spans="2:6" x14ac:dyDescent="0.3">
      <c r="B477" s="25" t="s">
        <v>34</v>
      </c>
      <c r="C477" s="26" t="s">
        <v>5</v>
      </c>
      <c r="D477" s="26" t="s">
        <v>36</v>
      </c>
      <c r="E477" s="26">
        <v>0</v>
      </c>
      <c r="F477" s="30">
        <v>14586096.050000001</v>
      </c>
    </row>
    <row r="478" spans="2:6" x14ac:dyDescent="0.3">
      <c r="B478" s="27" t="s">
        <v>34</v>
      </c>
      <c r="C478" s="28" t="s">
        <v>5</v>
      </c>
      <c r="D478" s="28" t="s">
        <v>36</v>
      </c>
      <c r="E478" s="28" t="s">
        <v>24</v>
      </c>
      <c r="F478" s="31">
        <v>30935575.91</v>
      </c>
    </row>
    <row r="479" spans="2:6" x14ac:dyDescent="0.3">
      <c r="B479" s="25" t="s">
        <v>34</v>
      </c>
      <c r="C479" s="26" t="s">
        <v>5</v>
      </c>
      <c r="D479" s="26" t="s">
        <v>37</v>
      </c>
      <c r="E479" s="26">
        <v>1</v>
      </c>
      <c r="F479" s="30">
        <v>31234068.539999999</v>
      </c>
    </row>
    <row r="480" spans="2:6" x14ac:dyDescent="0.3">
      <c r="B480" s="27" t="s">
        <v>34</v>
      </c>
      <c r="C480" s="28" t="s">
        <v>5</v>
      </c>
      <c r="D480" s="28" t="s">
        <v>37</v>
      </c>
      <c r="E480" s="28">
        <v>0.95</v>
      </c>
      <c r="F480" s="31">
        <v>22963367.52</v>
      </c>
    </row>
    <row r="481" spans="2:6" x14ac:dyDescent="0.3">
      <c r="B481" s="25" t="s">
        <v>34</v>
      </c>
      <c r="C481" s="26" t="s">
        <v>5</v>
      </c>
      <c r="D481" s="26" t="s">
        <v>37</v>
      </c>
      <c r="E481" s="26">
        <v>0.95</v>
      </c>
      <c r="F481" s="30">
        <v>22963367.52</v>
      </c>
    </row>
    <row r="482" spans="2:6" x14ac:dyDescent="0.3">
      <c r="B482" s="27" t="s">
        <v>34</v>
      </c>
      <c r="C482" s="28" t="s">
        <v>5</v>
      </c>
      <c r="D482" s="28" t="s">
        <v>37</v>
      </c>
      <c r="E482" s="28">
        <v>0.95</v>
      </c>
      <c r="F482" s="31">
        <v>22963367.52</v>
      </c>
    </row>
    <row r="483" spans="2:6" x14ac:dyDescent="0.3">
      <c r="B483" s="25" t="s">
        <v>34</v>
      </c>
      <c r="C483" s="26" t="s">
        <v>5</v>
      </c>
      <c r="D483" s="26" t="s">
        <v>37</v>
      </c>
      <c r="E483" s="26">
        <v>0.75</v>
      </c>
      <c r="F483" s="30">
        <v>19390558.289999999</v>
      </c>
    </row>
    <row r="484" spans="2:6" x14ac:dyDescent="0.3">
      <c r="B484" s="27" t="s">
        <v>34</v>
      </c>
      <c r="C484" s="28" t="s">
        <v>5</v>
      </c>
      <c r="D484" s="28" t="s">
        <v>37</v>
      </c>
      <c r="E484" s="28">
        <v>0.75</v>
      </c>
      <c r="F484" s="31">
        <v>19390558.289999999</v>
      </c>
    </row>
    <row r="485" spans="2:6" x14ac:dyDescent="0.3">
      <c r="B485" s="25" t="s">
        <v>34</v>
      </c>
      <c r="C485" s="26" t="s">
        <v>5</v>
      </c>
      <c r="D485" s="26" t="s">
        <v>37</v>
      </c>
      <c r="E485" s="26">
        <v>0.75</v>
      </c>
      <c r="F485" s="30">
        <v>19390558.289999999</v>
      </c>
    </row>
    <row r="486" spans="2:6" x14ac:dyDescent="0.3">
      <c r="B486" s="27" t="s">
        <v>34</v>
      </c>
      <c r="C486" s="28" t="s">
        <v>5</v>
      </c>
      <c r="D486" s="28" t="s">
        <v>37</v>
      </c>
      <c r="E486" s="28">
        <v>0.75</v>
      </c>
      <c r="F486" s="31">
        <v>19390558.289999999</v>
      </c>
    </row>
    <row r="487" spans="2:6" x14ac:dyDescent="0.3">
      <c r="B487" s="25" t="s">
        <v>34</v>
      </c>
      <c r="C487" s="26" t="s">
        <v>5</v>
      </c>
      <c r="D487" s="26" t="s">
        <v>37</v>
      </c>
      <c r="E487" s="26">
        <v>0.5</v>
      </c>
      <c r="F487" s="30">
        <v>16797263.32</v>
      </c>
    </row>
    <row r="488" spans="2:6" x14ac:dyDescent="0.3">
      <c r="B488" s="27" t="s">
        <v>34</v>
      </c>
      <c r="C488" s="28" t="s">
        <v>5</v>
      </c>
      <c r="D488" s="28" t="s">
        <v>37</v>
      </c>
      <c r="E488" s="28">
        <v>0.5</v>
      </c>
      <c r="F488" s="31">
        <v>16797263.32</v>
      </c>
    </row>
    <row r="489" spans="2:6" x14ac:dyDescent="0.3">
      <c r="B489" s="25" t="s">
        <v>34</v>
      </c>
      <c r="C489" s="26" t="s">
        <v>5</v>
      </c>
      <c r="D489" s="26" t="s">
        <v>37</v>
      </c>
      <c r="E489" s="26">
        <v>0.5</v>
      </c>
      <c r="F489" s="30">
        <v>16797263.32</v>
      </c>
    </row>
    <row r="490" spans="2:6" x14ac:dyDescent="0.3">
      <c r="B490" s="27" t="s">
        <v>34</v>
      </c>
      <c r="C490" s="28" t="s">
        <v>5</v>
      </c>
      <c r="D490" s="28" t="s">
        <v>37</v>
      </c>
      <c r="E490" s="28">
        <v>0.5</v>
      </c>
      <c r="F490" s="31">
        <v>16797263.32</v>
      </c>
    </row>
    <row r="491" spans="2:6" x14ac:dyDescent="0.3">
      <c r="B491" s="25" t="s">
        <v>34</v>
      </c>
      <c r="C491" s="26" t="s">
        <v>5</v>
      </c>
      <c r="D491" s="26" t="s">
        <v>37</v>
      </c>
      <c r="E491" s="26">
        <v>0.5</v>
      </c>
      <c r="F491" s="30">
        <v>16797263.32</v>
      </c>
    </row>
    <row r="492" spans="2:6" x14ac:dyDescent="0.3">
      <c r="B492" s="27" t="s">
        <v>34</v>
      </c>
      <c r="C492" s="28" t="s">
        <v>5</v>
      </c>
      <c r="D492" s="28" t="s">
        <v>37</v>
      </c>
      <c r="E492" s="28">
        <v>0.25</v>
      </c>
      <c r="F492" s="31">
        <v>14561411</v>
      </c>
    </row>
    <row r="493" spans="2:6" x14ac:dyDescent="0.3">
      <c r="B493" s="25" t="s">
        <v>34</v>
      </c>
      <c r="C493" s="26" t="s">
        <v>5</v>
      </c>
      <c r="D493" s="26" t="s">
        <v>37</v>
      </c>
      <c r="E493" s="26">
        <v>0.25</v>
      </c>
      <c r="F493" s="30">
        <v>14561411</v>
      </c>
    </row>
    <row r="494" spans="2:6" x14ac:dyDescent="0.3">
      <c r="B494" s="27" t="s">
        <v>34</v>
      </c>
      <c r="C494" s="28" t="s">
        <v>5</v>
      </c>
      <c r="D494" s="28" t="s">
        <v>37</v>
      </c>
      <c r="E494" s="28">
        <v>0.25</v>
      </c>
      <c r="F494" s="31">
        <v>14561411</v>
      </c>
    </row>
    <row r="495" spans="2:6" x14ac:dyDescent="0.3">
      <c r="B495" s="25" t="s">
        <v>34</v>
      </c>
      <c r="C495" s="26" t="s">
        <v>5</v>
      </c>
      <c r="D495" s="26" t="s">
        <v>37</v>
      </c>
      <c r="E495" s="26">
        <v>0.25</v>
      </c>
      <c r="F495" s="30">
        <v>14561411</v>
      </c>
    </row>
    <row r="496" spans="2:6" x14ac:dyDescent="0.3">
      <c r="B496" s="27" t="s">
        <v>34</v>
      </c>
      <c r="C496" s="28" t="s">
        <v>5</v>
      </c>
      <c r="D496" s="28" t="s">
        <v>37</v>
      </c>
      <c r="E496" s="28">
        <v>0.05</v>
      </c>
      <c r="F496" s="31">
        <v>12066441.93</v>
      </c>
    </row>
    <row r="497" spans="2:6" x14ac:dyDescent="0.3">
      <c r="B497" s="25" t="s">
        <v>34</v>
      </c>
      <c r="C497" s="26" t="s">
        <v>5</v>
      </c>
      <c r="D497" s="26" t="s">
        <v>37</v>
      </c>
      <c r="E497" s="26">
        <v>0.05</v>
      </c>
      <c r="F497" s="30">
        <v>12066441.93</v>
      </c>
    </row>
    <row r="498" spans="2:6" x14ac:dyDescent="0.3">
      <c r="B498" s="27" t="s">
        <v>34</v>
      </c>
      <c r="C498" s="28" t="s">
        <v>5</v>
      </c>
      <c r="D498" s="28" t="s">
        <v>37</v>
      </c>
      <c r="E498" s="28">
        <v>0.05</v>
      </c>
      <c r="F498" s="31">
        <v>12066441.93</v>
      </c>
    </row>
    <row r="499" spans="2:6" x14ac:dyDescent="0.3">
      <c r="B499" s="25" t="s">
        <v>34</v>
      </c>
      <c r="C499" s="26" t="s">
        <v>5</v>
      </c>
      <c r="D499" s="26" t="s">
        <v>37</v>
      </c>
      <c r="E499" s="26">
        <v>0</v>
      </c>
      <c r="F499" s="30">
        <v>8364233.2070000004</v>
      </c>
    </row>
    <row r="500" spans="2:6" x14ac:dyDescent="0.3">
      <c r="B500" s="27" t="s">
        <v>34</v>
      </c>
      <c r="C500" s="28" t="s">
        <v>5</v>
      </c>
      <c r="D500" s="28" t="s">
        <v>37</v>
      </c>
      <c r="E500" s="28" t="s">
        <v>24</v>
      </c>
      <c r="F500" s="31">
        <v>17083960.289999999</v>
      </c>
    </row>
    <row r="501" spans="2:6" x14ac:dyDescent="0.3">
      <c r="B501" s="25" t="s">
        <v>34</v>
      </c>
      <c r="C501" s="26" t="s">
        <v>5</v>
      </c>
      <c r="D501" s="26" t="s">
        <v>38</v>
      </c>
      <c r="E501" s="26">
        <v>1</v>
      </c>
      <c r="F501" s="30">
        <v>23754658.699999999</v>
      </c>
    </row>
    <row r="502" spans="2:6" x14ac:dyDescent="0.3">
      <c r="B502" s="27" t="s">
        <v>34</v>
      </c>
      <c r="C502" s="28" t="s">
        <v>5</v>
      </c>
      <c r="D502" s="28" t="s">
        <v>38</v>
      </c>
      <c r="E502" s="28">
        <v>0.95</v>
      </c>
      <c r="F502" s="31">
        <v>18139171.940000001</v>
      </c>
    </row>
    <row r="503" spans="2:6" x14ac:dyDescent="0.3">
      <c r="B503" s="25" t="s">
        <v>34</v>
      </c>
      <c r="C503" s="26" t="s">
        <v>5</v>
      </c>
      <c r="D503" s="26" t="s">
        <v>38</v>
      </c>
      <c r="E503" s="26">
        <v>0.95</v>
      </c>
      <c r="F503" s="30">
        <v>18139171.940000001</v>
      </c>
    </row>
    <row r="504" spans="2:6" x14ac:dyDescent="0.3">
      <c r="B504" s="27" t="s">
        <v>34</v>
      </c>
      <c r="C504" s="28" t="s">
        <v>5</v>
      </c>
      <c r="D504" s="28" t="s">
        <v>38</v>
      </c>
      <c r="E504" s="28">
        <v>0.95</v>
      </c>
      <c r="F504" s="31">
        <v>18139171.940000001</v>
      </c>
    </row>
    <row r="505" spans="2:6" x14ac:dyDescent="0.3">
      <c r="B505" s="25" t="s">
        <v>34</v>
      </c>
      <c r="C505" s="26" t="s">
        <v>5</v>
      </c>
      <c r="D505" s="26" t="s">
        <v>38</v>
      </c>
      <c r="E505" s="26">
        <v>0.75</v>
      </c>
      <c r="F505" s="30">
        <v>15190147.99</v>
      </c>
    </row>
    <row r="506" spans="2:6" x14ac:dyDescent="0.3">
      <c r="B506" s="27" t="s">
        <v>34</v>
      </c>
      <c r="C506" s="28" t="s">
        <v>5</v>
      </c>
      <c r="D506" s="28" t="s">
        <v>38</v>
      </c>
      <c r="E506" s="28">
        <v>0.75</v>
      </c>
      <c r="F506" s="31">
        <v>15190147.99</v>
      </c>
    </row>
    <row r="507" spans="2:6" x14ac:dyDescent="0.3">
      <c r="B507" s="25" t="s">
        <v>34</v>
      </c>
      <c r="C507" s="26" t="s">
        <v>5</v>
      </c>
      <c r="D507" s="26" t="s">
        <v>38</v>
      </c>
      <c r="E507" s="26">
        <v>0.75</v>
      </c>
      <c r="F507" s="30">
        <v>15190147.99</v>
      </c>
    </row>
    <row r="508" spans="2:6" x14ac:dyDescent="0.3">
      <c r="B508" s="27" t="s">
        <v>34</v>
      </c>
      <c r="C508" s="28" t="s">
        <v>5</v>
      </c>
      <c r="D508" s="28" t="s">
        <v>38</v>
      </c>
      <c r="E508" s="28">
        <v>0.75</v>
      </c>
      <c r="F508" s="31">
        <v>15190147.99</v>
      </c>
    </row>
    <row r="509" spans="2:6" x14ac:dyDescent="0.3">
      <c r="B509" s="25" t="s">
        <v>34</v>
      </c>
      <c r="C509" s="26" t="s">
        <v>5</v>
      </c>
      <c r="D509" s="26" t="s">
        <v>38</v>
      </c>
      <c r="E509" s="26">
        <v>0.5</v>
      </c>
      <c r="F509" s="30">
        <v>13118854.560000001</v>
      </c>
    </row>
    <row r="510" spans="2:6" x14ac:dyDescent="0.3">
      <c r="B510" s="27" t="s">
        <v>34</v>
      </c>
      <c r="C510" s="28" t="s">
        <v>5</v>
      </c>
      <c r="D510" s="28" t="s">
        <v>38</v>
      </c>
      <c r="E510" s="28">
        <v>0.5</v>
      </c>
      <c r="F510" s="31">
        <v>13118854.560000001</v>
      </c>
    </row>
    <row r="511" spans="2:6" x14ac:dyDescent="0.3">
      <c r="B511" s="25" t="s">
        <v>34</v>
      </c>
      <c r="C511" s="26" t="s">
        <v>5</v>
      </c>
      <c r="D511" s="26" t="s">
        <v>38</v>
      </c>
      <c r="E511" s="26">
        <v>0.5</v>
      </c>
      <c r="F511" s="30">
        <v>13118854.560000001</v>
      </c>
    </row>
    <row r="512" spans="2:6" x14ac:dyDescent="0.3">
      <c r="B512" s="27" t="s">
        <v>34</v>
      </c>
      <c r="C512" s="28" t="s">
        <v>5</v>
      </c>
      <c r="D512" s="28" t="s">
        <v>38</v>
      </c>
      <c r="E512" s="28">
        <v>0.5</v>
      </c>
      <c r="F512" s="31">
        <v>13118854.560000001</v>
      </c>
    </row>
    <row r="513" spans="2:6" x14ac:dyDescent="0.3">
      <c r="B513" s="25" t="s">
        <v>34</v>
      </c>
      <c r="C513" s="26" t="s">
        <v>5</v>
      </c>
      <c r="D513" s="26" t="s">
        <v>38</v>
      </c>
      <c r="E513" s="26">
        <v>0.5</v>
      </c>
      <c r="F513" s="30">
        <v>13118854.560000001</v>
      </c>
    </row>
    <row r="514" spans="2:6" x14ac:dyDescent="0.3">
      <c r="B514" s="27" t="s">
        <v>34</v>
      </c>
      <c r="C514" s="28" t="s">
        <v>5</v>
      </c>
      <c r="D514" s="28" t="s">
        <v>38</v>
      </c>
      <c r="E514" s="28">
        <v>0.25</v>
      </c>
      <c r="F514" s="31">
        <v>11316190.880000001</v>
      </c>
    </row>
    <row r="515" spans="2:6" x14ac:dyDescent="0.3">
      <c r="B515" s="25" t="s">
        <v>34</v>
      </c>
      <c r="C515" s="26" t="s">
        <v>5</v>
      </c>
      <c r="D515" s="26" t="s">
        <v>38</v>
      </c>
      <c r="E515" s="26">
        <v>0.25</v>
      </c>
      <c r="F515" s="30">
        <v>11316190.880000001</v>
      </c>
    </row>
    <row r="516" spans="2:6" x14ac:dyDescent="0.3">
      <c r="B516" s="27" t="s">
        <v>34</v>
      </c>
      <c r="C516" s="28" t="s">
        <v>5</v>
      </c>
      <c r="D516" s="28" t="s">
        <v>38</v>
      </c>
      <c r="E516" s="28">
        <v>0.25</v>
      </c>
      <c r="F516" s="31">
        <v>11316190.880000001</v>
      </c>
    </row>
    <row r="517" spans="2:6" x14ac:dyDescent="0.3">
      <c r="B517" s="25" t="s">
        <v>34</v>
      </c>
      <c r="C517" s="26" t="s">
        <v>5</v>
      </c>
      <c r="D517" s="26" t="s">
        <v>38</v>
      </c>
      <c r="E517" s="26">
        <v>0.25</v>
      </c>
      <c r="F517" s="30">
        <v>11316190.880000001</v>
      </c>
    </row>
    <row r="518" spans="2:6" x14ac:dyDescent="0.3">
      <c r="B518" s="27" t="s">
        <v>34</v>
      </c>
      <c r="C518" s="28" t="s">
        <v>5</v>
      </c>
      <c r="D518" s="28" t="s">
        <v>38</v>
      </c>
      <c r="E518" s="28">
        <v>0.05</v>
      </c>
      <c r="F518" s="31">
        <v>8999825.0879999995</v>
      </c>
    </row>
    <row r="519" spans="2:6" x14ac:dyDescent="0.3">
      <c r="B519" s="25" t="s">
        <v>34</v>
      </c>
      <c r="C519" s="26" t="s">
        <v>5</v>
      </c>
      <c r="D519" s="26" t="s">
        <v>38</v>
      </c>
      <c r="E519" s="26">
        <v>0.05</v>
      </c>
      <c r="F519" s="30">
        <v>8999825.0879999995</v>
      </c>
    </row>
    <row r="520" spans="2:6" x14ac:dyDescent="0.3">
      <c r="B520" s="27" t="s">
        <v>34</v>
      </c>
      <c r="C520" s="28" t="s">
        <v>5</v>
      </c>
      <c r="D520" s="28" t="s">
        <v>38</v>
      </c>
      <c r="E520" s="28">
        <v>0.05</v>
      </c>
      <c r="F520" s="31">
        <v>8999825.0879999995</v>
      </c>
    </row>
    <row r="521" spans="2:6" x14ac:dyDescent="0.3">
      <c r="B521" s="25" t="s">
        <v>34</v>
      </c>
      <c r="C521" s="26" t="s">
        <v>5</v>
      </c>
      <c r="D521" s="26" t="s">
        <v>38</v>
      </c>
      <c r="E521" s="26">
        <v>0</v>
      </c>
      <c r="F521" s="30">
        <v>5876778.0020000003</v>
      </c>
    </row>
    <row r="522" spans="2:6" x14ac:dyDescent="0.3">
      <c r="B522" s="27" t="s">
        <v>34</v>
      </c>
      <c r="C522" s="28" t="s">
        <v>5</v>
      </c>
      <c r="D522" s="28" t="s">
        <v>38</v>
      </c>
      <c r="E522" s="28" t="s">
        <v>24</v>
      </c>
      <c r="F522" s="31">
        <v>13328635.710000001</v>
      </c>
    </row>
    <row r="523" spans="2:6" x14ac:dyDescent="0.3">
      <c r="B523" s="25" t="s">
        <v>34</v>
      </c>
      <c r="C523" s="26" t="s">
        <v>5</v>
      </c>
      <c r="D523" s="26" t="s">
        <v>39</v>
      </c>
      <c r="E523" s="26">
        <v>1</v>
      </c>
      <c r="F523" s="30">
        <v>136.14995200000001</v>
      </c>
    </row>
    <row r="524" spans="2:6" x14ac:dyDescent="0.3">
      <c r="B524" s="27" t="s">
        <v>34</v>
      </c>
      <c r="C524" s="28" t="s">
        <v>5</v>
      </c>
      <c r="D524" s="28" t="s">
        <v>39</v>
      </c>
      <c r="E524" s="28">
        <v>0.95</v>
      </c>
      <c r="F524" s="31">
        <v>136.14995200000001</v>
      </c>
    </row>
    <row r="525" spans="2:6" x14ac:dyDescent="0.3">
      <c r="B525" s="25" t="s">
        <v>34</v>
      </c>
      <c r="C525" s="26" t="s">
        <v>5</v>
      </c>
      <c r="D525" s="26" t="s">
        <v>39</v>
      </c>
      <c r="E525" s="26">
        <v>0.95</v>
      </c>
      <c r="F525" s="30">
        <v>136.14995200000001</v>
      </c>
    </row>
    <row r="526" spans="2:6" x14ac:dyDescent="0.3">
      <c r="B526" s="27" t="s">
        <v>34</v>
      </c>
      <c r="C526" s="28" t="s">
        <v>5</v>
      </c>
      <c r="D526" s="28" t="s">
        <v>39</v>
      </c>
      <c r="E526" s="28">
        <v>0.95</v>
      </c>
      <c r="F526" s="31">
        <v>136.14995200000001</v>
      </c>
    </row>
    <row r="527" spans="2:6" x14ac:dyDescent="0.3">
      <c r="B527" s="25" t="s">
        <v>34</v>
      </c>
      <c r="C527" s="26" t="s">
        <v>5</v>
      </c>
      <c r="D527" s="26" t="s">
        <v>39</v>
      </c>
      <c r="E527" s="26">
        <v>0.75</v>
      </c>
      <c r="F527" s="30">
        <v>120.933403</v>
      </c>
    </row>
    <row r="528" spans="2:6" x14ac:dyDescent="0.3">
      <c r="B528" s="27" t="s">
        <v>34</v>
      </c>
      <c r="C528" s="28" t="s">
        <v>5</v>
      </c>
      <c r="D528" s="28" t="s">
        <v>39</v>
      </c>
      <c r="E528" s="28">
        <v>0.75</v>
      </c>
      <c r="F528" s="31">
        <v>120.933403</v>
      </c>
    </row>
    <row r="529" spans="2:6" x14ac:dyDescent="0.3">
      <c r="B529" s="25" t="s">
        <v>34</v>
      </c>
      <c r="C529" s="26" t="s">
        <v>5</v>
      </c>
      <c r="D529" s="26" t="s">
        <v>39</v>
      </c>
      <c r="E529" s="26">
        <v>0.75</v>
      </c>
      <c r="F529" s="30">
        <v>120.933403</v>
      </c>
    </row>
    <row r="530" spans="2:6" x14ac:dyDescent="0.3">
      <c r="B530" s="27" t="s">
        <v>34</v>
      </c>
      <c r="C530" s="28" t="s">
        <v>5</v>
      </c>
      <c r="D530" s="28" t="s">
        <v>39</v>
      </c>
      <c r="E530" s="28">
        <v>0.75</v>
      </c>
      <c r="F530" s="31">
        <v>120.933403</v>
      </c>
    </row>
    <row r="531" spans="2:6" x14ac:dyDescent="0.3">
      <c r="B531" s="25" t="s">
        <v>34</v>
      </c>
      <c r="C531" s="26" t="s">
        <v>5</v>
      </c>
      <c r="D531" s="26" t="s">
        <v>39</v>
      </c>
      <c r="E531" s="26">
        <v>0.5</v>
      </c>
      <c r="F531" s="30">
        <v>110.39446700000001</v>
      </c>
    </row>
    <row r="532" spans="2:6" x14ac:dyDescent="0.3">
      <c r="B532" s="27" t="s">
        <v>34</v>
      </c>
      <c r="C532" s="28" t="s">
        <v>5</v>
      </c>
      <c r="D532" s="28" t="s">
        <v>39</v>
      </c>
      <c r="E532" s="28">
        <v>0.5</v>
      </c>
      <c r="F532" s="31">
        <v>110.39446700000001</v>
      </c>
    </row>
    <row r="533" spans="2:6" x14ac:dyDescent="0.3">
      <c r="B533" s="25" t="s">
        <v>34</v>
      </c>
      <c r="C533" s="26" t="s">
        <v>5</v>
      </c>
      <c r="D533" s="26" t="s">
        <v>39</v>
      </c>
      <c r="E533" s="26">
        <v>0.5</v>
      </c>
      <c r="F533" s="30">
        <v>110.39446700000001</v>
      </c>
    </row>
    <row r="534" spans="2:6" x14ac:dyDescent="0.3">
      <c r="B534" s="27" t="s">
        <v>34</v>
      </c>
      <c r="C534" s="28" t="s">
        <v>5</v>
      </c>
      <c r="D534" s="28" t="s">
        <v>39</v>
      </c>
      <c r="E534" s="28">
        <v>0.5</v>
      </c>
      <c r="F534" s="31">
        <v>110.39446700000001</v>
      </c>
    </row>
    <row r="535" spans="2:6" x14ac:dyDescent="0.3">
      <c r="B535" s="25" t="s">
        <v>34</v>
      </c>
      <c r="C535" s="26" t="s">
        <v>5</v>
      </c>
      <c r="D535" s="26" t="s">
        <v>39</v>
      </c>
      <c r="E535" s="26">
        <v>0.5</v>
      </c>
      <c r="F535" s="30">
        <v>110.39446700000001</v>
      </c>
    </row>
    <row r="536" spans="2:6" x14ac:dyDescent="0.3">
      <c r="B536" s="27" t="s">
        <v>34</v>
      </c>
      <c r="C536" s="28" t="s">
        <v>5</v>
      </c>
      <c r="D536" s="28" t="s">
        <v>39</v>
      </c>
      <c r="E536" s="28">
        <v>0.25</v>
      </c>
      <c r="F536" s="31">
        <v>101.963319</v>
      </c>
    </row>
    <row r="537" spans="2:6" x14ac:dyDescent="0.3">
      <c r="B537" s="25" t="s">
        <v>34</v>
      </c>
      <c r="C537" s="26" t="s">
        <v>5</v>
      </c>
      <c r="D537" s="26" t="s">
        <v>39</v>
      </c>
      <c r="E537" s="26">
        <v>0.25</v>
      </c>
      <c r="F537" s="30">
        <v>101.963319</v>
      </c>
    </row>
    <row r="538" spans="2:6" x14ac:dyDescent="0.3">
      <c r="B538" s="27" t="s">
        <v>34</v>
      </c>
      <c r="C538" s="28" t="s">
        <v>5</v>
      </c>
      <c r="D538" s="28" t="s">
        <v>39</v>
      </c>
      <c r="E538" s="28">
        <v>0.25</v>
      </c>
      <c r="F538" s="31">
        <v>101.963319</v>
      </c>
    </row>
    <row r="539" spans="2:6" x14ac:dyDescent="0.3">
      <c r="B539" s="25" t="s">
        <v>34</v>
      </c>
      <c r="C539" s="26" t="s">
        <v>5</v>
      </c>
      <c r="D539" s="26" t="s">
        <v>39</v>
      </c>
      <c r="E539" s="26">
        <v>0.25</v>
      </c>
      <c r="F539" s="30">
        <v>101.963319</v>
      </c>
    </row>
    <row r="540" spans="2:6" x14ac:dyDescent="0.3">
      <c r="B540" s="27" t="s">
        <v>34</v>
      </c>
      <c r="C540" s="28" t="s">
        <v>5</v>
      </c>
      <c r="D540" s="28" t="s">
        <v>39</v>
      </c>
      <c r="E540" s="28">
        <v>0.05</v>
      </c>
      <c r="F540" s="31">
        <v>89.790079000000006</v>
      </c>
    </row>
    <row r="541" spans="2:6" x14ac:dyDescent="0.3">
      <c r="B541" s="25" t="s">
        <v>34</v>
      </c>
      <c r="C541" s="26" t="s">
        <v>5</v>
      </c>
      <c r="D541" s="26" t="s">
        <v>39</v>
      </c>
      <c r="E541" s="26">
        <v>0.05</v>
      </c>
      <c r="F541" s="30">
        <v>89.790079000000006</v>
      </c>
    </row>
    <row r="542" spans="2:6" x14ac:dyDescent="0.3">
      <c r="B542" s="27" t="s">
        <v>34</v>
      </c>
      <c r="C542" s="28" t="s">
        <v>5</v>
      </c>
      <c r="D542" s="28" t="s">
        <v>39</v>
      </c>
      <c r="E542" s="28">
        <v>0.05</v>
      </c>
      <c r="F542" s="31">
        <v>89.790079000000006</v>
      </c>
    </row>
    <row r="543" spans="2:6" x14ac:dyDescent="0.3">
      <c r="B543" s="25" t="s">
        <v>34</v>
      </c>
      <c r="C543" s="26" t="s">
        <v>5</v>
      </c>
      <c r="D543" s="26" t="s">
        <v>39</v>
      </c>
      <c r="E543" s="26">
        <v>0</v>
      </c>
      <c r="F543" s="30">
        <v>89.789057999999997</v>
      </c>
    </row>
    <row r="544" spans="2:6" x14ac:dyDescent="0.3">
      <c r="B544" s="27" t="s">
        <v>34</v>
      </c>
      <c r="C544" s="28" t="s">
        <v>5</v>
      </c>
      <c r="D544" s="28" t="s">
        <v>39</v>
      </c>
      <c r="E544" s="28" t="s">
        <v>24</v>
      </c>
      <c r="F544" s="31">
        <v>111.689986</v>
      </c>
    </row>
    <row r="545" spans="2:6" x14ac:dyDescent="0.3">
      <c r="B545" s="25" t="s">
        <v>34</v>
      </c>
      <c r="C545" s="26" t="s">
        <v>5</v>
      </c>
      <c r="D545" s="26" t="s">
        <v>40</v>
      </c>
      <c r="E545" s="26">
        <v>1</v>
      </c>
      <c r="F545" s="30">
        <v>143.622649</v>
      </c>
    </row>
    <row r="546" spans="2:6" x14ac:dyDescent="0.3">
      <c r="B546" s="27" t="s">
        <v>34</v>
      </c>
      <c r="C546" s="28" t="s">
        <v>5</v>
      </c>
      <c r="D546" s="28" t="s">
        <v>40</v>
      </c>
      <c r="E546" s="28">
        <v>0.95</v>
      </c>
      <c r="F546" s="31">
        <v>112.383309</v>
      </c>
    </row>
    <row r="547" spans="2:6" x14ac:dyDescent="0.3">
      <c r="B547" s="25" t="s">
        <v>34</v>
      </c>
      <c r="C547" s="26" t="s">
        <v>5</v>
      </c>
      <c r="D547" s="26" t="s">
        <v>40</v>
      </c>
      <c r="E547" s="26">
        <v>0.95</v>
      </c>
      <c r="F547" s="30">
        <v>112.383309</v>
      </c>
    </row>
    <row r="548" spans="2:6" x14ac:dyDescent="0.3">
      <c r="B548" s="27" t="s">
        <v>34</v>
      </c>
      <c r="C548" s="28" t="s">
        <v>5</v>
      </c>
      <c r="D548" s="28" t="s">
        <v>40</v>
      </c>
      <c r="E548" s="28">
        <v>0.95</v>
      </c>
      <c r="F548" s="31">
        <v>112.383309</v>
      </c>
    </row>
    <row r="549" spans="2:6" x14ac:dyDescent="0.3">
      <c r="B549" s="25" t="s">
        <v>34</v>
      </c>
      <c r="C549" s="26" t="s">
        <v>5</v>
      </c>
      <c r="D549" s="26" t="s">
        <v>40</v>
      </c>
      <c r="E549" s="26">
        <v>0.75</v>
      </c>
      <c r="F549" s="30">
        <v>96.725082999999998</v>
      </c>
    </row>
    <row r="550" spans="2:6" x14ac:dyDescent="0.3">
      <c r="B550" s="27" t="s">
        <v>34</v>
      </c>
      <c r="C550" s="28" t="s">
        <v>5</v>
      </c>
      <c r="D550" s="28" t="s">
        <v>40</v>
      </c>
      <c r="E550" s="28">
        <v>0.75</v>
      </c>
      <c r="F550" s="31">
        <v>96.725082999999998</v>
      </c>
    </row>
    <row r="551" spans="2:6" x14ac:dyDescent="0.3">
      <c r="B551" s="25" t="s">
        <v>34</v>
      </c>
      <c r="C551" s="26" t="s">
        <v>5</v>
      </c>
      <c r="D551" s="26" t="s">
        <v>40</v>
      </c>
      <c r="E551" s="26">
        <v>0.75</v>
      </c>
      <c r="F551" s="30">
        <v>96.725082999999998</v>
      </c>
    </row>
    <row r="552" spans="2:6" x14ac:dyDescent="0.3">
      <c r="B552" s="27" t="s">
        <v>34</v>
      </c>
      <c r="C552" s="28" t="s">
        <v>5</v>
      </c>
      <c r="D552" s="28" t="s">
        <v>40</v>
      </c>
      <c r="E552" s="28">
        <v>0.75</v>
      </c>
      <c r="F552" s="31">
        <v>96.725082999999998</v>
      </c>
    </row>
    <row r="553" spans="2:6" x14ac:dyDescent="0.3">
      <c r="B553" s="25" t="s">
        <v>34</v>
      </c>
      <c r="C553" s="26" t="s">
        <v>5</v>
      </c>
      <c r="D553" s="26" t="s">
        <v>40</v>
      </c>
      <c r="E553" s="26">
        <v>0.5</v>
      </c>
      <c r="F553" s="30">
        <v>86.434672000000006</v>
      </c>
    </row>
    <row r="554" spans="2:6" x14ac:dyDescent="0.3">
      <c r="B554" s="27" t="s">
        <v>34</v>
      </c>
      <c r="C554" s="28" t="s">
        <v>5</v>
      </c>
      <c r="D554" s="28" t="s">
        <v>40</v>
      </c>
      <c r="E554" s="28">
        <v>0.5</v>
      </c>
      <c r="F554" s="31">
        <v>86.434672000000006</v>
      </c>
    </row>
    <row r="555" spans="2:6" x14ac:dyDescent="0.3">
      <c r="B555" s="25" t="s">
        <v>34</v>
      </c>
      <c r="C555" s="26" t="s">
        <v>5</v>
      </c>
      <c r="D555" s="26" t="s">
        <v>40</v>
      </c>
      <c r="E555" s="26">
        <v>0.5</v>
      </c>
      <c r="F555" s="30">
        <v>86.434672000000006</v>
      </c>
    </row>
    <row r="556" spans="2:6" x14ac:dyDescent="0.3">
      <c r="B556" s="27" t="s">
        <v>34</v>
      </c>
      <c r="C556" s="28" t="s">
        <v>5</v>
      </c>
      <c r="D556" s="28" t="s">
        <v>40</v>
      </c>
      <c r="E556" s="28">
        <v>0.5</v>
      </c>
      <c r="F556" s="31">
        <v>86.434672000000006</v>
      </c>
    </row>
    <row r="557" spans="2:6" x14ac:dyDescent="0.3">
      <c r="B557" s="25" t="s">
        <v>34</v>
      </c>
      <c r="C557" s="26" t="s">
        <v>5</v>
      </c>
      <c r="D557" s="26" t="s">
        <v>40</v>
      </c>
      <c r="E557" s="26">
        <v>0.5</v>
      </c>
      <c r="F557" s="30">
        <v>86.434672000000006</v>
      </c>
    </row>
    <row r="558" spans="2:6" x14ac:dyDescent="0.3">
      <c r="B558" s="27" t="s">
        <v>34</v>
      </c>
      <c r="C558" s="28" t="s">
        <v>5</v>
      </c>
      <c r="D558" s="28" t="s">
        <v>40</v>
      </c>
      <c r="E558" s="28">
        <v>0.25</v>
      </c>
      <c r="F558" s="31">
        <v>76.841374999999999</v>
      </c>
    </row>
    <row r="559" spans="2:6" x14ac:dyDescent="0.3">
      <c r="B559" s="25" t="s">
        <v>34</v>
      </c>
      <c r="C559" s="26" t="s">
        <v>5</v>
      </c>
      <c r="D559" s="26" t="s">
        <v>40</v>
      </c>
      <c r="E559" s="26">
        <v>0.25</v>
      </c>
      <c r="F559" s="30">
        <v>76.841374999999999</v>
      </c>
    </row>
    <row r="560" spans="2:6" x14ac:dyDescent="0.3">
      <c r="B560" s="27" t="s">
        <v>34</v>
      </c>
      <c r="C560" s="28" t="s">
        <v>5</v>
      </c>
      <c r="D560" s="28" t="s">
        <v>40</v>
      </c>
      <c r="E560" s="28">
        <v>0.25</v>
      </c>
      <c r="F560" s="31">
        <v>76.841374999999999</v>
      </c>
    </row>
    <row r="561" spans="2:6" x14ac:dyDescent="0.3">
      <c r="B561" s="25" t="s">
        <v>34</v>
      </c>
      <c r="C561" s="26" t="s">
        <v>5</v>
      </c>
      <c r="D561" s="26" t="s">
        <v>40</v>
      </c>
      <c r="E561" s="26">
        <v>0.25</v>
      </c>
      <c r="F561" s="30">
        <v>76.841374999999999</v>
      </c>
    </row>
    <row r="562" spans="2:6" x14ac:dyDescent="0.3">
      <c r="B562" s="27" t="s">
        <v>34</v>
      </c>
      <c r="C562" s="28" t="s">
        <v>5</v>
      </c>
      <c r="D562" s="28" t="s">
        <v>40</v>
      </c>
      <c r="E562" s="28">
        <v>0.05</v>
      </c>
      <c r="F562" s="31">
        <v>65.265725000000003</v>
      </c>
    </row>
    <row r="563" spans="2:6" x14ac:dyDescent="0.3">
      <c r="B563" s="25" t="s">
        <v>34</v>
      </c>
      <c r="C563" s="26" t="s">
        <v>5</v>
      </c>
      <c r="D563" s="26" t="s">
        <v>40</v>
      </c>
      <c r="E563" s="26">
        <v>0.05</v>
      </c>
      <c r="F563" s="30">
        <v>65.265725000000003</v>
      </c>
    </row>
    <row r="564" spans="2:6" x14ac:dyDescent="0.3">
      <c r="B564" s="27" t="s">
        <v>34</v>
      </c>
      <c r="C564" s="28" t="s">
        <v>5</v>
      </c>
      <c r="D564" s="28" t="s">
        <v>40</v>
      </c>
      <c r="E564" s="28">
        <v>0.05</v>
      </c>
      <c r="F564" s="31">
        <v>65.265725000000003</v>
      </c>
    </row>
    <row r="565" spans="2:6" x14ac:dyDescent="0.3">
      <c r="B565" s="25" t="s">
        <v>34</v>
      </c>
      <c r="C565" s="26" t="s">
        <v>5</v>
      </c>
      <c r="D565" s="26" t="s">
        <v>40</v>
      </c>
      <c r="E565" s="26">
        <v>0</v>
      </c>
      <c r="F565" s="30">
        <v>52.728003999999999</v>
      </c>
    </row>
    <row r="566" spans="2:6" x14ac:dyDescent="0.3">
      <c r="B566" s="27" t="s">
        <v>34</v>
      </c>
      <c r="C566" s="28" t="s">
        <v>5</v>
      </c>
      <c r="D566" s="28" t="s">
        <v>40</v>
      </c>
      <c r="E566" s="28" t="s">
        <v>24</v>
      </c>
      <c r="F566" s="31">
        <v>87.401258999999996</v>
      </c>
    </row>
    <row r="567" spans="2:6" x14ac:dyDescent="0.3">
      <c r="B567" s="25" t="s">
        <v>34</v>
      </c>
      <c r="C567" s="26" t="s">
        <v>5</v>
      </c>
      <c r="D567" s="26" t="s">
        <v>41</v>
      </c>
      <c r="E567" s="26">
        <v>1</v>
      </c>
      <c r="F567" s="30">
        <v>272.03239300000001</v>
      </c>
    </row>
    <row r="568" spans="2:6" x14ac:dyDescent="0.3">
      <c r="B568" s="27" t="s">
        <v>34</v>
      </c>
      <c r="C568" s="28" t="s">
        <v>5</v>
      </c>
      <c r="D568" s="28" t="s">
        <v>41</v>
      </c>
      <c r="E568" s="28">
        <v>0.95</v>
      </c>
      <c r="F568" s="31">
        <v>234.502948</v>
      </c>
    </row>
    <row r="569" spans="2:6" x14ac:dyDescent="0.3">
      <c r="B569" s="25" t="s">
        <v>34</v>
      </c>
      <c r="C569" s="26" t="s">
        <v>5</v>
      </c>
      <c r="D569" s="26" t="s">
        <v>41</v>
      </c>
      <c r="E569" s="26">
        <v>0.95</v>
      </c>
      <c r="F569" s="30">
        <v>234.502948</v>
      </c>
    </row>
    <row r="570" spans="2:6" x14ac:dyDescent="0.3">
      <c r="B570" s="27" t="s">
        <v>34</v>
      </c>
      <c r="C570" s="28" t="s">
        <v>5</v>
      </c>
      <c r="D570" s="28" t="s">
        <v>41</v>
      </c>
      <c r="E570" s="28">
        <v>0.95</v>
      </c>
      <c r="F570" s="31">
        <v>234.502948</v>
      </c>
    </row>
    <row r="571" spans="2:6" x14ac:dyDescent="0.3">
      <c r="B571" s="25" t="s">
        <v>34</v>
      </c>
      <c r="C571" s="26" t="s">
        <v>5</v>
      </c>
      <c r="D571" s="26" t="s">
        <v>41</v>
      </c>
      <c r="E571" s="26">
        <v>0.75</v>
      </c>
      <c r="F571" s="30">
        <v>215.19258500000001</v>
      </c>
    </row>
    <row r="572" spans="2:6" x14ac:dyDescent="0.3">
      <c r="B572" s="27" t="s">
        <v>34</v>
      </c>
      <c r="C572" s="28" t="s">
        <v>5</v>
      </c>
      <c r="D572" s="28" t="s">
        <v>41</v>
      </c>
      <c r="E572" s="28">
        <v>0.75</v>
      </c>
      <c r="F572" s="31">
        <v>215.19258500000001</v>
      </c>
    </row>
    <row r="573" spans="2:6" x14ac:dyDescent="0.3">
      <c r="B573" s="25" t="s">
        <v>34</v>
      </c>
      <c r="C573" s="26" t="s">
        <v>5</v>
      </c>
      <c r="D573" s="26" t="s">
        <v>41</v>
      </c>
      <c r="E573" s="26">
        <v>0.75</v>
      </c>
      <c r="F573" s="30">
        <v>215.19258500000001</v>
      </c>
    </row>
    <row r="574" spans="2:6" x14ac:dyDescent="0.3">
      <c r="B574" s="27" t="s">
        <v>34</v>
      </c>
      <c r="C574" s="28" t="s">
        <v>5</v>
      </c>
      <c r="D574" s="28" t="s">
        <v>41</v>
      </c>
      <c r="E574" s="28">
        <v>0.75</v>
      </c>
      <c r="F574" s="31">
        <v>215.19258500000001</v>
      </c>
    </row>
    <row r="575" spans="2:6" x14ac:dyDescent="0.3">
      <c r="B575" s="25" t="s">
        <v>34</v>
      </c>
      <c r="C575" s="26" t="s">
        <v>5</v>
      </c>
      <c r="D575" s="26" t="s">
        <v>41</v>
      </c>
      <c r="E575" s="26">
        <v>0.5</v>
      </c>
      <c r="F575" s="30">
        <v>202.03278800000001</v>
      </c>
    </row>
    <row r="576" spans="2:6" x14ac:dyDescent="0.3">
      <c r="B576" s="27" t="s">
        <v>34</v>
      </c>
      <c r="C576" s="28" t="s">
        <v>5</v>
      </c>
      <c r="D576" s="28" t="s">
        <v>41</v>
      </c>
      <c r="E576" s="28">
        <v>0.5</v>
      </c>
      <c r="F576" s="31">
        <v>202.03278800000001</v>
      </c>
    </row>
    <row r="577" spans="2:6" x14ac:dyDescent="0.3">
      <c r="B577" s="25" t="s">
        <v>34</v>
      </c>
      <c r="C577" s="26" t="s">
        <v>5</v>
      </c>
      <c r="D577" s="26" t="s">
        <v>41</v>
      </c>
      <c r="E577" s="26">
        <v>0.5</v>
      </c>
      <c r="F577" s="30">
        <v>202.03278800000001</v>
      </c>
    </row>
    <row r="578" spans="2:6" x14ac:dyDescent="0.3">
      <c r="B578" s="27" t="s">
        <v>34</v>
      </c>
      <c r="C578" s="28" t="s">
        <v>5</v>
      </c>
      <c r="D578" s="28" t="s">
        <v>41</v>
      </c>
      <c r="E578" s="28">
        <v>0.5</v>
      </c>
      <c r="F578" s="31">
        <v>202.03278800000001</v>
      </c>
    </row>
    <row r="579" spans="2:6" x14ac:dyDescent="0.3">
      <c r="B579" s="25" t="s">
        <v>34</v>
      </c>
      <c r="C579" s="26" t="s">
        <v>5</v>
      </c>
      <c r="D579" s="26" t="s">
        <v>41</v>
      </c>
      <c r="E579" s="26">
        <v>0.5</v>
      </c>
      <c r="F579" s="30">
        <v>202.03278800000001</v>
      </c>
    </row>
    <row r="580" spans="2:6" x14ac:dyDescent="0.3">
      <c r="B580" s="27" t="s">
        <v>34</v>
      </c>
      <c r="C580" s="28" t="s">
        <v>5</v>
      </c>
      <c r="D580" s="28" t="s">
        <v>41</v>
      </c>
      <c r="E580" s="28">
        <v>0.25</v>
      </c>
      <c r="F580" s="31">
        <v>189.05300299999999</v>
      </c>
    </row>
    <row r="581" spans="2:6" x14ac:dyDescent="0.3">
      <c r="B581" s="25" t="s">
        <v>34</v>
      </c>
      <c r="C581" s="26" t="s">
        <v>5</v>
      </c>
      <c r="D581" s="26" t="s">
        <v>41</v>
      </c>
      <c r="E581" s="26">
        <v>0.25</v>
      </c>
      <c r="F581" s="30">
        <v>189.05300299999999</v>
      </c>
    </row>
    <row r="582" spans="2:6" x14ac:dyDescent="0.3">
      <c r="B582" s="27" t="s">
        <v>34</v>
      </c>
      <c r="C582" s="28" t="s">
        <v>5</v>
      </c>
      <c r="D582" s="28" t="s">
        <v>41</v>
      </c>
      <c r="E582" s="28">
        <v>0.25</v>
      </c>
      <c r="F582" s="31">
        <v>189.05300299999999</v>
      </c>
    </row>
    <row r="583" spans="2:6" x14ac:dyDescent="0.3">
      <c r="B583" s="25" t="s">
        <v>34</v>
      </c>
      <c r="C583" s="26" t="s">
        <v>5</v>
      </c>
      <c r="D583" s="26" t="s">
        <v>41</v>
      </c>
      <c r="E583" s="26">
        <v>0.25</v>
      </c>
      <c r="F583" s="30">
        <v>189.05300299999999</v>
      </c>
    </row>
    <row r="584" spans="2:6" x14ac:dyDescent="0.3">
      <c r="B584" s="27" t="s">
        <v>34</v>
      </c>
      <c r="C584" s="28" t="s">
        <v>5</v>
      </c>
      <c r="D584" s="28" t="s">
        <v>41</v>
      </c>
      <c r="E584" s="28">
        <v>0.05</v>
      </c>
      <c r="F584" s="31">
        <v>172.32252800000001</v>
      </c>
    </row>
    <row r="585" spans="2:6" x14ac:dyDescent="0.3">
      <c r="B585" s="25" t="s">
        <v>34</v>
      </c>
      <c r="C585" s="26" t="s">
        <v>5</v>
      </c>
      <c r="D585" s="26" t="s">
        <v>41</v>
      </c>
      <c r="E585" s="26">
        <v>0.05</v>
      </c>
      <c r="F585" s="30">
        <v>172.32252800000001</v>
      </c>
    </row>
    <row r="586" spans="2:6" x14ac:dyDescent="0.3">
      <c r="B586" s="27" t="s">
        <v>34</v>
      </c>
      <c r="C586" s="28" t="s">
        <v>5</v>
      </c>
      <c r="D586" s="28" t="s">
        <v>41</v>
      </c>
      <c r="E586" s="28">
        <v>0.05</v>
      </c>
      <c r="F586" s="31">
        <v>172.32252800000001</v>
      </c>
    </row>
    <row r="587" spans="2:6" x14ac:dyDescent="0.3">
      <c r="B587" s="25" t="s">
        <v>34</v>
      </c>
      <c r="C587" s="26" t="s">
        <v>5</v>
      </c>
      <c r="D587" s="26" t="s">
        <v>41</v>
      </c>
      <c r="E587" s="26">
        <v>0</v>
      </c>
      <c r="F587" s="30">
        <v>147.230594</v>
      </c>
    </row>
    <row r="588" spans="2:6" x14ac:dyDescent="0.3">
      <c r="B588" s="27" t="s">
        <v>34</v>
      </c>
      <c r="C588" s="28" t="s">
        <v>5</v>
      </c>
      <c r="D588" s="28" t="s">
        <v>41</v>
      </c>
      <c r="E588" s="28" t="s">
        <v>24</v>
      </c>
      <c r="F588" s="31">
        <v>202.538364</v>
      </c>
    </row>
    <row r="589" spans="2:6" x14ac:dyDescent="0.3">
      <c r="B589" s="25" t="s">
        <v>34</v>
      </c>
      <c r="C589" s="26" t="s">
        <v>5</v>
      </c>
      <c r="D589" s="26" t="s">
        <v>42</v>
      </c>
      <c r="E589" s="26">
        <v>1</v>
      </c>
      <c r="F589" s="30">
        <v>24942391.640000001</v>
      </c>
    </row>
    <row r="590" spans="2:6" x14ac:dyDescent="0.3">
      <c r="B590" s="27" t="s">
        <v>34</v>
      </c>
      <c r="C590" s="28" t="s">
        <v>5</v>
      </c>
      <c r="D590" s="28" t="s">
        <v>42</v>
      </c>
      <c r="E590" s="28">
        <v>0.95</v>
      </c>
      <c r="F590" s="31">
        <v>19046130.539999999</v>
      </c>
    </row>
    <row r="591" spans="2:6" x14ac:dyDescent="0.3">
      <c r="B591" s="25" t="s">
        <v>34</v>
      </c>
      <c r="C591" s="26" t="s">
        <v>5</v>
      </c>
      <c r="D591" s="26" t="s">
        <v>42</v>
      </c>
      <c r="E591" s="26">
        <v>0.95</v>
      </c>
      <c r="F591" s="30">
        <v>19046130.539999999</v>
      </c>
    </row>
    <row r="592" spans="2:6" x14ac:dyDescent="0.3">
      <c r="B592" s="27" t="s">
        <v>34</v>
      </c>
      <c r="C592" s="28" t="s">
        <v>5</v>
      </c>
      <c r="D592" s="28" t="s">
        <v>42</v>
      </c>
      <c r="E592" s="28">
        <v>0.95</v>
      </c>
      <c r="F592" s="31">
        <v>19046130.539999999</v>
      </c>
    </row>
    <row r="593" spans="2:6" x14ac:dyDescent="0.3">
      <c r="B593" s="25" t="s">
        <v>34</v>
      </c>
      <c r="C593" s="26" t="s">
        <v>5</v>
      </c>
      <c r="D593" s="26" t="s">
        <v>42</v>
      </c>
      <c r="E593" s="26">
        <v>0.75</v>
      </c>
      <c r="F593" s="30">
        <v>15949655.390000001</v>
      </c>
    </row>
    <row r="594" spans="2:6" x14ac:dyDescent="0.3">
      <c r="B594" s="27" t="s">
        <v>34</v>
      </c>
      <c r="C594" s="28" t="s">
        <v>5</v>
      </c>
      <c r="D594" s="28" t="s">
        <v>42</v>
      </c>
      <c r="E594" s="28">
        <v>0.75</v>
      </c>
      <c r="F594" s="31">
        <v>15949655.390000001</v>
      </c>
    </row>
    <row r="595" spans="2:6" x14ac:dyDescent="0.3">
      <c r="B595" s="25" t="s">
        <v>34</v>
      </c>
      <c r="C595" s="26" t="s">
        <v>5</v>
      </c>
      <c r="D595" s="26" t="s">
        <v>42</v>
      </c>
      <c r="E595" s="26">
        <v>0.75</v>
      </c>
      <c r="F595" s="30">
        <v>15949655.390000001</v>
      </c>
    </row>
    <row r="596" spans="2:6" x14ac:dyDescent="0.3">
      <c r="B596" s="27" t="s">
        <v>34</v>
      </c>
      <c r="C596" s="28" t="s">
        <v>5</v>
      </c>
      <c r="D596" s="28" t="s">
        <v>42</v>
      </c>
      <c r="E596" s="28">
        <v>0.75</v>
      </c>
      <c r="F596" s="31">
        <v>15949655.390000001</v>
      </c>
    </row>
    <row r="597" spans="2:6" x14ac:dyDescent="0.3">
      <c r="B597" s="25" t="s">
        <v>34</v>
      </c>
      <c r="C597" s="26" t="s">
        <v>5</v>
      </c>
      <c r="D597" s="26" t="s">
        <v>42</v>
      </c>
      <c r="E597" s="26">
        <v>0.5</v>
      </c>
      <c r="F597" s="30">
        <v>13774797.289999999</v>
      </c>
    </row>
    <row r="598" spans="2:6" x14ac:dyDescent="0.3">
      <c r="B598" s="27" t="s">
        <v>34</v>
      </c>
      <c r="C598" s="28" t="s">
        <v>5</v>
      </c>
      <c r="D598" s="28" t="s">
        <v>42</v>
      </c>
      <c r="E598" s="28">
        <v>0.5</v>
      </c>
      <c r="F598" s="31">
        <v>13774797.289999999</v>
      </c>
    </row>
    <row r="599" spans="2:6" x14ac:dyDescent="0.3">
      <c r="B599" s="25" t="s">
        <v>34</v>
      </c>
      <c r="C599" s="26" t="s">
        <v>5</v>
      </c>
      <c r="D599" s="26" t="s">
        <v>42</v>
      </c>
      <c r="E599" s="26">
        <v>0.5</v>
      </c>
      <c r="F599" s="30">
        <v>13774797.289999999</v>
      </c>
    </row>
    <row r="600" spans="2:6" x14ac:dyDescent="0.3">
      <c r="B600" s="27" t="s">
        <v>34</v>
      </c>
      <c r="C600" s="28" t="s">
        <v>5</v>
      </c>
      <c r="D600" s="28" t="s">
        <v>42</v>
      </c>
      <c r="E600" s="28">
        <v>0.5</v>
      </c>
      <c r="F600" s="31">
        <v>13774797.289999999</v>
      </c>
    </row>
    <row r="601" spans="2:6" x14ac:dyDescent="0.3">
      <c r="B601" s="25" t="s">
        <v>34</v>
      </c>
      <c r="C601" s="26" t="s">
        <v>5</v>
      </c>
      <c r="D601" s="26" t="s">
        <v>42</v>
      </c>
      <c r="E601" s="26">
        <v>0.5</v>
      </c>
      <c r="F601" s="30">
        <v>13774797.289999999</v>
      </c>
    </row>
    <row r="602" spans="2:6" x14ac:dyDescent="0.3">
      <c r="B602" s="27" t="s">
        <v>34</v>
      </c>
      <c r="C602" s="28" t="s">
        <v>5</v>
      </c>
      <c r="D602" s="28" t="s">
        <v>42</v>
      </c>
      <c r="E602" s="28">
        <v>0.25</v>
      </c>
      <c r="F602" s="31">
        <v>11882000.42</v>
      </c>
    </row>
    <row r="603" spans="2:6" x14ac:dyDescent="0.3">
      <c r="B603" s="25" t="s">
        <v>34</v>
      </c>
      <c r="C603" s="26" t="s">
        <v>5</v>
      </c>
      <c r="D603" s="26" t="s">
        <v>42</v>
      </c>
      <c r="E603" s="26">
        <v>0.25</v>
      </c>
      <c r="F603" s="30">
        <v>11882000.42</v>
      </c>
    </row>
    <row r="604" spans="2:6" x14ac:dyDescent="0.3">
      <c r="B604" s="27" t="s">
        <v>34</v>
      </c>
      <c r="C604" s="28" t="s">
        <v>5</v>
      </c>
      <c r="D604" s="28" t="s">
        <v>42</v>
      </c>
      <c r="E604" s="28">
        <v>0.25</v>
      </c>
      <c r="F604" s="31">
        <v>11882000.42</v>
      </c>
    </row>
    <row r="605" spans="2:6" x14ac:dyDescent="0.3">
      <c r="B605" s="25" t="s">
        <v>34</v>
      </c>
      <c r="C605" s="26" t="s">
        <v>5</v>
      </c>
      <c r="D605" s="26" t="s">
        <v>42</v>
      </c>
      <c r="E605" s="26">
        <v>0.25</v>
      </c>
      <c r="F605" s="30">
        <v>11882000.42</v>
      </c>
    </row>
    <row r="606" spans="2:6" x14ac:dyDescent="0.3">
      <c r="B606" s="27" t="s">
        <v>34</v>
      </c>
      <c r="C606" s="28" t="s">
        <v>5</v>
      </c>
      <c r="D606" s="28" t="s">
        <v>42</v>
      </c>
      <c r="E606" s="28">
        <v>0.05</v>
      </c>
      <c r="F606" s="31">
        <v>9449816.3430000003</v>
      </c>
    </row>
    <row r="607" spans="2:6" x14ac:dyDescent="0.3">
      <c r="B607" s="25" t="s">
        <v>34</v>
      </c>
      <c r="C607" s="26" t="s">
        <v>5</v>
      </c>
      <c r="D607" s="26" t="s">
        <v>42</v>
      </c>
      <c r="E607" s="26">
        <v>0.05</v>
      </c>
      <c r="F607" s="30">
        <v>9449816.3430000003</v>
      </c>
    </row>
    <row r="608" spans="2:6" x14ac:dyDescent="0.3">
      <c r="B608" s="27" t="s">
        <v>34</v>
      </c>
      <c r="C608" s="28" t="s">
        <v>5</v>
      </c>
      <c r="D608" s="28" t="s">
        <v>42</v>
      </c>
      <c r="E608" s="28">
        <v>0.05</v>
      </c>
      <c r="F608" s="31">
        <v>9449816.3430000003</v>
      </c>
    </row>
    <row r="609" spans="2:6" x14ac:dyDescent="0.3">
      <c r="B609" s="25" t="s">
        <v>34</v>
      </c>
      <c r="C609" s="26" t="s">
        <v>5</v>
      </c>
      <c r="D609" s="26" t="s">
        <v>42</v>
      </c>
      <c r="E609" s="26">
        <v>0</v>
      </c>
      <c r="F609" s="30">
        <v>6170616.9019999998</v>
      </c>
    </row>
    <row r="610" spans="2:6" x14ac:dyDescent="0.3">
      <c r="B610" s="27" t="s">
        <v>34</v>
      </c>
      <c r="C610" s="28" t="s">
        <v>5</v>
      </c>
      <c r="D610" s="28" t="s">
        <v>42</v>
      </c>
      <c r="E610" s="28" t="s">
        <v>24</v>
      </c>
      <c r="F610" s="31">
        <v>13995067.49</v>
      </c>
    </row>
    <row r="611" spans="2:6" x14ac:dyDescent="0.3">
      <c r="B611" s="25" t="s">
        <v>34</v>
      </c>
      <c r="C611" s="26" t="s">
        <v>5</v>
      </c>
      <c r="D611" s="26" t="s">
        <v>43</v>
      </c>
      <c r="E611" s="26">
        <v>1</v>
      </c>
      <c r="F611" s="30">
        <v>150.80378200000001</v>
      </c>
    </row>
    <row r="612" spans="2:6" x14ac:dyDescent="0.3">
      <c r="B612" s="27" t="s">
        <v>34</v>
      </c>
      <c r="C612" s="28" t="s">
        <v>5</v>
      </c>
      <c r="D612" s="28" t="s">
        <v>43</v>
      </c>
      <c r="E612" s="28">
        <v>0.95</v>
      </c>
      <c r="F612" s="31">
        <v>118.002475</v>
      </c>
    </row>
    <row r="613" spans="2:6" x14ac:dyDescent="0.3">
      <c r="B613" s="25" t="s">
        <v>34</v>
      </c>
      <c r="C613" s="26" t="s">
        <v>5</v>
      </c>
      <c r="D613" s="26" t="s">
        <v>43</v>
      </c>
      <c r="E613" s="26">
        <v>0.95</v>
      </c>
      <c r="F613" s="30">
        <v>118.002475</v>
      </c>
    </row>
    <row r="614" spans="2:6" x14ac:dyDescent="0.3">
      <c r="B614" s="27" t="s">
        <v>34</v>
      </c>
      <c r="C614" s="28" t="s">
        <v>5</v>
      </c>
      <c r="D614" s="28" t="s">
        <v>43</v>
      </c>
      <c r="E614" s="28">
        <v>0.95</v>
      </c>
      <c r="F614" s="31">
        <v>118.002475</v>
      </c>
    </row>
    <row r="615" spans="2:6" x14ac:dyDescent="0.3">
      <c r="B615" s="25" t="s">
        <v>34</v>
      </c>
      <c r="C615" s="26" t="s">
        <v>5</v>
      </c>
      <c r="D615" s="26" t="s">
        <v>43</v>
      </c>
      <c r="E615" s="26">
        <v>0.75</v>
      </c>
      <c r="F615" s="30">
        <v>101.56133699999999</v>
      </c>
    </row>
    <row r="616" spans="2:6" x14ac:dyDescent="0.3">
      <c r="B616" s="27" t="s">
        <v>34</v>
      </c>
      <c r="C616" s="28" t="s">
        <v>5</v>
      </c>
      <c r="D616" s="28" t="s">
        <v>43</v>
      </c>
      <c r="E616" s="28">
        <v>0.75</v>
      </c>
      <c r="F616" s="31">
        <v>101.56133699999999</v>
      </c>
    </row>
    <row r="617" spans="2:6" x14ac:dyDescent="0.3">
      <c r="B617" s="25" t="s">
        <v>34</v>
      </c>
      <c r="C617" s="26" t="s">
        <v>5</v>
      </c>
      <c r="D617" s="26" t="s">
        <v>43</v>
      </c>
      <c r="E617" s="26">
        <v>0.75</v>
      </c>
      <c r="F617" s="30">
        <v>101.56133699999999</v>
      </c>
    </row>
    <row r="618" spans="2:6" x14ac:dyDescent="0.3">
      <c r="B618" s="27" t="s">
        <v>34</v>
      </c>
      <c r="C618" s="28" t="s">
        <v>5</v>
      </c>
      <c r="D618" s="28" t="s">
        <v>43</v>
      </c>
      <c r="E618" s="28">
        <v>0.75</v>
      </c>
      <c r="F618" s="31">
        <v>101.56133699999999</v>
      </c>
    </row>
    <row r="619" spans="2:6" x14ac:dyDescent="0.3">
      <c r="B619" s="25" t="s">
        <v>34</v>
      </c>
      <c r="C619" s="26" t="s">
        <v>5</v>
      </c>
      <c r="D619" s="26" t="s">
        <v>43</v>
      </c>
      <c r="E619" s="26">
        <v>0.5</v>
      </c>
      <c r="F619" s="30">
        <v>90.756405000000001</v>
      </c>
    </row>
    <row r="620" spans="2:6" x14ac:dyDescent="0.3">
      <c r="B620" s="27" t="s">
        <v>34</v>
      </c>
      <c r="C620" s="28" t="s">
        <v>5</v>
      </c>
      <c r="D620" s="28" t="s">
        <v>43</v>
      </c>
      <c r="E620" s="28">
        <v>0.5</v>
      </c>
      <c r="F620" s="31">
        <v>90.756405000000001</v>
      </c>
    </row>
    <row r="621" spans="2:6" x14ac:dyDescent="0.3">
      <c r="B621" s="25" t="s">
        <v>34</v>
      </c>
      <c r="C621" s="26" t="s">
        <v>5</v>
      </c>
      <c r="D621" s="26" t="s">
        <v>43</v>
      </c>
      <c r="E621" s="26">
        <v>0.5</v>
      </c>
      <c r="F621" s="30">
        <v>90.756405000000001</v>
      </c>
    </row>
    <row r="622" spans="2:6" x14ac:dyDescent="0.3">
      <c r="B622" s="27" t="s">
        <v>34</v>
      </c>
      <c r="C622" s="28" t="s">
        <v>5</v>
      </c>
      <c r="D622" s="28" t="s">
        <v>43</v>
      </c>
      <c r="E622" s="28">
        <v>0.5</v>
      </c>
      <c r="F622" s="31">
        <v>90.756405000000001</v>
      </c>
    </row>
    <row r="623" spans="2:6" x14ac:dyDescent="0.3">
      <c r="B623" s="25" t="s">
        <v>34</v>
      </c>
      <c r="C623" s="26" t="s">
        <v>5</v>
      </c>
      <c r="D623" s="26" t="s">
        <v>43</v>
      </c>
      <c r="E623" s="26">
        <v>0.5</v>
      </c>
      <c r="F623" s="30">
        <v>90.756405000000001</v>
      </c>
    </row>
    <row r="624" spans="2:6" x14ac:dyDescent="0.3">
      <c r="B624" s="27" t="s">
        <v>34</v>
      </c>
      <c r="C624" s="28" t="s">
        <v>5</v>
      </c>
      <c r="D624" s="28" t="s">
        <v>43</v>
      </c>
      <c r="E624" s="28">
        <v>0.25</v>
      </c>
      <c r="F624" s="31">
        <v>80.683442999999997</v>
      </c>
    </row>
    <row r="625" spans="2:6" x14ac:dyDescent="0.3">
      <c r="B625" s="25" t="s">
        <v>34</v>
      </c>
      <c r="C625" s="26" t="s">
        <v>5</v>
      </c>
      <c r="D625" s="26" t="s">
        <v>43</v>
      </c>
      <c r="E625" s="26">
        <v>0.25</v>
      </c>
      <c r="F625" s="30">
        <v>80.683442999999997</v>
      </c>
    </row>
    <row r="626" spans="2:6" x14ac:dyDescent="0.3">
      <c r="B626" s="27" t="s">
        <v>34</v>
      </c>
      <c r="C626" s="28" t="s">
        <v>5</v>
      </c>
      <c r="D626" s="28" t="s">
        <v>43</v>
      </c>
      <c r="E626" s="28">
        <v>0.25</v>
      </c>
      <c r="F626" s="31">
        <v>80.683442999999997</v>
      </c>
    </row>
    <row r="627" spans="2:6" x14ac:dyDescent="0.3">
      <c r="B627" s="25" t="s">
        <v>34</v>
      </c>
      <c r="C627" s="26" t="s">
        <v>5</v>
      </c>
      <c r="D627" s="26" t="s">
        <v>43</v>
      </c>
      <c r="E627" s="26">
        <v>0.25</v>
      </c>
      <c r="F627" s="30">
        <v>80.683442999999997</v>
      </c>
    </row>
    <row r="628" spans="2:6" x14ac:dyDescent="0.3">
      <c r="B628" s="27" t="s">
        <v>34</v>
      </c>
      <c r="C628" s="28" t="s">
        <v>5</v>
      </c>
      <c r="D628" s="28" t="s">
        <v>43</v>
      </c>
      <c r="E628" s="28">
        <v>0.05</v>
      </c>
      <c r="F628" s="31">
        <v>68.529011999999994</v>
      </c>
    </row>
    <row r="629" spans="2:6" x14ac:dyDescent="0.3">
      <c r="B629" s="25" t="s">
        <v>34</v>
      </c>
      <c r="C629" s="26" t="s">
        <v>5</v>
      </c>
      <c r="D629" s="26" t="s">
        <v>43</v>
      </c>
      <c r="E629" s="26">
        <v>0.05</v>
      </c>
      <c r="F629" s="30">
        <v>68.529011999999994</v>
      </c>
    </row>
    <row r="630" spans="2:6" x14ac:dyDescent="0.3">
      <c r="B630" s="27" t="s">
        <v>34</v>
      </c>
      <c r="C630" s="28" t="s">
        <v>5</v>
      </c>
      <c r="D630" s="28" t="s">
        <v>43</v>
      </c>
      <c r="E630" s="28">
        <v>0.05</v>
      </c>
      <c r="F630" s="31">
        <v>68.529011999999994</v>
      </c>
    </row>
    <row r="631" spans="2:6" x14ac:dyDescent="0.3">
      <c r="B631" s="25" t="s">
        <v>34</v>
      </c>
      <c r="C631" s="26" t="s">
        <v>5</v>
      </c>
      <c r="D631" s="26" t="s">
        <v>43</v>
      </c>
      <c r="E631" s="26">
        <v>0</v>
      </c>
      <c r="F631" s="30">
        <v>55.364404</v>
      </c>
    </row>
    <row r="632" spans="2:6" x14ac:dyDescent="0.3">
      <c r="B632" s="27" t="s">
        <v>34</v>
      </c>
      <c r="C632" s="28" t="s">
        <v>5</v>
      </c>
      <c r="D632" s="28" t="s">
        <v>43</v>
      </c>
      <c r="E632" s="28" t="s">
        <v>24</v>
      </c>
      <c r="F632" s="31">
        <v>91.771321999999998</v>
      </c>
    </row>
    <row r="633" spans="2:6" x14ac:dyDescent="0.3">
      <c r="B633" s="25" t="s">
        <v>34</v>
      </c>
      <c r="C633" s="26" t="s">
        <v>6</v>
      </c>
      <c r="D633" s="26" t="s">
        <v>35</v>
      </c>
      <c r="E633" s="26">
        <v>1</v>
      </c>
      <c r="F633" s="30">
        <v>235965.27499999999</v>
      </c>
    </row>
    <row r="634" spans="2:6" x14ac:dyDescent="0.3">
      <c r="B634" s="27" t="s">
        <v>34</v>
      </c>
      <c r="C634" s="28" t="s">
        <v>6</v>
      </c>
      <c r="D634" s="28" t="s">
        <v>35</v>
      </c>
      <c r="E634" s="28">
        <v>0.95</v>
      </c>
      <c r="F634" s="31">
        <v>181071.42499999999</v>
      </c>
    </row>
    <row r="635" spans="2:6" x14ac:dyDescent="0.3">
      <c r="B635" s="25" t="s">
        <v>34</v>
      </c>
      <c r="C635" s="26" t="s">
        <v>6</v>
      </c>
      <c r="D635" s="26" t="s">
        <v>35</v>
      </c>
      <c r="E635" s="26">
        <v>0.95</v>
      </c>
      <c r="F635" s="30">
        <v>181071.42499999999</v>
      </c>
    </row>
    <row r="636" spans="2:6" x14ac:dyDescent="0.3">
      <c r="B636" s="27" t="s">
        <v>34</v>
      </c>
      <c r="C636" s="28" t="s">
        <v>6</v>
      </c>
      <c r="D636" s="28" t="s">
        <v>35</v>
      </c>
      <c r="E636" s="28">
        <v>0.95</v>
      </c>
      <c r="F636" s="31">
        <v>181071.42499999999</v>
      </c>
    </row>
    <row r="637" spans="2:6" x14ac:dyDescent="0.3">
      <c r="B637" s="25" t="s">
        <v>34</v>
      </c>
      <c r="C637" s="26" t="s">
        <v>6</v>
      </c>
      <c r="D637" s="26" t="s">
        <v>35</v>
      </c>
      <c r="E637" s="26">
        <v>0.75</v>
      </c>
      <c r="F637" s="30">
        <v>161452.5</v>
      </c>
    </row>
    <row r="638" spans="2:6" x14ac:dyDescent="0.3">
      <c r="B638" s="27" t="s">
        <v>34</v>
      </c>
      <c r="C638" s="28" t="s">
        <v>6</v>
      </c>
      <c r="D638" s="28" t="s">
        <v>35</v>
      </c>
      <c r="E638" s="28">
        <v>0.75</v>
      </c>
      <c r="F638" s="31">
        <v>161452.5</v>
      </c>
    </row>
    <row r="639" spans="2:6" x14ac:dyDescent="0.3">
      <c r="B639" s="25" t="s">
        <v>34</v>
      </c>
      <c r="C639" s="26" t="s">
        <v>6</v>
      </c>
      <c r="D639" s="26" t="s">
        <v>35</v>
      </c>
      <c r="E639" s="26">
        <v>0.75</v>
      </c>
      <c r="F639" s="30">
        <v>161452.5</v>
      </c>
    </row>
    <row r="640" spans="2:6" x14ac:dyDescent="0.3">
      <c r="B640" s="27" t="s">
        <v>34</v>
      </c>
      <c r="C640" s="28" t="s">
        <v>6</v>
      </c>
      <c r="D640" s="28" t="s">
        <v>35</v>
      </c>
      <c r="E640" s="28">
        <v>0.75</v>
      </c>
      <c r="F640" s="31">
        <v>161452.5</v>
      </c>
    </row>
    <row r="641" spans="2:6" x14ac:dyDescent="0.3">
      <c r="B641" s="25" t="s">
        <v>34</v>
      </c>
      <c r="C641" s="26" t="s">
        <v>6</v>
      </c>
      <c r="D641" s="26" t="s">
        <v>35</v>
      </c>
      <c r="E641" s="26">
        <v>0.5</v>
      </c>
      <c r="F641" s="30">
        <v>150493.29999999999</v>
      </c>
    </row>
    <row r="642" spans="2:6" x14ac:dyDescent="0.3">
      <c r="B642" s="27" t="s">
        <v>34</v>
      </c>
      <c r="C642" s="28" t="s">
        <v>6</v>
      </c>
      <c r="D642" s="28" t="s">
        <v>35</v>
      </c>
      <c r="E642" s="28">
        <v>0.5</v>
      </c>
      <c r="F642" s="31">
        <v>150493.29999999999</v>
      </c>
    </row>
    <row r="643" spans="2:6" x14ac:dyDescent="0.3">
      <c r="B643" s="25" t="s">
        <v>34</v>
      </c>
      <c r="C643" s="26" t="s">
        <v>6</v>
      </c>
      <c r="D643" s="26" t="s">
        <v>35</v>
      </c>
      <c r="E643" s="26">
        <v>0.5</v>
      </c>
      <c r="F643" s="30">
        <v>150493.29999999999</v>
      </c>
    </row>
    <row r="644" spans="2:6" x14ac:dyDescent="0.3">
      <c r="B644" s="27" t="s">
        <v>34</v>
      </c>
      <c r="C644" s="28" t="s">
        <v>6</v>
      </c>
      <c r="D644" s="28" t="s">
        <v>35</v>
      </c>
      <c r="E644" s="28">
        <v>0.5</v>
      </c>
      <c r="F644" s="31">
        <v>150493.29999999999</v>
      </c>
    </row>
    <row r="645" spans="2:6" x14ac:dyDescent="0.3">
      <c r="B645" s="25" t="s">
        <v>34</v>
      </c>
      <c r="C645" s="26" t="s">
        <v>6</v>
      </c>
      <c r="D645" s="26" t="s">
        <v>35</v>
      </c>
      <c r="E645" s="26">
        <v>0.5</v>
      </c>
      <c r="F645" s="30">
        <v>150493.29999999999</v>
      </c>
    </row>
    <row r="646" spans="2:6" x14ac:dyDescent="0.3">
      <c r="B646" s="27" t="s">
        <v>34</v>
      </c>
      <c r="C646" s="28" t="s">
        <v>6</v>
      </c>
      <c r="D646" s="28" t="s">
        <v>35</v>
      </c>
      <c r="E646" s="28">
        <v>0.25</v>
      </c>
      <c r="F646" s="31">
        <v>139729.79999999999</v>
      </c>
    </row>
    <row r="647" spans="2:6" x14ac:dyDescent="0.3">
      <c r="B647" s="25" t="s">
        <v>34</v>
      </c>
      <c r="C647" s="26" t="s">
        <v>6</v>
      </c>
      <c r="D647" s="26" t="s">
        <v>35</v>
      </c>
      <c r="E647" s="26">
        <v>0.25</v>
      </c>
      <c r="F647" s="30">
        <v>139729.79999999999</v>
      </c>
    </row>
    <row r="648" spans="2:6" x14ac:dyDescent="0.3">
      <c r="B648" s="27" t="s">
        <v>34</v>
      </c>
      <c r="C648" s="28" t="s">
        <v>6</v>
      </c>
      <c r="D648" s="28" t="s">
        <v>35</v>
      </c>
      <c r="E648" s="28">
        <v>0.25</v>
      </c>
      <c r="F648" s="31">
        <v>139729.79999999999</v>
      </c>
    </row>
    <row r="649" spans="2:6" x14ac:dyDescent="0.3">
      <c r="B649" s="25" t="s">
        <v>34</v>
      </c>
      <c r="C649" s="26" t="s">
        <v>6</v>
      </c>
      <c r="D649" s="26" t="s">
        <v>35</v>
      </c>
      <c r="E649" s="26">
        <v>0.25</v>
      </c>
      <c r="F649" s="30">
        <v>139729.79999999999</v>
      </c>
    </row>
    <row r="650" spans="2:6" x14ac:dyDescent="0.3">
      <c r="B650" s="27" t="s">
        <v>34</v>
      </c>
      <c r="C650" s="28" t="s">
        <v>6</v>
      </c>
      <c r="D650" s="28" t="s">
        <v>35</v>
      </c>
      <c r="E650" s="28">
        <v>0.05</v>
      </c>
      <c r="F650" s="31">
        <v>124367.35</v>
      </c>
    </row>
    <row r="651" spans="2:6" x14ac:dyDescent="0.3">
      <c r="B651" s="25" t="s">
        <v>34</v>
      </c>
      <c r="C651" s="26" t="s">
        <v>6</v>
      </c>
      <c r="D651" s="26" t="s">
        <v>35</v>
      </c>
      <c r="E651" s="26">
        <v>0.05</v>
      </c>
      <c r="F651" s="30">
        <v>124367.35</v>
      </c>
    </row>
    <row r="652" spans="2:6" x14ac:dyDescent="0.3">
      <c r="B652" s="27" t="s">
        <v>34</v>
      </c>
      <c r="C652" s="28" t="s">
        <v>6</v>
      </c>
      <c r="D652" s="28" t="s">
        <v>35</v>
      </c>
      <c r="E652" s="28">
        <v>0.05</v>
      </c>
      <c r="F652" s="31">
        <v>124367.35</v>
      </c>
    </row>
    <row r="653" spans="2:6" x14ac:dyDescent="0.3">
      <c r="B653" s="25" t="s">
        <v>34</v>
      </c>
      <c r="C653" s="26" t="s">
        <v>6</v>
      </c>
      <c r="D653" s="26" t="s">
        <v>35</v>
      </c>
      <c r="E653" s="26">
        <v>0</v>
      </c>
      <c r="F653" s="30">
        <v>95893</v>
      </c>
    </row>
    <row r="654" spans="2:6" x14ac:dyDescent="0.3">
      <c r="B654" s="27" t="s">
        <v>34</v>
      </c>
      <c r="C654" s="28" t="s">
        <v>6</v>
      </c>
      <c r="D654" s="28" t="s">
        <v>35</v>
      </c>
      <c r="E654" s="28" t="s">
        <v>24</v>
      </c>
      <c r="F654" s="31">
        <v>151274.89319999999</v>
      </c>
    </row>
    <row r="655" spans="2:6" x14ac:dyDescent="0.3">
      <c r="B655" s="25" t="s">
        <v>34</v>
      </c>
      <c r="C655" s="26" t="s">
        <v>6</v>
      </c>
      <c r="D655" s="26" t="s">
        <v>36</v>
      </c>
      <c r="E655" s="26">
        <v>1</v>
      </c>
      <c r="F655" s="30">
        <v>53106208.520000003</v>
      </c>
    </row>
    <row r="656" spans="2:6" x14ac:dyDescent="0.3">
      <c r="B656" s="27" t="s">
        <v>34</v>
      </c>
      <c r="C656" s="28" t="s">
        <v>6</v>
      </c>
      <c r="D656" s="28" t="s">
        <v>36</v>
      </c>
      <c r="E656" s="28">
        <v>0.95</v>
      </c>
      <c r="F656" s="31">
        <v>39817150.109999999</v>
      </c>
    </row>
    <row r="657" spans="2:6" x14ac:dyDescent="0.3">
      <c r="B657" s="25" t="s">
        <v>34</v>
      </c>
      <c r="C657" s="26" t="s">
        <v>6</v>
      </c>
      <c r="D657" s="26" t="s">
        <v>36</v>
      </c>
      <c r="E657" s="26">
        <v>0.95</v>
      </c>
      <c r="F657" s="30">
        <v>39817150.109999999</v>
      </c>
    </row>
    <row r="658" spans="2:6" x14ac:dyDescent="0.3">
      <c r="B658" s="27" t="s">
        <v>34</v>
      </c>
      <c r="C658" s="28" t="s">
        <v>6</v>
      </c>
      <c r="D658" s="28" t="s">
        <v>36</v>
      </c>
      <c r="E658" s="28">
        <v>0.95</v>
      </c>
      <c r="F658" s="31">
        <v>39817150.109999999</v>
      </c>
    </row>
    <row r="659" spans="2:6" x14ac:dyDescent="0.3">
      <c r="B659" s="25" t="s">
        <v>34</v>
      </c>
      <c r="C659" s="26" t="s">
        <v>6</v>
      </c>
      <c r="D659" s="26" t="s">
        <v>36</v>
      </c>
      <c r="E659" s="26">
        <v>0.75</v>
      </c>
      <c r="F659" s="30">
        <v>33844914.579999998</v>
      </c>
    </row>
    <row r="660" spans="2:6" x14ac:dyDescent="0.3">
      <c r="B660" s="27" t="s">
        <v>34</v>
      </c>
      <c r="C660" s="28" t="s">
        <v>6</v>
      </c>
      <c r="D660" s="28" t="s">
        <v>36</v>
      </c>
      <c r="E660" s="28">
        <v>0.75</v>
      </c>
      <c r="F660" s="31">
        <v>33844914.579999998</v>
      </c>
    </row>
    <row r="661" spans="2:6" x14ac:dyDescent="0.3">
      <c r="B661" s="25" t="s">
        <v>34</v>
      </c>
      <c r="C661" s="26" t="s">
        <v>6</v>
      </c>
      <c r="D661" s="26" t="s">
        <v>36</v>
      </c>
      <c r="E661" s="26">
        <v>0.75</v>
      </c>
      <c r="F661" s="30">
        <v>33844914.579999998</v>
      </c>
    </row>
    <row r="662" spans="2:6" x14ac:dyDescent="0.3">
      <c r="B662" s="27" t="s">
        <v>34</v>
      </c>
      <c r="C662" s="28" t="s">
        <v>6</v>
      </c>
      <c r="D662" s="28" t="s">
        <v>36</v>
      </c>
      <c r="E662" s="28">
        <v>0.75</v>
      </c>
      <c r="F662" s="31">
        <v>33844914.579999998</v>
      </c>
    </row>
    <row r="663" spans="2:6" x14ac:dyDescent="0.3">
      <c r="B663" s="25" t="s">
        <v>34</v>
      </c>
      <c r="C663" s="26" t="s">
        <v>6</v>
      </c>
      <c r="D663" s="26" t="s">
        <v>36</v>
      </c>
      <c r="E663" s="26">
        <v>0.5</v>
      </c>
      <c r="F663" s="30">
        <v>30249329.960000001</v>
      </c>
    </row>
    <row r="664" spans="2:6" x14ac:dyDescent="0.3">
      <c r="B664" s="27" t="s">
        <v>34</v>
      </c>
      <c r="C664" s="28" t="s">
        <v>6</v>
      </c>
      <c r="D664" s="28" t="s">
        <v>36</v>
      </c>
      <c r="E664" s="28">
        <v>0.5</v>
      </c>
      <c r="F664" s="31">
        <v>30249329.960000001</v>
      </c>
    </row>
    <row r="665" spans="2:6" x14ac:dyDescent="0.3">
      <c r="B665" s="25" t="s">
        <v>34</v>
      </c>
      <c r="C665" s="26" t="s">
        <v>6</v>
      </c>
      <c r="D665" s="26" t="s">
        <v>36</v>
      </c>
      <c r="E665" s="26">
        <v>0.5</v>
      </c>
      <c r="F665" s="30">
        <v>30249329.960000001</v>
      </c>
    </row>
    <row r="666" spans="2:6" x14ac:dyDescent="0.3">
      <c r="B666" s="27" t="s">
        <v>34</v>
      </c>
      <c r="C666" s="28" t="s">
        <v>6</v>
      </c>
      <c r="D666" s="28" t="s">
        <v>36</v>
      </c>
      <c r="E666" s="28">
        <v>0.5</v>
      </c>
      <c r="F666" s="31">
        <v>30249329.960000001</v>
      </c>
    </row>
    <row r="667" spans="2:6" x14ac:dyDescent="0.3">
      <c r="B667" s="25" t="s">
        <v>34</v>
      </c>
      <c r="C667" s="26" t="s">
        <v>6</v>
      </c>
      <c r="D667" s="26" t="s">
        <v>36</v>
      </c>
      <c r="E667" s="26">
        <v>0.5</v>
      </c>
      <c r="F667" s="30">
        <v>30249329.960000001</v>
      </c>
    </row>
    <row r="668" spans="2:6" x14ac:dyDescent="0.3">
      <c r="B668" s="27" t="s">
        <v>34</v>
      </c>
      <c r="C668" s="28" t="s">
        <v>6</v>
      </c>
      <c r="D668" s="28" t="s">
        <v>36</v>
      </c>
      <c r="E668" s="28">
        <v>0.25</v>
      </c>
      <c r="F668" s="31">
        <v>26902656.52</v>
      </c>
    </row>
    <row r="669" spans="2:6" x14ac:dyDescent="0.3">
      <c r="B669" s="25" t="s">
        <v>34</v>
      </c>
      <c r="C669" s="26" t="s">
        <v>6</v>
      </c>
      <c r="D669" s="26" t="s">
        <v>36</v>
      </c>
      <c r="E669" s="26">
        <v>0.25</v>
      </c>
      <c r="F669" s="30">
        <v>26902656.52</v>
      </c>
    </row>
    <row r="670" spans="2:6" x14ac:dyDescent="0.3">
      <c r="B670" s="27" t="s">
        <v>34</v>
      </c>
      <c r="C670" s="28" t="s">
        <v>6</v>
      </c>
      <c r="D670" s="28" t="s">
        <v>36</v>
      </c>
      <c r="E670" s="28">
        <v>0.25</v>
      </c>
      <c r="F670" s="31">
        <v>26902656.52</v>
      </c>
    </row>
    <row r="671" spans="2:6" x14ac:dyDescent="0.3">
      <c r="B671" s="25" t="s">
        <v>34</v>
      </c>
      <c r="C671" s="26" t="s">
        <v>6</v>
      </c>
      <c r="D671" s="26" t="s">
        <v>36</v>
      </c>
      <c r="E671" s="26">
        <v>0.25</v>
      </c>
      <c r="F671" s="30">
        <v>26902656.52</v>
      </c>
    </row>
    <row r="672" spans="2:6" x14ac:dyDescent="0.3">
      <c r="B672" s="27" t="s">
        <v>34</v>
      </c>
      <c r="C672" s="28" t="s">
        <v>6</v>
      </c>
      <c r="D672" s="28" t="s">
        <v>36</v>
      </c>
      <c r="E672" s="28">
        <v>0.05</v>
      </c>
      <c r="F672" s="31">
        <v>22570173.149999999</v>
      </c>
    </row>
    <row r="673" spans="2:6" x14ac:dyDescent="0.3">
      <c r="B673" s="25" t="s">
        <v>34</v>
      </c>
      <c r="C673" s="26" t="s">
        <v>6</v>
      </c>
      <c r="D673" s="26" t="s">
        <v>36</v>
      </c>
      <c r="E673" s="26">
        <v>0.05</v>
      </c>
      <c r="F673" s="30">
        <v>22570173.149999999</v>
      </c>
    </row>
    <row r="674" spans="2:6" x14ac:dyDescent="0.3">
      <c r="B674" s="27" t="s">
        <v>34</v>
      </c>
      <c r="C674" s="28" t="s">
        <v>6</v>
      </c>
      <c r="D674" s="28" t="s">
        <v>36</v>
      </c>
      <c r="E674" s="28">
        <v>0.05</v>
      </c>
      <c r="F674" s="31">
        <v>22570173.149999999</v>
      </c>
    </row>
    <row r="675" spans="2:6" x14ac:dyDescent="0.3">
      <c r="B675" s="25" t="s">
        <v>34</v>
      </c>
      <c r="C675" s="26" t="s">
        <v>6</v>
      </c>
      <c r="D675" s="26" t="s">
        <v>36</v>
      </c>
      <c r="E675" s="26">
        <v>0</v>
      </c>
      <c r="F675" s="30">
        <v>16012846.789999999</v>
      </c>
    </row>
    <row r="676" spans="2:6" x14ac:dyDescent="0.3">
      <c r="B676" s="27" t="s">
        <v>34</v>
      </c>
      <c r="C676" s="28" t="s">
        <v>6</v>
      </c>
      <c r="D676" s="28" t="s">
        <v>36</v>
      </c>
      <c r="E676" s="28" t="s">
        <v>24</v>
      </c>
      <c r="F676" s="31">
        <v>30582410.760000002</v>
      </c>
    </row>
    <row r="677" spans="2:6" x14ac:dyDescent="0.3">
      <c r="B677" s="25" t="s">
        <v>34</v>
      </c>
      <c r="C677" s="26" t="s">
        <v>6</v>
      </c>
      <c r="D677" s="26" t="s">
        <v>37</v>
      </c>
      <c r="E677" s="26">
        <v>1</v>
      </c>
      <c r="F677" s="30">
        <v>31634813.18</v>
      </c>
    </row>
    <row r="678" spans="2:6" x14ac:dyDescent="0.3">
      <c r="B678" s="27" t="s">
        <v>34</v>
      </c>
      <c r="C678" s="28" t="s">
        <v>6</v>
      </c>
      <c r="D678" s="28" t="s">
        <v>37</v>
      </c>
      <c r="E678" s="28">
        <v>0.95</v>
      </c>
      <c r="F678" s="31">
        <v>22534544.859999999</v>
      </c>
    </row>
    <row r="679" spans="2:6" x14ac:dyDescent="0.3">
      <c r="B679" s="25" t="s">
        <v>34</v>
      </c>
      <c r="C679" s="26" t="s">
        <v>6</v>
      </c>
      <c r="D679" s="26" t="s">
        <v>37</v>
      </c>
      <c r="E679" s="26">
        <v>0.95</v>
      </c>
      <c r="F679" s="30">
        <v>22534544.859999999</v>
      </c>
    </row>
    <row r="680" spans="2:6" x14ac:dyDescent="0.3">
      <c r="B680" s="27" t="s">
        <v>34</v>
      </c>
      <c r="C680" s="28" t="s">
        <v>6</v>
      </c>
      <c r="D680" s="28" t="s">
        <v>37</v>
      </c>
      <c r="E680" s="28">
        <v>0.95</v>
      </c>
      <c r="F680" s="31">
        <v>22534544.859999999</v>
      </c>
    </row>
    <row r="681" spans="2:6" x14ac:dyDescent="0.3">
      <c r="B681" s="25" t="s">
        <v>34</v>
      </c>
      <c r="C681" s="26" t="s">
        <v>6</v>
      </c>
      <c r="D681" s="26" t="s">
        <v>37</v>
      </c>
      <c r="E681" s="26">
        <v>0.75</v>
      </c>
      <c r="F681" s="30">
        <v>19148039.579999998</v>
      </c>
    </row>
    <row r="682" spans="2:6" x14ac:dyDescent="0.3">
      <c r="B682" s="27" t="s">
        <v>34</v>
      </c>
      <c r="C682" s="28" t="s">
        <v>6</v>
      </c>
      <c r="D682" s="28" t="s">
        <v>37</v>
      </c>
      <c r="E682" s="28">
        <v>0.75</v>
      </c>
      <c r="F682" s="31">
        <v>19148039.579999998</v>
      </c>
    </row>
    <row r="683" spans="2:6" x14ac:dyDescent="0.3">
      <c r="B683" s="25" t="s">
        <v>34</v>
      </c>
      <c r="C683" s="26" t="s">
        <v>6</v>
      </c>
      <c r="D683" s="26" t="s">
        <v>37</v>
      </c>
      <c r="E683" s="26">
        <v>0.75</v>
      </c>
      <c r="F683" s="30">
        <v>19148039.579999998</v>
      </c>
    </row>
    <row r="684" spans="2:6" x14ac:dyDescent="0.3">
      <c r="B684" s="27" t="s">
        <v>34</v>
      </c>
      <c r="C684" s="28" t="s">
        <v>6</v>
      </c>
      <c r="D684" s="28" t="s">
        <v>37</v>
      </c>
      <c r="E684" s="28">
        <v>0.75</v>
      </c>
      <c r="F684" s="31">
        <v>19148039.579999998</v>
      </c>
    </row>
    <row r="685" spans="2:6" x14ac:dyDescent="0.3">
      <c r="B685" s="25" t="s">
        <v>34</v>
      </c>
      <c r="C685" s="26" t="s">
        <v>6</v>
      </c>
      <c r="D685" s="26" t="s">
        <v>37</v>
      </c>
      <c r="E685" s="26">
        <v>0.5</v>
      </c>
      <c r="F685" s="30">
        <v>16699247.609999999</v>
      </c>
    </row>
    <row r="686" spans="2:6" x14ac:dyDescent="0.3">
      <c r="B686" s="27" t="s">
        <v>34</v>
      </c>
      <c r="C686" s="28" t="s">
        <v>6</v>
      </c>
      <c r="D686" s="28" t="s">
        <v>37</v>
      </c>
      <c r="E686" s="28">
        <v>0.5</v>
      </c>
      <c r="F686" s="31">
        <v>16699247.609999999</v>
      </c>
    </row>
    <row r="687" spans="2:6" x14ac:dyDescent="0.3">
      <c r="B687" s="25" t="s">
        <v>34</v>
      </c>
      <c r="C687" s="26" t="s">
        <v>6</v>
      </c>
      <c r="D687" s="26" t="s">
        <v>37</v>
      </c>
      <c r="E687" s="26">
        <v>0.5</v>
      </c>
      <c r="F687" s="30">
        <v>16699247.609999999</v>
      </c>
    </row>
    <row r="688" spans="2:6" x14ac:dyDescent="0.3">
      <c r="B688" s="27" t="s">
        <v>34</v>
      </c>
      <c r="C688" s="28" t="s">
        <v>6</v>
      </c>
      <c r="D688" s="28" t="s">
        <v>37</v>
      </c>
      <c r="E688" s="28">
        <v>0.5</v>
      </c>
      <c r="F688" s="31">
        <v>16699247.609999999</v>
      </c>
    </row>
    <row r="689" spans="2:6" x14ac:dyDescent="0.3">
      <c r="B689" s="25" t="s">
        <v>34</v>
      </c>
      <c r="C689" s="26" t="s">
        <v>6</v>
      </c>
      <c r="D689" s="26" t="s">
        <v>37</v>
      </c>
      <c r="E689" s="26">
        <v>0.5</v>
      </c>
      <c r="F689" s="30">
        <v>16699247.609999999</v>
      </c>
    </row>
    <row r="690" spans="2:6" x14ac:dyDescent="0.3">
      <c r="B690" s="27" t="s">
        <v>34</v>
      </c>
      <c r="C690" s="28" t="s">
        <v>6</v>
      </c>
      <c r="D690" s="28" t="s">
        <v>37</v>
      </c>
      <c r="E690" s="28">
        <v>0.25</v>
      </c>
      <c r="F690" s="31">
        <v>14386306.83</v>
      </c>
    </row>
    <row r="691" spans="2:6" x14ac:dyDescent="0.3">
      <c r="B691" s="25" t="s">
        <v>34</v>
      </c>
      <c r="C691" s="26" t="s">
        <v>6</v>
      </c>
      <c r="D691" s="26" t="s">
        <v>37</v>
      </c>
      <c r="E691" s="26">
        <v>0.25</v>
      </c>
      <c r="F691" s="30">
        <v>14386306.83</v>
      </c>
    </row>
    <row r="692" spans="2:6" x14ac:dyDescent="0.3">
      <c r="B692" s="27" t="s">
        <v>34</v>
      </c>
      <c r="C692" s="28" t="s">
        <v>6</v>
      </c>
      <c r="D692" s="28" t="s">
        <v>37</v>
      </c>
      <c r="E692" s="28">
        <v>0.25</v>
      </c>
      <c r="F692" s="31">
        <v>14386306.83</v>
      </c>
    </row>
    <row r="693" spans="2:6" x14ac:dyDescent="0.3">
      <c r="B693" s="25" t="s">
        <v>34</v>
      </c>
      <c r="C693" s="26" t="s">
        <v>6</v>
      </c>
      <c r="D693" s="26" t="s">
        <v>37</v>
      </c>
      <c r="E693" s="26">
        <v>0.25</v>
      </c>
      <c r="F693" s="30">
        <v>14386306.83</v>
      </c>
    </row>
    <row r="694" spans="2:6" x14ac:dyDescent="0.3">
      <c r="B694" s="27" t="s">
        <v>34</v>
      </c>
      <c r="C694" s="28" t="s">
        <v>6</v>
      </c>
      <c r="D694" s="28" t="s">
        <v>37</v>
      </c>
      <c r="E694" s="28">
        <v>0.05</v>
      </c>
      <c r="F694" s="31">
        <v>11736066.98</v>
      </c>
    </row>
    <row r="695" spans="2:6" x14ac:dyDescent="0.3">
      <c r="B695" s="25" t="s">
        <v>34</v>
      </c>
      <c r="C695" s="26" t="s">
        <v>6</v>
      </c>
      <c r="D695" s="26" t="s">
        <v>37</v>
      </c>
      <c r="E695" s="26">
        <v>0.05</v>
      </c>
      <c r="F695" s="30">
        <v>11736066.98</v>
      </c>
    </row>
    <row r="696" spans="2:6" x14ac:dyDescent="0.3">
      <c r="B696" s="27" t="s">
        <v>34</v>
      </c>
      <c r="C696" s="28" t="s">
        <v>6</v>
      </c>
      <c r="D696" s="28" t="s">
        <v>37</v>
      </c>
      <c r="E696" s="28">
        <v>0.05</v>
      </c>
      <c r="F696" s="31">
        <v>11736066.98</v>
      </c>
    </row>
    <row r="697" spans="2:6" x14ac:dyDescent="0.3">
      <c r="B697" s="25" t="s">
        <v>34</v>
      </c>
      <c r="C697" s="26" t="s">
        <v>6</v>
      </c>
      <c r="D697" s="26" t="s">
        <v>37</v>
      </c>
      <c r="E697" s="26">
        <v>0</v>
      </c>
      <c r="F697" s="30">
        <v>8410360.0370000005</v>
      </c>
    </row>
    <row r="698" spans="2:6" x14ac:dyDescent="0.3">
      <c r="B698" s="27" t="s">
        <v>34</v>
      </c>
      <c r="C698" s="28" t="s">
        <v>6</v>
      </c>
      <c r="D698" s="28" t="s">
        <v>37</v>
      </c>
      <c r="E698" s="28" t="s">
        <v>24</v>
      </c>
      <c r="F698" s="31">
        <v>16860314.649999999</v>
      </c>
    </row>
    <row r="699" spans="2:6" x14ac:dyDescent="0.3">
      <c r="B699" s="25" t="s">
        <v>34</v>
      </c>
      <c r="C699" s="26" t="s">
        <v>6</v>
      </c>
      <c r="D699" s="26" t="s">
        <v>38</v>
      </c>
      <c r="E699" s="26">
        <v>1</v>
      </c>
      <c r="F699" s="30">
        <v>22559588.530000001</v>
      </c>
    </row>
    <row r="700" spans="2:6" x14ac:dyDescent="0.3">
      <c r="B700" s="27" t="s">
        <v>34</v>
      </c>
      <c r="C700" s="28" t="s">
        <v>6</v>
      </c>
      <c r="D700" s="28" t="s">
        <v>38</v>
      </c>
      <c r="E700" s="28">
        <v>0.95</v>
      </c>
      <c r="F700" s="31">
        <v>18402803.859999999</v>
      </c>
    </row>
    <row r="701" spans="2:6" x14ac:dyDescent="0.3">
      <c r="B701" s="25" t="s">
        <v>34</v>
      </c>
      <c r="C701" s="26" t="s">
        <v>6</v>
      </c>
      <c r="D701" s="26" t="s">
        <v>38</v>
      </c>
      <c r="E701" s="26">
        <v>0.95</v>
      </c>
      <c r="F701" s="30">
        <v>18402803.859999999</v>
      </c>
    </row>
    <row r="702" spans="2:6" x14ac:dyDescent="0.3">
      <c r="B702" s="27" t="s">
        <v>34</v>
      </c>
      <c r="C702" s="28" t="s">
        <v>6</v>
      </c>
      <c r="D702" s="28" t="s">
        <v>38</v>
      </c>
      <c r="E702" s="28">
        <v>0.95</v>
      </c>
      <c r="F702" s="31">
        <v>18402803.859999999</v>
      </c>
    </row>
    <row r="703" spans="2:6" x14ac:dyDescent="0.3">
      <c r="B703" s="25" t="s">
        <v>34</v>
      </c>
      <c r="C703" s="26" t="s">
        <v>6</v>
      </c>
      <c r="D703" s="26" t="s">
        <v>38</v>
      </c>
      <c r="E703" s="26">
        <v>0.75</v>
      </c>
      <c r="F703" s="30">
        <v>14782011.24</v>
      </c>
    </row>
    <row r="704" spans="2:6" x14ac:dyDescent="0.3">
      <c r="B704" s="27" t="s">
        <v>34</v>
      </c>
      <c r="C704" s="28" t="s">
        <v>6</v>
      </c>
      <c r="D704" s="28" t="s">
        <v>38</v>
      </c>
      <c r="E704" s="28">
        <v>0.75</v>
      </c>
      <c r="F704" s="31">
        <v>14782011.24</v>
      </c>
    </row>
    <row r="705" spans="2:6" x14ac:dyDescent="0.3">
      <c r="B705" s="25" t="s">
        <v>34</v>
      </c>
      <c r="C705" s="26" t="s">
        <v>6</v>
      </c>
      <c r="D705" s="26" t="s">
        <v>38</v>
      </c>
      <c r="E705" s="26">
        <v>0.75</v>
      </c>
      <c r="F705" s="30">
        <v>14782011.24</v>
      </c>
    </row>
    <row r="706" spans="2:6" x14ac:dyDescent="0.3">
      <c r="B706" s="27" t="s">
        <v>34</v>
      </c>
      <c r="C706" s="28" t="s">
        <v>6</v>
      </c>
      <c r="D706" s="28" t="s">
        <v>38</v>
      </c>
      <c r="E706" s="28">
        <v>0.75</v>
      </c>
      <c r="F706" s="31">
        <v>14782011.24</v>
      </c>
    </row>
    <row r="707" spans="2:6" x14ac:dyDescent="0.3">
      <c r="B707" s="25" t="s">
        <v>34</v>
      </c>
      <c r="C707" s="26" t="s">
        <v>6</v>
      </c>
      <c r="D707" s="26" t="s">
        <v>38</v>
      </c>
      <c r="E707" s="26">
        <v>0.5</v>
      </c>
      <c r="F707" s="30">
        <v>12957350.24</v>
      </c>
    </row>
    <row r="708" spans="2:6" x14ac:dyDescent="0.3">
      <c r="B708" s="27" t="s">
        <v>34</v>
      </c>
      <c r="C708" s="28" t="s">
        <v>6</v>
      </c>
      <c r="D708" s="28" t="s">
        <v>38</v>
      </c>
      <c r="E708" s="28">
        <v>0.5</v>
      </c>
      <c r="F708" s="31">
        <v>12957350.24</v>
      </c>
    </row>
    <row r="709" spans="2:6" x14ac:dyDescent="0.3">
      <c r="B709" s="25" t="s">
        <v>34</v>
      </c>
      <c r="C709" s="26" t="s">
        <v>6</v>
      </c>
      <c r="D709" s="26" t="s">
        <v>38</v>
      </c>
      <c r="E709" s="26">
        <v>0.5</v>
      </c>
      <c r="F709" s="30">
        <v>12957350.24</v>
      </c>
    </row>
    <row r="710" spans="2:6" x14ac:dyDescent="0.3">
      <c r="B710" s="27" t="s">
        <v>34</v>
      </c>
      <c r="C710" s="28" t="s">
        <v>6</v>
      </c>
      <c r="D710" s="28" t="s">
        <v>38</v>
      </c>
      <c r="E710" s="28">
        <v>0.5</v>
      </c>
      <c r="F710" s="31">
        <v>12957350.24</v>
      </c>
    </row>
    <row r="711" spans="2:6" x14ac:dyDescent="0.3">
      <c r="B711" s="25" t="s">
        <v>34</v>
      </c>
      <c r="C711" s="26" t="s">
        <v>6</v>
      </c>
      <c r="D711" s="26" t="s">
        <v>38</v>
      </c>
      <c r="E711" s="26">
        <v>0.5</v>
      </c>
      <c r="F711" s="30">
        <v>12957350.24</v>
      </c>
    </row>
    <row r="712" spans="2:6" x14ac:dyDescent="0.3">
      <c r="B712" s="27" t="s">
        <v>34</v>
      </c>
      <c r="C712" s="28" t="s">
        <v>6</v>
      </c>
      <c r="D712" s="28" t="s">
        <v>38</v>
      </c>
      <c r="E712" s="28">
        <v>0.25</v>
      </c>
      <c r="F712" s="31">
        <v>11306501.970000001</v>
      </c>
    </row>
    <row r="713" spans="2:6" x14ac:dyDescent="0.3">
      <c r="B713" s="25" t="s">
        <v>34</v>
      </c>
      <c r="C713" s="26" t="s">
        <v>6</v>
      </c>
      <c r="D713" s="26" t="s">
        <v>38</v>
      </c>
      <c r="E713" s="26">
        <v>0.25</v>
      </c>
      <c r="F713" s="30">
        <v>11306501.970000001</v>
      </c>
    </row>
    <row r="714" spans="2:6" x14ac:dyDescent="0.3">
      <c r="B714" s="27" t="s">
        <v>34</v>
      </c>
      <c r="C714" s="28" t="s">
        <v>6</v>
      </c>
      <c r="D714" s="28" t="s">
        <v>38</v>
      </c>
      <c r="E714" s="28">
        <v>0.25</v>
      </c>
      <c r="F714" s="31">
        <v>11306501.970000001</v>
      </c>
    </row>
    <row r="715" spans="2:6" x14ac:dyDescent="0.3">
      <c r="B715" s="25" t="s">
        <v>34</v>
      </c>
      <c r="C715" s="26" t="s">
        <v>6</v>
      </c>
      <c r="D715" s="26" t="s">
        <v>38</v>
      </c>
      <c r="E715" s="26">
        <v>0.25</v>
      </c>
      <c r="F715" s="30">
        <v>11306501.970000001</v>
      </c>
    </row>
    <row r="716" spans="2:6" x14ac:dyDescent="0.3">
      <c r="B716" s="27" t="s">
        <v>34</v>
      </c>
      <c r="C716" s="28" t="s">
        <v>6</v>
      </c>
      <c r="D716" s="28" t="s">
        <v>38</v>
      </c>
      <c r="E716" s="28">
        <v>0.05</v>
      </c>
      <c r="F716" s="31">
        <v>9029480.5130000003</v>
      </c>
    </row>
    <row r="717" spans="2:6" x14ac:dyDescent="0.3">
      <c r="B717" s="25" t="s">
        <v>34</v>
      </c>
      <c r="C717" s="26" t="s">
        <v>6</v>
      </c>
      <c r="D717" s="26" t="s">
        <v>38</v>
      </c>
      <c r="E717" s="26">
        <v>0.05</v>
      </c>
      <c r="F717" s="30">
        <v>9029480.5130000003</v>
      </c>
    </row>
    <row r="718" spans="2:6" x14ac:dyDescent="0.3">
      <c r="B718" s="27" t="s">
        <v>34</v>
      </c>
      <c r="C718" s="28" t="s">
        <v>6</v>
      </c>
      <c r="D718" s="28" t="s">
        <v>38</v>
      </c>
      <c r="E718" s="28">
        <v>0.05</v>
      </c>
      <c r="F718" s="31">
        <v>9029480.5130000003</v>
      </c>
    </row>
    <row r="719" spans="2:6" x14ac:dyDescent="0.3">
      <c r="B719" s="25" t="s">
        <v>34</v>
      </c>
      <c r="C719" s="26" t="s">
        <v>6</v>
      </c>
      <c r="D719" s="26" t="s">
        <v>38</v>
      </c>
      <c r="E719" s="26">
        <v>0</v>
      </c>
      <c r="F719" s="30">
        <v>6136573.6509999996</v>
      </c>
    </row>
    <row r="720" spans="2:6" x14ac:dyDescent="0.3">
      <c r="B720" s="27" t="s">
        <v>34</v>
      </c>
      <c r="C720" s="28" t="s">
        <v>6</v>
      </c>
      <c r="D720" s="28" t="s">
        <v>38</v>
      </c>
      <c r="E720" s="28" t="s">
        <v>24</v>
      </c>
      <c r="F720" s="31">
        <v>13204447.5</v>
      </c>
    </row>
    <row r="721" spans="2:6" x14ac:dyDescent="0.3">
      <c r="B721" s="25" t="s">
        <v>34</v>
      </c>
      <c r="C721" s="26" t="s">
        <v>6</v>
      </c>
      <c r="D721" s="26" t="s">
        <v>39</v>
      </c>
      <c r="E721" s="26">
        <v>1</v>
      </c>
      <c r="F721" s="30">
        <v>134.07355000000001</v>
      </c>
    </row>
    <row r="722" spans="2:6" x14ac:dyDescent="0.3">
      <c r="B722" s="27" t="s">
        <v>34</v>
      </c>
      <c r="C722" s="28" t="s">
        <v>6</v>
      </c>
      <c r="D722" s="28" t="s">
        <v>39</v>
      </c>
      <c r="E722" s="28">
        <v>0.95</v>
      </c>
      <c r="F722" s="31">
        <v>134.06554499999999</v>
      </c>
    </row>
    <row r="723" spans="2:6" x14ac:dyDescent="0.3">
      <c r="B723" s="25" t="s">
        <v>34</v>
      </c>
      <c r="C723" s="26" t="s">
        <v>6</v>
      </c>
      <c r="D723" s="26" t="s">
        <v>39</v>
      </c>
      <c r="E723" s="26">
        <v>0.95</v>
      </c>
      <c r="F723" s="30">
        <v>134.06554499999999</v>
      </c>
    </row>
    <row r="724" spans="2:6" x14ac:dyDescent="0.3">
      <c r="B724" s="27" t="s">
        <v>34</v>
      </c>
      <c r="C724" s="28" t="s">
        <v>6</v>
      </c>
      <c r="D724" s="28" t="s">
        <v>39</v>
      </c>
      <c r="E724" s="28">
        <v>0.95</v>
      </c>
      <c r="F724" s="31">
        <v>134.06554499999999</v>
      </c>
    </row>
    <row r="725" spans="2:6" x14ac:dyDescent="0.3">
      <c r="B725" s="25" t="s">
        <v>34</v>
      </c>
      <c r="C725" s="26" t="s">
        <v>6</v>
      </c>
      <c r="D725" s="26" t="s">
        <v>39</v>
      </c>
      <c r="E725" s="26">
        <v>0.75</v>
      </c>
      <c r="F725" s="30">
        <v>120.370651</v>
      </c>
    </row>
    <row r="726" spans="2:6" x14ac:dyDescent="0.3">
      <c r="B726" s="27" t="s">
        <v>34</v>
      </c>
      <c r="C726" s="28" t="s">
        <v>6</v>
      </c>
      <c r="D726" s="28" t="s">
        <v>39</v>
      </c>
      <c r="E726" s="28">
        <v>0.75</v>
      </c>
      <c r="F726" s="31">
        <v>120.370651</v>
      </c>
    </row>
    <row r="727" spans="2:6" x14ac:dyDescent="0.3">
      <c r="B727" s="25" t="s">
        <v>34</v>
      </c>
      <c r="C727" s="26" t="s">
        <v>6</v>
      </c>
      <c r="D727" s="26" t="s">
        <v>39</v>
      </c>
      <c r="E727" s="26">
        <v>0.75</v>
      </c>
      <c r="F727" s="30">
        <v>120.370651</v>
      </c>
    </row>
    <row r="728" spans="2:6" x14ac:dyDescent="0.3">
      <c r="B728" s="27" t="s">
        <v>34</v>
      </c>
      <c r="C728" s="28" t="s">
        <v>6</v>
      </c>
      <c r="D728" s="28" t="s">
        <v>39</v>
      </c>
      <c r="E728" s="28">
        <v>0.75</v>
      </c>
      <c r="F728" s="31">
        <v>120.370651</v>
      </c>
    </row>
    <row r="729" spans="2:6" x14ac:dyDescent="0.3">
      <c r="B729" s="25" t="s">
        <v>34</v>
      </c>
      <c r="C729" s="26" t="s">
        <v>6</v>
      </c>
      <c r="D729" s="26" t="s">
        <v>39</v>
      </c>
      <c r="E729" s="26">
        <v>0.5</v>
      </c>
      <c r="F729" s="30">
        <v>110.885609</v>
      </c>
    </row>
    <row r="730" spans="2:6" x14ac:dyDescent="0.3">
      <c r="B730" s="27" t="s">
        <v>34</v>
      </c>
      <c r="C730" s="28" t="s">
        <v>6</v>
      </c>
      <c r="D730" s="28" t="s">
        <v>39</v>
      </c>
      <c r="E730" s="28">
        <v>0.5</v>
      </c>
      <c r="F730" s="31">
        <v>110.885609</v>
      </c>
    </row>
    <row r="731" spans="2:6" x14ac:dyDescent="0.3">
      <c r="B731" s="25" t="s">
        <v>34</v>
      </c>
      <c r="C731" s="26" t="s">
        <v>6</v>
      </c>
      <c r="D731" s="26" t="s">
        <v>39</v>
      </c>
      <c r="E731" s="26">
        <v>0.5</v>
      </c>
      <c r="F731" s="30">
        <v>110.885609</v>
      </c>
    </row>
    <row r="732" spans="2:6" x14ac:dyDescent="0.3">
      <c r="B732" s="27" t="s">
        <v>34</v>
      </c>
      <c r="C732" s="28" t="s">
        <v>6</v>
      </c>
      <c r="D732" s="28" t="s">
        <v>39</v>
      </c>
      <c r="E732" s="28">
        <v>0.5</v>
      </c>
      <c r="F732" s="31">
        <v>110.885609</v>
      </c>
    </row>
    <row r="733" spans="2:6" x14ac:dyDescent="0.3">
      <c r="B733" s="25" t="s">
        <v>34</v>
      </c>
      <c r="C733" s="26" t="s">
        <v>6</v>
      </c>
      <c r="D733" s="26" t="s">
        <v>39</v>
      </c>
      <c r="E733" s="26">
        <v>0.5</v>
      </c>
      <c r="F733" s="30">
        <v>110.885609</v>
      </c>
    </row>
    <row r="734" spans="2:6" x14ac:dyDescent="0.3">
      <c r="B734" s="27" t="s">
        <v>34</v>
      </c>
      <c r="C734" s="28" t="s">
        <v>6</v>
      </c>
      <c r="D734" s="28" t="s">
        <v>39</v>
      </c>
      <c r="E734" s="28">
        <v>0.25</v>
      </c>
      <c r="F734" s="31">
        <v>101.400567</v>
      </c>
    </row>
    <row r="735" spans="2:6" x14ac:dyDescent="0.3">
      <c r="B735" s="25" t="s">
        <v>34</v>
      </c>
      <c r="C735" s="26" t="s">
        <v>6</v>
      </c>
      <c r="D735" s="26" t="s">
        <v>39</v>
      </c>
      <c r="E735" s="26">
        <v>0.25</v>
      </c>
      <c r="F735" s="30">
        <v>101.400567</v>
      </c>
    </row>
    <row r="736" spans="2:6" x14ac:dyDescent="0.3">
      <c r="B736" s="27" t="s">
        <v>34</v>
      </c>
      <c r="C736" s="28" t="s">
        <v>6</v>
      </c>
      <c r="D736" s="28" t="s">
        <v>39</v>
      </c>
      <c r="E736" s="28">
        <v>0.25</v>
      </c>
      <c r="F736" s="31">
        <v>101.400567</v>
      </c>
    </row>
    <row r="737" spans="2:6" x14ac:dyDescent="0.3">
      <c r="B737" s="25" t="s">
        <v>34</v>
      </c>
      <c r="C737" s="26" t="s">
        <v>6</v>
      </c>
      <c r="D737" s="26" t="s">
        <v>39</v>
      </c>
      <c r="E737" s="26">
        <v>0.25</v>
      </c>
      <c r="F737" s="30">
        <v>101.400567</v>
      </c>
    </row>
    <row r="738" spans="2:6" x14ac:dyDescent="0.3">
      <c r="B738" s="27" t="s">
        <v>34</v>
      </c>
      <c r="C738" s="28" t="s">
        <v>6</v>
      </c>
      <c r="D738" s="28" t="s">
        <v>39</v>
      </c>
      <c r="E738" s="28">
        <v>0.05</v>
      </c>
      <c r="F738" s="31">
        <v>87.705672000000007</v>
      </c>
    </row>
    <row r="739" spans="2:6" x14ac:dyDescent="0.3">
      <c r="B739" s="25" t="s">
        <v>34</v>
      </c>
      <c r="C739" s="26" t="s">
        <v>6</v>
      </c>
      <c r="D739" s="26" t="s">
        <v>39</v>
      </c>
      <c r="E739" s="26">
        <v>0.05</v>
      </c>
      <c r="F739" s="30">
        <v>87.705672000000007</v>
      </c>
    </row>
    <row r="740" spans="2:6" x14ac:dyDescent="0.3">
      <c r="B740" s="27" t="s">
        <v>34</v>
      </c>
      <c r="C740" s="28" t="s">
        <v>6</v>
      </c>
      <c r="D740" s="28" t="s">
        <v>39</v>
      </c>
      <c r="E740" s="28">
        <v>0.05</v>
      </c>
      <c r="F740" s="31">
        <v>87.705672000000007</v>
      </c>
    </row>
    <row r="741" spans="2:6" x14ac:dyDescent="0.3">
      <c r="B741" s="25" t="s">
        <v>34</v>
      </c>
      <c r="C741" s="26" t="s">
        <v>6</v>
      </c>
      <c r="D741" s="26" t="s">
        <v>39</v>
      </c>
      <c r="E741" s="26">
        <v>0</v>
      </c>
      <c r="F741" s="30">
        <v>87.705672000000007</v>
      </c>
    </row>
    <row r="742" spans="2:6" x14ac:dyDescent="0.3">
      <c r="B742" s="27" t="s">
        <v>34</v>
      </c>
      <c r="C742" s="28" t="s">
        <v>6</v>
      </c>
      <c r="D742" s="28" t="s">
        <v>39</v>
      </c>
      <c r="E742" s="28" t="s">
        <v>24</v>
      </c>
      <c r="F742" s="31">
        <v>110.886301</v>
      </c>
    </row>
    <row r="743" spans="2:6" x14ac:dyDescent="0.3">
      <c r="B743" s="25" t="s">
        <v>34</v>
      </c>
      <c r="C743" s="26" t="s">
        <v>6</v>
      </c>
      <c r="D743" s="26" t="s">
        <v>40</v>
      </c>
      <c r="E743" s="26">
        <v>1</v>
      </c>
      <c r="F743" s="30">
        <v>154.68271300000001</v>
      </c>
    </row>
    <row r="744" spans="2:6" x14ac:dyDescent="0.3">
      <c r="B744" s="27" t="s">
        <v>34</v>
      </c>
      <c r="C744" s="28" t="s">
        <v>6</v>
      </c>
      <c r="D744" s="28" t="s">
        <v>40</v>
      </c>
      <c r="E744" s="28">
        <v>0.95</v>
      </c>
      <c r="F744" s="31">
        <v>111.53039699999999</v>
      </c>
    </row>
    <row r="745" spans="2:6" x14ac:dyDescent="0.3">
      <c r="B745" s="25" t="s">
        <v>34</v>
      </c>
      <c r="C745" s="26" t="s">
        <v>6</v>
      </c>
      <c r="D745" s="26" t="s">
        <v>40</v>
      </c>
      <c r="E745" s="26">
        <v>0.95</v>
      </c>
      <c r="F745" s="30">
        <v>111.53039699999999</v>
      </c>
    </row>
    <row r="746" spans="2:6" x14ac:dyDescent="0.3">
      <c r="B746" s="27" t="s">
        <v>34</v>
      </c>
      <c r="C746" s="28" t="s">
        <v>6</v>
      </c>
      <c r="D746" s="28" t="s">
        <v>40</v>
      </c>
      <c r="E746" s="28">
        <v>0.95</v>
      </c>
      <c r="F746" s="31">
        <v>111.53039699999999</v>
      </c>
    </row>
    <row r="747" spans="2:6" x14ac:dyDescent="0.3">
      <c r="B747" s="25" t="s">
        <v>34</v>
      </c>
      <c r="C747" s="26" t="s">
        <v>6</v>
      </c>
      <c r="D747" s="26" t="s">
        <v>40</v>
      </c>
      <c r="E747" s="26">
        <v>0.75</v>
      </c>
      <c r="F747" s="30">
        <v>95.996418000000006</v>
      </c>
    </row>
    <row r="748" spans="2:6" x14ac:dyDescent="0.3">
      <c r="B748" s="27" t="s">
        <v>34</v>
      </c>
      <c r="C748" s="28" t="s">
        <v>6</v>
      </c>
      <c r="D748" s="28" t="s">
        <v>40</v>
      </c>
      <c r="E748" s="28">
        <v>0.75</v>
      </c>
      <c r="F748" s="31">
        <v>95.996418000000006</v>
      </c>
    </row>
    <row r="749" spans="2:6" x14ac:dyDescent="0.3">
      <c r="B749" s="25" t="s">
        <v>34</v>
      </c>
      <c r="C749" s="26" t="s">
        <v>6</v>
      </c>
      <c r="D749" s="26" t="s">
        <v>40</v>
      </c>
      <c r="E749" s="26">
        <v>0.75</v>
      </c>
      <c r="F749" s="30">
        <v>95.996418000000006</v>
      </c>
    </row>
    <row r="750" spans="2:6" x14ac:dyDescent="0.3">
      <c r="B750" s="27" t="s">
        <v>34</v>
      </c>
      <c r="C750" s="28" t="s">
        <v>6</v>
      </c>
      <c r="D750" s="28" t="s">
        <v>40</v>
      </c>
      <c r="E750" s="28">
        <v>0.75</v>
      </c>
      <c r="F750" s="31">
        <v>95.996418000000006</v>
      </c>
    </row>
    <row r="751" spans="2:6" x14ac:dyDescent="0.3">
      <c r="B751" s="25" t="s">
        <v>34</v>
      </c>
      <c r="C751" s="26" t="s">
        <v>6</v>
      </c>
      <c r="D751" s="26" t="s">
        <v>40</v>
      </c>
      <c r="E751" s="26">
        <v>0.5</v>
      </c>
      <c r="F751" s="30">
        <v>86.299199000000002</v>
      </c>
    </row>
    <row r="752" spans="2:6" x14ac:dyDescent="0.3">
      <c r="B752" s="27" t="s">
        <v>34</v>
      </c>
      <c r="C752" s="28" t="s">
        <v>6</v>
      </c>
      <c r="D752" s="28" t="s">
        <v>40</v>
      </c>
      <c r="E752" s="28">
        <v>0.5</v>
      </c>
      <c r="F752" s="31">
        <v>86.299199000000002</v>
      </c>
    </row>
    <row r="753" spans="2:6" x14ac:dyDescent="0.3">
      <c r="B753" s="25" t="s">
        <v>34</v>
      </c>
      <c r="C753" s="26" t="s">
        <v>6</v>
      </c>
      <c r="D753" s="26" t="s">
        <v>40</v>
      </c>
      <c r="E753" s="26">
        <v>0.5</v>
      </c>
      <c r="F753" s="30">
        <v>86.299199000000002</v>
      </c>
    </row>
    <row r="754" spans="2:6" x14ac:dyDescent="0.3">
      <c r="B754" s="27" t="s">
        <v>34</v>
      </c>
      <c r="C754" s="28" t="s">
        <v>6</v>
      </c>
      <c r="D754" s="28" t="s">
        <v>40</v>
      </c>
      <c r="E754" s="28">
        <v>0.5</v>
      </c>
      <c r="F754" s="31">
        <v>86.299199000000002</v>
      </c>
    </row>
    <row r="755" spans="2:6" x14ac:dyDescent="0.3">
      <c r="B755" s="25" t="s">
        <v>34</v>
      </c>
      <c r="C755" s="26" t="s">
        <v>6</v>
      </c>
      <c r="D755" s="26" t="s">
        <v>40</v>
      </c>
      <c r="E755" s="26">
        <v>0.5</v>
      </c>
      <c r="F755" s="30">
        <v>86.299199000000002</v>
      </c>
    </row>
    <row r="756" spans="2:6" x14ac:dyDescent="0.3">
      <c r="B756" s="27" t="s">
        <v>34</v>
      </c>
      <c r="C756" s="28" t="s">
        <v>6</v>
      </c>
      <c r="D756" s="28" t="s">
        <v>40</v>
      </c>
      <c r="E756" s="28">
        <v>0.25</v>
      </c>
      <c r="F756" s="31">
        <v>76.821247999999997</v>
      </c>
    </row>
    <row r="757" spans="2:6" x14ac:dyDescent="0.3">
      <c r="B757" s="25" t="s">
        <v>34</v>
      </c>
      <c r="C757" s="26" t="s">
        <v>6</v>
      </c>
      <c r="D757" s="26" t="s">
        <v>40</v>
      </c>
      <c r="E757" s="26">
        <v>0.25</v>
      </c>
      <c r="F757" s="30">
        <v>76.821247999999997</v>
      </c>
    </row>
    <row r="758" spans="2:6" x14ac:dyDescent="0.3">
      <c r="B758" s="27" t="s">
        <v>34</v>
      </c>
      <c r="C758" s="28" t="s">
        <v>6</v>
      </c>
      <c r="D758" s="28" t="s">
        <v>40</v>
      </c>
      <c r="E758" s="28">
        <v>0.25</v>
      </c>
      <c r="F758" s="31">
        <v>76.821247999999997</v>
      </c>
    </row>
    <row r="759" spans="2:6" x14ac:dyDescent="0.3">
      <c r="B759" s="25" t="s">
        <v>34</v>
      </c>
      <c r="C759" s="26" t="s">
        <v>6</v>
      </c>
      <c r="D759" s="26" t="s">
        <v>40</v>
      </c>
      <c r="E759" s="26">
        <v>0.25</v>
      </c>
      <c r="F759" s="30">
        <v>76.821247999999997</v>
      </c>
    </row>
    <row r="760" spans="2:6" x14ac:dyDescent="0.3">
      <c r="B760" s="27" t="s">
        <v>34</v>
      </c>
      <c r="C760" s="28" t="s">
        <v>6</v>
      </c>
      <c r="D760" s="28" t="s">
        <v>40</v>
      </c>
      <c r="E760" s="28">
        <v>0.05</v>
      </c>
      <c r="F760" s="31">
        <v>65.687449000000001</v>
      </c>
    </row>
    <row r="761" spans="2:6" x14ac:dyDescent="0.3">
      <c r="B761" s="25" t="s">
        <v>34</v>
      </c>
      <c r="C761" s="26" t="s">
        <v>6</v>
      </c>
      <c r="D761" s="26" t="s">
        <v>40</v>
      </c>
      <c r="E761" s="26">
        <v>0.05</v>
      </c>
      <c r="F761" s="30">
        <v>65.687449000000001</v>
      </c>
    </row>
    <row r="762" spans="2:6" x14ac:dyDescent="0.3">
      <c r="B762" s="27" t="s">
        <v>34</v>
      </c>
      <c r="C762" s="28" t="s">
        <v>6</v>
      </c>
      <c r="D762" s="28" t="s">
        <v>40</v>
      </c>
      <c r="E762" s="28">
        <v>0.05</v>
      </c>
      <c r="F762" s="31">
        <v>65.687449000000001</v>
      </c>
    </row>
    <row r="763" spans="2:6" x14ac:dyDescent="0.3">
      <c r="B763" s="25" t="s">
        <v>34</v>
      </c>
      <c r="C763" s="26" t="s">
        <v>6</v>
      </c>
      <c r="D763" s="26" t="s">
        <v>40</v>
      </c>
      <c r="E763" s="26">
        <v>0</v>
      </c>
      <c r="F763" s="30">
        <v>51.371234000000001</v>
      </c>
    </row>
    <row r="764" spans="2:6" x14ac:dyDescent="0.3">
      <c r="B764" s="27" t="s">
        <v>34</v>
      </c>
      <c r="C764" s="28" t="s">
        <v>6</v>
      </c>
      <c r="D764" s="28" t="s">
        <v>40</v>
      </c>
      <c r="E764" s="28" t="s">
        <v>24</v>
      </c>
      <c r="F764" s="31">
        <v>87.067912000000007</v>
      </c>
    </row>
    <row r="765" spans="2:6" x14ac:dyDescent="0.3">
      <c r="B765" s="25" t="s">
        <v>34</v>
      </c>
      <c r="C765" s="26" t="s">
        <v>6</v>
      </c>
      <c r="D765" s="26" t="s">
        <v>41</v>
      </c>
      <c r="E765" s="26">
        <v>1</v>
      </c>
      <c r="F765" s="30">
        <v>276.815381</v>
      </c>
    </row>
    <row r="766" spans="2:6" x14ac:dyDescent="0.3">
      <c r="B766" s="27" t="s">
        <v>34</v>
      </c>
      <c r="C766" s="28" t="s">
        <v>6</v>
      </c>
      <c r="D766" s="28" t="s">
        <v>41</v>
      </c>
      <c r="E766" s="28">
        <v>0.95</v>
      </c>
      <c r="F766" s="31">
        <v>231.95334500000001</v>
      </c>
    </row>
    <row r="767" spans="2:6" x14ac:dyDescent="0.3">
      <c r="B767" s="25" t="s">
        <v>34</v>
      </c>
      <c r="C767" s="26" t="s">
        <v>6</v>
      </c>
      <c r="D767" s="26" t="s">
        <v>41</v>
      </c>
      <c r="E767" s="26">
        <v>0.95</v>
      </c>
      <c r="F767" s="30">
        <v>231.95334500000001</v>
      </c>
    </row>
    <row r="768" spans="2:6" x14ac:dyDescent="0.3">
      <c r="B768" s="27" t="s">
        <v>34</v>
      </c>
      <c r="C768" s="28" t="s">
        <v>6</v>
      </c>
      <c r="D768" s="28" t="s">
        <v>41</v>
      </c>
      <c r="E768" s="28">
        <v>0.95</v>
      </c>
      <c r="F768" s="31">
        <v>231.95334500000001</v>
      </c>
    </row>
    <row r="769" spans="2:6" x14ac:dyDescent="0.3">
      <c r="B769" s="25" t="s">
        <v>34</v>
      </c>
      <c r="C769" s="26" t="s">
        <v>6</v>
      </c>
      <c r="D769" s="26" t="s">
        <v>41</v>
      </c>
      <c r="E769" s="26">
        <v>0.75</v>
      </c>
      <c r="F769" s="30">
        <v>213.88253399999999</v>
      </c>
    </row>
    <row r="770" spans="2:6" x14ac:dyDescent="0.3">
      <c r="B770" s="27" t="s">
        <v>34</v>
      </c>
      <c r="C770" s="28" t="s">
        <v>6</v>
      </c>
      <c r="D770" s="28" t="s">
        <v>41</v>
      </c>
      <c r="E770" s="28">
        <v>0.75</v>
      </c>
      <c r="F770" s="31">
        <v>213.88253399999999</v>
      </c>
    </row>
    <row r="771" spans="2:6" x14ac:dyDescent="0.3">
      <c r="B771" s="25" t="s">
        <v>34</v>
      </c>
      <c r="C771" s="26" t="s">
        <v>6</v>
      </c>
      <c r="D771" s="26" t="s">
        <v>41</v>
      </c>
      <c r="E771" s="26">
        <v>0.75</v>
      </c>
      <c r="F771" s="30">
        <v>213.88253399999999</v>
      </c>
    </row>
    <row r="772" spans="2:6" x14ac:dyDescent="0.3">
      <c r="B772" s="27" t="s">
        <v>34</v>
      </c>
      <c r="C772" s="28" t="s">
        <v>6</v>
      </c>
      <c r="D772" s="28" t="s">
        <v>41</v>
      </c>
      <c r="E772" s="28">
        <v>0.75</v>
      </c>
      <c r="F772" s="31">
        <v>213.88253399999999</v>
      </c>
    </row>
    <row r="773" spans="2:6" x14ac:dyDescent="0.3">
      <c r="B773" s="25" t="s">
        <v>34</v>
      </c>
      <c r="C773" s="26" t="s">
        <v>6</v>
      </c>
      <c r="D773" s="26" t="s">
        <v>41</v>
      </c>
      <c r="E773" s="26">
        <v>0.5</v>
      </c>
      <c r="F773" s="30">
        <v>201.04801499999999</v>
      </c>
    </row>
    <row r="774" spans="2:6" x14ac:dyDescent="0.3">
      <c r="B774" s="27" t="s">
        <v>34</v>
      </c>
      <c r="C774" s="28" t="s">
        <v>6</v>
      </c>
      <c r="D774" s="28" t="s">
        <v>41</v>
      </c>
      <c r="E774" s="28">
        <v>0.5</v>
      </c>
      <c r="F774" s="31">
        <v>201.04801499999999</v>
      </c>
    </row>
    <row r="775" spans="2:6" x14ac:dyDescent="0.3">
      <c r="B775" s="25" t="s">
        <v>34</v>
      </c>
      <c r="C775" s="26" t="s">
        <v>6</v>
      </c>
      <c r="D775" s="26" t="s">
        <v>41</v>
      </c>
      <c r="E775" s="26">
        <v>0.5</v>
      </c>
      <c r="F775" s="30">
        <v>201.04801499999999</v>
      </c>
    </row>
    <row r="776" spans="2:6" x14ac:dyDescent="0.3">
      <c r="B776" s="27" t="s">
        <v>34</v>
      </c>
      <c r="C776" s="28" t="s">
        <v>6</v>
      </c>
      <c r="D776" s="28" t="s">
        <v>41</v>
      </c>
      <c r="E776" s="28">
        <v>0.5</v>
      </c>
      <c r="F776" s="31">
        <v>201.04801499999999</v>
      </c>
    </row>
    <row r="777" spans="2:6" x14ac:dyDescent="0.3">
      <c r="B777" s="25" t="s">
        <v>34</v>
      </c>
      <c r="C777" s="26" t="s">
        <v>6</v>
      </c>
      <c r="D777" s="26" t="s">
        <v>41</v>
      </c>
      <c r="E777" s="26">
        <v>0.5</v>
      </c>
      <c r="F777" s="30">
        <v>201.04801499999999</v>
      </c>
    </row>
    <row r="778" spans="2:6" x14ac:dyDescent="0.3">
      <c r="B778" s="27" t="s">
        <v>34</v>
      </c>
      <c r="C778" s="28" t="s">
        <v>6</v>
      </c>
      <c r="D778" s="28" t="s">
        <v>41</v>
      </c>
      <c r="E778" s="28">
        <v>0.25</v>
      </c>
      <c r="F778" s="31">
        <v>188.44655599999999</v>
      </c>
    </row>
    <row r="779" spans="2:6" x14ac:dyDescent="0.3">
      <c r="B779" s="25" t="s">
        <v>34</v>
      </c>
      <c r="C779" s="26" t="s">
        <v>6</v>
      </c>
      <c r="D779" s="26" t="s">
        <v>41</v>
      </c>
      <c r="E779" s="26">
        <v>0.25</v>
      </c>
      <c r="F779" s="30">
        <v>188.44655599999999</v>
      </c>
    </row>
    <row r="780" spans="2:6" x14ac:dyDescent="0.3">
      <c r="B780" s="27" t="s">
        <v>34</v>
      </c>
      <c r="C780" s="28" t="s">
        <v>6</v>
      </c>
      <c r="D780" s="28" t="s">
        <v>41</v>
      </c>
      <c r="E780" s="28">
        <v>0.25</v>
      </c>
      <c r="F780" s="31">
        <v>188.44655599999999</v>
      </c>
    </row>
    <row r="781" spans="2:6" x14ac:dyDescent="0.3">
      <c r="B781" s="25" t="s">
        <v>34</v>
      </c>
      <c r="C781" s="26" t="s">
        <v>6</v>
      </c>
      <c r="D781" s="26" t="s">
        <v>41</v>
      </c>
      <c r="E781" s="26">
        <v>0.25</v>
      </c>
      <c r="F781" s="30">
        <v>188.44655599999999</v>
      </c>
    </row>
    <row r="782" spans="2:6" x14ac:dyDescent="0.3">
      <c r="B782" s="27" t="s">
        <v>34</v>
      </c>
      <c r="C782" s="28" t="s">
        <v>6</v>
      </c>
      <c r="D782" s="28" t="s">
        <v>41</v>
      </c>
      <c r="E782" s="28">
        <v>0.05</v>
      </c>
      <c r="F782" s="31">
        <v>171.472295</v>
      </c>
    </row>
    <row r="783" spans="2:6" x14ac:dyDescent="0.3">
      <c r="B783" s="25" t="s">
        <v>34</v>
      </c>
      <c r="C783" s="26" t="s">
        <v>6</v>
      </c>
      <c r="D783" s="26" t="s">
        <v>41</v>
      </c>
      <c r="E783" s="26">
        <v>0.05</v>
      </c>
      <c r="F783" s="30">
        <v>171.472295</v>
      </c>
    </row>
    <row r="784" spans="2:6" x14ac:dyDescent="0.3">
      <c r="B784" s="27" t="s">
        <v>34</v>
      </c>
      <c r="C784" s="28" t="s">
        <v>6</v>
      </c>
      <c r="D784" s="28" t="s">
        <v>41</v>
      </c>
      <c r="E784" s="28">
        <v>0.05</v>
      </c>
      <c r="F784" s="31">
        <v>171.472295</v>
      </c>
    </row>
    <row r="785" spans="2:6" x14ac:dyDescent="0.3">
      <c r="B785" s="25" t="s">
        <v>34</v>
      </c>
      <c r="C785" s="26" t="s">
        <v>6</v>
      </c>
      <c r="D785" s="26" t="s">
        <v>41</v>
      </c>
      <c r="E785" s="26">
        <v>0</v>
      </c>
      <c r="F785" s="30">
        <v>143.26420200000001</v>
      </c>
    </row>
    <row r="786" spans="2:6" x14ac:dyDescent="0.3">
      <c r="B786" s="27" t="s">
        <v>34</v>
      </c>
      <c r="C786" s="28" t="s">
        <v>6</v>
      </c>
      <c r="D786" s="28" t="s">
        <v>41</v>
      </c>
      <c r="E786" s="28" t="s">
        <v>24</v>
      </c>
      <c r="F786" s="31">
        <v>201.38588100000001</v>
      </c>
    </row>
    <row r="787" spans="2:6" x14ac:dyDescent="0.3">
      <c r="B787" s="25" t="s">
        <v>34</v>
      </c>
      <c r="C787" s="26" t="s">
        <v>6</v>
      </c>
      <c r="D787" s="26" t="s">
        <v>42</v>
      </c>
      <c r="E787" s="26">
        <v>1</v>
      </c>
      <c r="F787" s="30">
        <v>23687567.960000001</v>
      </c>
    </row>
    <row r="788" spans="2:6" x14ac:dyDescent="0.3">
      <c r="B788" s="27" t="s">
        <v>34</v>
      </c>
      <c r="C788" s="28" t="s">
        <v>6</v>
      </c>
      <c r="D788" s="28" t="s">
        <v>42</v>
      </c>
      <c r="E788" s="28">
        <v>0.95</v>
      </c>
      <c r="F788" s="31">
        <v>19322944.050000001</v>
      </c>
    </row>
    <row r="789" spans="2:6" x14ac:dyDescent="0.3">
      <c r="B789" s="25" t="s">
        <v>34</v>
      </c>
      <c r="C789" s="26" t="s">
        <v>6</v>
      </c>
      <c r="D789" s="26" t="s">
        <v>42</v>
      </c>
      <c r="E789" s="26">
        <v>0.95</v>
      </c>
      <c r="F789" s="30">
        <v>19322944.050000001</v>
      </c>
    </row>
    <row r="790" spans="2:6" x14ac:dyDescent="0.3">
      <c r="B790" s="27" t="s">
        <v>34</v>
      </c>
      <c r="C790" s="28" t="s">
        <v>6</v>
      </c>
      <c r="D790" s="28" t="s">
        <v>42</v>
      </c>
      <c r="E790" s="28">
        <v>0.95</v>
      </c>
      <c r="F790" s="31">
        <v>19322944.050000001</v>
      </c>
    </row>
    <row r="791" spans="2:6" x14ac:dyDescent="0.3">
      <c r="B791" s="25" t="s">
        <v>34</v>
      </c>
      <c r="C791" s="26" t="s">
        <v>6</v>
      </c>
      <c r="D791" s="26" t="s">
        <v>42</v>
      </c>
      <c r="E791" s="26">
        <v>0.75</v>
      </c>
      <c r="F791" s="30">
        <v>15521111.800000001</v>
      </c>
    </row>
    <row r="792" spans="2:6" x14ac:dyDescent="0.3">
      <c r="B792" s="27" t="s">
        <v>34</v>
      </c>
      <c r="C792" s="28" t="s">
        <v>6</v>
      </c>
      <c r="D792" s="28" t="s">
        <v>42</v>
      </c>
      <c r="E792" s="28">
        <v>0.75</v>
      </c>
      <c r="F792" s="31">
        <v>15521111.800000001</v>
      </c>
    </row>
    <row r="793" spans="2:6" x14ac:dyDescent="0.3">
      <c r="B793" s="25" t="s">
        <v>34</v>
      </c>
      <c r="C793" s="26" t="s">
        <v>6</v>
      </c>
      <c r="D793" s="26" t="s">
        <v>42</v>
      </c>
      <c r="E793" s="26">
        <v>0.75</v>
      </c>
      <c r="F793" s="30">
        <v>15521111.800000001</v>
      </c>
    </row>
    <row r="794" spans="2:6" x14ac:dyDescent="0.3">
      <c r="B794" s="27" t="s">
        <v>34</v>
      </c>
      <c r="C794" s="28" t="s">
        <v>6</v>
      </c>
      <c r="D794" s="28" t="s">
        <v>42</v>
      </c>
      <c r="E794" s="28">
        <v>0.75</v>
      </c>
      <c r="F794" s="31">
        <v>15521111.800000001</v>
      </c>
    </row>
    <row r="795" spans="2:6" x14ac:dyDescent="0.3">
      <c r="B795" s="25" t="s">
        <v>34</v>
      </c>
      <c r="C795" s="26" t="s">
        <v>6</v>
      </c>
      <c r="D795" s="26" t="s">
        <v>42</v>
      </c>
      <c r="E795" s="26">
        <v>0.5</v>
      </c>
      <c r="F795" s="30">
        <v>13605217.75</v>
      </c>
    </row>
    <row r="796" spans="2:6" x14ac:dyDescent="0.3">
      <c r="B796" s="27" t="s">
        <v>34</v>
      </c>
      <c r="C796" s="28" t="s">
        <v>6</v>
      </c>
      <c r="D796" s="28" t="s">
        <v>42</v>
      </c>
      <c r="E796" s="28">
        <v>0.5</v>
      </c>
      <c r="F796" s="31">
        <v>13605217.75</v>
      </c>
    </row>
    <row r="797" spans="2:6" x14ac:dyDescent="0.3">
      <c r="B797" s="25" t="s">
        <v>34</v>
      </c>
      <c r="C797" s="26" t="s">
        <v>6</v>
      </c>
      <c r="D797" s="26" t="s">
        <v>42</v>
      </c>
      <c r="E797" s="26">
        <v>0.5</v>
      </c>
      <c r="F797" s="30">
        <v>13605217.75</v>
      </c>
    </row>
    <row r="798" spans="2:6" x14ac:dyDescent="0.3">
      <c r="B798" s="27" t="s">
        <v>34</v>
      </c>
      <c r="C798" s="28" t="s">
        <v>6</v>
      </c>
      <c r="D798" s="28" t="s">
        <v>42</v>
      </c>
      <c r="E798" s="28">
        <v>0.5</v>
      </c>
      <c r="F798" s="31">
        <v>13605217.75</v>
      </c>
    </row>
    <row r="799" spans="2:6" x14ac:dyDescent="0.3">
      <c r="B799" s="25" t="s">
        <v>34</v>
      </c>
      <c r="C799" s="26" t="s">
        <v>6</v>
      </c>
      <c r="D799" s="26" t="s">
        <v>42</v>
      </c>
      <c r="E799" s="26">
        <v>0.5</v>
      </c>
      <c r="F799" s="30">
        <v>13605217.75</v>
      </c>
    </row>
    <row r="800" spans="2:6" x14ac:dyDescent="0.3">
      <c r="B800" s="27" t="s">
        <v>34</v>
      </c>
      <c r="C800" s="28" t="s">
        <v>6</v>
      </c>
      <c r="D800" s="28" t="s">
        <v>42</v>
      </c>
      <c r="E800" s="28">
        <v>0.25</v>
      </c>
      <c r="F800" s="31">
        <v>11871827.07</v>
      </c>
    </row>
    <row r="801" spans="2:6" x14ac:dyDescent="0.3">
      <c r="B801" s="25" t="s">
        <v>34</v>
      </c>
      <c r="C801" s="26" t="s">
        <v>6</v>
      </c>
      <c r="D801" s="26" t="s">
        <v>42</v>
      </c>
      <c r="E801" s="26">
        <v>0.25</v>
      </c>
      <c r="F801" s="30">
        <v>11871827.07</v>
      </c>
    </row>
    <row r="802" spans="2:6" x14ac:dyDescent="0.3">
      <c r="B802" s="27" t="s">
        <v>34</v>
      </c>
      <c r="C802" s="28" t="s">
        <v>6</v>
      </c>
      <c r="D802" s="28" t="s">
        <v>42</v>
      </c>
      <c r="E802" s="28">
        <v>0.25</v>
      </c>
      <c r="F802" s="31">
        <v>11871827.07</v>
      </c>
    </row>
    <row r="803" spans="2:6" x14ac:dyDescent="0.3">
      <c r="B803" s="25" t="s">
        <v>34</v>
      </c>
      <c r="C803" s="26" t="s">
        <v>6</v>
      </c>
      <c r="D803" s="26" t="s">
        <v>42</v>
      </c>
      <c r="E803" s="26">
        <v>0.25</v>
      </c>
      <c r="F803" s="30">
        <v>11871827.07</v>
      </c>
    </row>
    <row r="804" spans="2:6" x14ac:dyDescent="0.3">
      <c r="B804" s="27" t="s">
        <v>34</v>
      </c>
      <c r="C804" s="28" t="s">
        <v>6</v>
      </c>
      <c r="D804" s="28" t="s">
        <v>42</v>
      </c>
      <c r="E804" s="28">
        <v>0.05</v>
      </c>
      <c r="F804" s="31">
        <v>9480954.5390000008</v>
      </c>
    </row>
    <row r="805" spans="2:6" x14ac:dyDescent="0.3">
      <c r="B805" s="25" t="s">
        <v>34</v>
      </c>
      <c r="C805" s="26" t="s">
        <v>6</v>
      </c>
      <c r="D805" s="26" t="s">
        <v>42</v>
      </c>
      <c r="E805" s="26">
        <v>0.05</v>
      </c>
      <c r="F805" s="30">
        <v>9480954.5390000008</v>
      </c>
    </row>
    <row r="806" spans="2:6" x14ac:dyDescent="0.3">
      <c r="B806" s="27" t="s">
        <v>34</v>
      </c>
      <c r="C806" s="28" t="s">
        <v>6</v>
      </c>
      <c r="D806" s="28" t="s">
        <v>42</v>
      </c>
      <c r="E806" s="28">
        <v>0.05</v>
      </c>
      <c r="F806" s="31">
        <v>9480954.5390000008</v>
      </c>
    </row>
    <row r="807" spans="2:6" x14ac:dyDescent="0.3">
      <c r="B807" s="25" t="s">
        <v>34</v>
      </c>
      <c r="C807" s="26" t="s">
        <v>6</v>
      </c>
      <c r="D807" s="26" t="s">
        <v>42</v>
      </c>
      <c r="E807" s="26">
        <v>0</v>
      </c>
      <c r="F807" s="30">
        <v>6443402.3329999996</v>
      </c>
    </row>
    <row r="808" spans="2:6" x14ac:dyDescent="0.3">
      <c r="B808" s="27" t="s">
        <v>34</v>
      </c>
      <c r="C808" s="28" t="s">
        <v>6</v>
      </c>
      <c r="D808" s="28" t="s">
        <v>42</v>
      </c>
      <c r="E808" s="28" t="s">
        <v>24</v>
      </c>
      <c r="F808" s="31">
        <v>13864669.880000001</v>
      </c>
    </row>
    <row r="809" spans="2:6" x14ac:dyDescent="0.3">
      <c r="B809" s="25" t="s">
        <v>34</v>
      </c>
      <c r="C809" s="26" t="s">
        <v>6</v>
      </c>
      <c r="D809" s="26" t="s">
        <v>43</v>
      </c>
      <c r="E809" s="26">
        <v>1</v>
      </c>
      <c r="F809" s="30">
        <v>162.41684900000001</v>
      </c>
    </row>
    <row r="810" spans="2:6" x14ac:dyDescent="0.3">
      <c r="B810" s="27" t="s">
        <v>34</v>
      </c>
      <c r="C810" s="28" t="s">
        <v>6</v>
      </c>
      <c r="D810" s="28" t="s">
        <v>43</v>
      </c>
      <c r="E810" s="28">
        <v>0.95</v>
      </c>
      <c r="F810" s="31">
        <v>117.106916</v>
      </c>
    </row>
    <row r="811" spans="2:6" x14ac:dyDescent="0.3">
      <c r="B811" s="25" t="s">
        <v>34</v>
      </c>
      <c r="C811" s="26" t="s">
        <v>6</v>
      </c>
      <c r="D811" s="26" t="s">
        <v>43</v>
      </c>
      <c r="E811" s="26">
        <v>0.95</v>
      </c>
      <c r="F811" s="30">
        <v>117.106916</v>
      </c>
    </row>
    <row r="812" spans="2:6" x14ac:dyDescent="0.3">
      <c r="B812" s="27" t="s">
        <v>34</v>
      </c>
      <c r="C812" s="28" t="s">
        <v>6</v>
      </c>
      <c r="D812" s="28" t="s">
        <v>43</v>
      </c>
      <c r="E812" s="28">
        <v>0.95</v>
      </c>
      <c r="F812" s="31">
        <v>117.106916</v>
      </c>
    </row>
    <row r="813" spans="2:6" x14ac:dyDescent="0.3">
      <c r="B813" s="25" t="s">
        <v>34</v>
      </c>
      <c r="C813" s="26" t="s">
        <v>6</v>
      </c>
      <c r="D813" s="26" t="s">
        <v>43</v>
      </c>
      <c r="E813" s="26">
        <v>0.75</v>
      </c>
      <c r="F813" s="30">
        <v>100.796239</v>
      </c>
    </row>
    <row r="814" spans="2:6" x14ac:dyDescent="0.3">
      <c r="B814" s="27" t="s">
        <v>34</v>
      </c>
      <c r="C814" s="28" t="s">
        <v>6</v>
      </c>
      <c r="D814" s="28" t="s">
        <v>43</v>
      </c>
      <c r="E814" s="28">
        <v>0.75</v>
      </c>
      <c r="F814" s="31">
        <v>100.796239</v>
      </c>
    </row>
    <row r="815" spans="2:6" x14ac:dyDescent="0.3">
      <c r="B815" s="25" t="s">
        <v>34</v>
      </c>
      <c r="C815" s="26" t="s">
        <v>6</v>
      </c>
      <c r="D815" s="26" t="s">
        <v>43</v>
      </c>
      <c r="E815" s="26">
        <v>0.75</v>
      </c>
      <c r="F815" s="30">
        <v>100.796239</v>
      </c>
    </row>
    <row r="816" spans="2:6" x14ac:dyDescent="0.3">
      <c r="B816" s="27" t="s">
        <v>34</v>
      </c>
      <c r="C816" s="28" t="s">
        <v>6</v>
      </c>
      <c r="D816" s="28" t="s">
        <v>43</v>
      </c>
      <c r="E816" s="28">
        <v>0.75</v>
      </c>
      <c r="F816" s="31">
        <v>100.796239</v>
      </c>
    </row>
    <row r="817" spans="2:6" x14ac:dyDescent="0.3">
      <c r="B817" s="25" t="s">
        <v>34</v>
      </c>
      <c r="C817" s="26" t="s">
        <v>6</v>
      </c>
      <c r="D817" s="26" t="s">
        <v>43</v>
      </c>
      <c r="E817" s="26">
        <v>0.5</v>
      </c>
      <c r="F817" s="30">
        <v>90.614159000000001</v>
      </c>
    </row>
    <row r="818" spans="2:6" x14ac:dyDescent="0.3">
      <c r="B818" s="27" t="s">
        <v>34</v>
      </c>
      <c r="C818" s="28" t="s">
        <v>6</v>
      </c>
      <c r="D818" s="28" t="s">
        <v>43</v>
      </c>
      <c r="E818" s="28">
        <v>0.5</v>
      </c>
      <c r="F818" s="31">
        <v>90.614159000000001</v>
      </c>
    </row>
    <row r="819" spans="2:6" x14ac:dyDescent="0.3">
      <c r="B819" s="25" t="s">
        <v>34</v>
      </c>
      <c r="C819" s="26" t="s">
        <v>6</v>
      </c>
      <c r="D819" s="26" t="s">
        <v>43</v>
      </c>
      <c r="E819" s="26">
        <v>0.5</v>
      </c>
      <c r="F819" s="30">
        <v>90.614159000000001</v>
      </c>
    </row>
    <row r="820" spans="2:6" x14ac:dyDescent="0.3">
      <c r="B820" s="27" t="s">
        <v>34</v>
      </c>
      <c r="C820" s="28" t="s">
        <v>6</v>
      </c>
      <c r="D820" s="28" t="s">
        <v>43</v>
      </c>
      <c r="E820" s="28">
        <v>0.5</v>
      </c>
      <c r="F820" s="31">
        <v>90.614159000000001</v>
      </c>
    </row>
    <row r="821" spans="2:6" x14ac:dyDescent="0.3">
      <c r="B821" s="25" t="s">
        <v>34</v>
      </c>
      <c r="C821" s="26" t="s">
        <v>6</v>
      </c>
      <c r="D821" s="26" t="s">
        <v>43</v>
      </c>
      <c r="E821" s="26">
        <v>0.5</v>
      </c>
      <c r="F821" s="30">
        <v>90.614159000000001</v>
      </c>
    </row>
    <row r="822" spans="2:6" x14ac:dyDescent="0.3">
      <c r="B822" s="27" t="s">
        <v>34</v>
      </c>
      <c r="C822" s="28" t="s">
        <v>6</v>
      </c>
      <c r="D822" s="28" t="s">
        <v>43</v>
      </c>
      <c r="E822" s="28">
        <v>0.25</v>
      </c>
      <c r="F822" s="31">
        <v>80.662310000000005</v>
      </c>
    </row>
    <row r="823" spans="2:6" x14ac:dyDescent="0.3">
      <c r="B823" s="25" t="s">
        <v>34</v>
      </c>
      <c r="C823" s="26" t="s">
        <v>6</v>
      </c>
      <c r="D823" s="26" t="s">
        <v>43</v>
      </c>
      <c r="E823" s="26">
        <v>0.25</v>
      </c>
      <c r="F823" s="30">
        <v>80.662310000000005</v>
      </c>
    </row>
    <row r="824" spans="2:6" x14ac:dyDescent="0.3">
      <c r="B824" s="27" t="s">
        <v>34</v>
      </c>
      <c r="C824" s="28" t="s">
        <v>6</v>
      </c>
      <c r="D824" s="28" t="s">
        <v>43</v>
      </c>
      <c r="E824" s="28">
        <v>0.25</v>
      </c>
      <c r="F824" s="31">
        <v>80.662310000000005</v>
      </c>
    </row>
    <row r="825" spans="2:6" x14ac:dyDescent="0.3">
      <c r="B825" s="25" t="s">
        <v>34</v>
      </c>
      <c r="C825" s="26" t="s">
        <v>6</v>
      </c>
      <c r="D825" s="26" t="s">
        <v>43</v>
      </c>
      <c r="E825" s="26">
        <v>0.25</v>
      </c>
      <c r="F825" s="30">
        <v>80.662310000000005</v>
      </c>
    </row>
    <row r="826" spans="2:6" x14ac:dyDescent="0.3">
      <c r="B826" s="27" t="s">
        <v>34</v>
      </c>
      <c r="C826" s="28" t="s">
        <v>6</v>
      </c>
      <c r="D826" s="28" t="s">
        <v>43</v>
      </c>
      <c r="E826" s="28">
        <v>0.05</v>
      </c>
      <c r="F826" s="31">
        <v>68.971821000000006</v>
      </c>
    </row>
    <row r="827" spans="2:6" x14ac:dyDescent="0.3">
      <c r="B827" s="25" t="s">
        <v>34</v>
      </c>
      <c r="C827" s="26" t="s">
        <v>6</v>
      </c>
      <c r="D827" s="26" t="s">
        <v>43</v>
      </c>
      <c r="E827" s="26">
        <v>0.05</v>
      </c>
      <c r="F827" s="30">
        <v>68.971821000000006</v>
      </c>
    </row>
    <row r="828" spans="2:6" x14ac:dyDescent="0.3">
      <c r="B828" s="27" t="s">
        <v>34</v>
      </c>
      <c r="C828" s="28" t="s">
        <v>6</v>
      </c>
      <c r="D828" s="28" t="s">
        <v>43</v>
      </c>
      <c r="E828" s="28">
        <v>0.05</v>
      </c>
      <c r="F828" s="31">
        <v>68.971821000000006</v>
      </c>
    </row>
    <row r="829" spans="2:6" x14ac:dyDescent="0.3">
      <c r="B829" s="25" t="s">
        <v>34</v>
      </c>
      <c r="C829" s="26" t="s">
        <v>6</v>
      </c>
      <c r="D829" s="26" t="s">
        <v>43</v>
      </c>
      <c r="E829" s="26">
        <v>0</v>
      </c>
      <c r="F829" s="30">
        <v>53.939794999999997</v>
      </c>
    </row>
    <row r="830" spans="2:6" x14ac:dyDescent="0.3">
      <c r="B830" s="27" t="s">
        <v>34</v>
      </c>
      <c r="C830" s="28" t="s">
        <v>6</v>
      </c>
      <c r="D830" s="28" t="s">
        <v>43</v>
      </c>
      <c r="E830" s="28" t="s">
        <v>24</v>
      </c>
      <c r="F830" s="31">
        <v>91.421306999999999</v>
      </c>
    </row>
    <row r="831" spans="2:6" x14ac:dyDescent="0.3">
      <c r="B831" s="25" t="s">
        <v>34</v>
      </c>
      <c r="C831" s="26" t="s">
        <v>7</v>
      </c>
      <c r="D831" s="26" t="s">
        <v>35</v>
      </c>
      <c r="E831" s="26">
        <v>1</v>
      </c>
      <c r="F831" s="30">
        <v>232589.45</v>
      </c>
    </row>
    <row r="832" spans="2:6" x14ac:dyDescent="0.3">
      <c r="B832" s="27" t="s">
        <v>34</v>
      </c>
      <c r="C832" s="28" t="s">
        <v>7</v>
      </c>
      <c r="D832" s="28" t="s">
        <v>35</v>
      </c>
      <c r="E832" s="28">
        <v>0.95</v>
      </c>
      <c r="F832" s="31">
        <v>184006.92499999999</v>
      </c>
    </row>
    <row r="833" spans="2:6" x14ac:dyDescent="0.3">
      <c r="B833" s="25" t="s">
        <v>34</v>
      </c>
      <c r="C833" s="26" t="s">
        <v>7</v>
      </c>
      <c r="D833" s="26" t="s">
        <v>35</v>
      </c>
      <c r="E833" s="26">
        <v>0.95</v>
      </c>
      <c r="F833" s="30">
        <v>184006.92499999999</v>
      </c>
    </row>
    <row r="834" spans="2:6" x14ac:dyDescent="0.3">
      <c r="B834" s="27" t="s">
        <v>34</v>
      </c>
      <c r="C834" s="28" t="s">
        <v>7</v>
      </c>
      <c r="D834" s="28" t="s">
        <v>35</v>
      </c>
      <c r="E834" s="28">
        <v>0.95</v>
      </c>
      <c r="F834" s="31">
        <v>184006.92499999999</v>
      </c>
    </row>
    <row r="835" spans="2:6" x14ac:dyDescent="0.3">
      <c r="B835" s="25" t="s">
        <v>34</v>
      </c>
      <c r="C835" s="26" t="s">
        <v>7</v>
      </c>
      <c r="D835" s="26" t="s">
        <v>35</v>
      </c>
      <c r="E835" s="26">
        <v>0.75</v>
      </c>
      <c r="F835" s="30">
        <v>165562.20000000001</v>
      </c>
    </row>
    <row r="836" spans="2:6" x14ac:dyDescent="0.3">
      <c r="B836" s="27" t="s">
        <v>34</v>
      </c>
      <c r="C836" s="28" t="s">
        <v>7</v>
      </c>
      <c r="D836" s="28" t="s">
        <v>35</v>
      </c>
      <c r="E836" s="28">
        <v>0.75</v>
      </c>
      <c r="F836" s="31">
        <v>165562.20000000001</v>
      </c>
    </row>
    <row r="837" spans="2:6" x14ac:dyDescent="0.3">
      <c r="B837" s="25" t="s">
        <v>34</v>
      </c>
      <c r="C837" s="26" t="s">
        <v>7</v>
      </c>
      <c r="D837" s="26" t="s">
        <v>35</v>
      </c>
      <c r="E837" s="26">
        <v>0.75</v>
      </c>
      <c r="F837" s="30">
        <v>165562.20000000001</v>
      </c>
    </row>
    <row r="838" spans="2:6" x14ac:dyDescent="0.3">
      <c r="B838" s="27" t="s">
        <v>34</v>
      </c>
      <c r="C838" s="28" t="s">
        <v>7</v>
      </c>
      <c r="D838" s="28" t="s">
        <v>35</v>
      </c>
      <c r="E838" s="28">
        <v>0.75</v>
      </c>
      <c r="F838" s="31">
        <v>165562.20000000001</v>
      </c>
    </row>
    <row r="839" spans="2:6" x14ac:dyDescent="0.3">
      <c r="B839" s="25" t="s">
        <v>34</v>
      </c>
      <c r="C839" s="26" t="s">
        <v>7</v>
      </c>
      <c r="D839" s="26" t="s">
        <v>35</v>
      </c>
      <c r="E839" s="26">
        <v>0.5</v>
      </c>
      <c r="F839" s="30">
        <v>154211.6</v>
      </c>
    </row>
    <row r="840" spans="2:6" x14ac:dyDescent="0.3">
      <c r="B840" s="27" t="s">
        <v>34</v>
      </c>
      <c r="C840" s="28" t="s">
        <v>7</v>
      </c>
      <c r="D840" s="28" t="s">
        <v>35</v>
      </c>
      <c r="E840" s="28">
        <v>0.5</v>
      </c>
      <c r="F840" s="31">
        <v>154211.6</v>
      </c>
    </row>
    <row r="841" spans="2:6" x14ac:dyDescent="0.3">
      <c r="B841" s="25" t="s">
        <v>34</v>
      </c>
      <c r="C841" s="26" t="s">
        <v>7</v>
      </c>
      <c r="D841" s="26" t="s">
        <v>35</v>
      </c>
      <c r="E841" s="26">
        <v>0.5</v>
      </c>
      <c r="F841" s="30">
        <v>154211.6</v>
      </c>
    </row>
    <row r="842" spans="2:6" x14ac:dyDescent="0.3">
      <c r="B842" s="27" t="s">
        <v>34</v>
      </c>
      <c r="C842" s="28" t="s">
        <v>7</v>
      </c>
      <c r="D842" s="28" t="s">
        <v>35</v>
      </c>
      <c r="E842" s="28">
        <v>0.5</v>
      </c>
      <c r="F842" s="31">
        <v>154211.6</v>
      </c>
    </row>
    <row r="843" spans="2:6" x14ac:dyDescent="0.3">
      <c r="B843" s="25" t="s">
        <v>34</v>
      </c>
      <c r="C843" s="26" t="s">
        <v>7</v>
      </c>
      <c r="D843" s="26" t="s">
        <v>35</v>
      </c>
      <c r="E843" s="26">
        <v>0.5</v>
      </c>
      <c r="F843" s="30">
        <v>154211.6</v>
      </c>
    </row>
    <row r="844" spans="2:6" x14ac:dyDescent="0.3">
      <c r="B844" s="27" t="s">
        <v>34</v>
      </c>
      <c r="C844" s="28" t="s">
        <v>7</v>
      </c>
      <c r="D844" s="28" t="s">
        <v>35</v>
      </c>
      <c r="E844" s="28">
        <v>0.25</v>
      </c>
      <c r="F844" s="31">
        <v>143301.32500000001</v>
      </c>
    </row>
    <row r="845" spans="2:6" x14ac:dyDescent="0.3">
      <c r="B845" s="25" t="s">
        <v>34</v>
      </c>
      <c r="C845" s="26" t="s">
        <v>7</v>
      </c>
      <c r="D845" s="26" t="s">
        <v>35</v>
      </c>
      <c r="E845" s="26">
        <v>0.25</v>
      </c>
      <c r="F845" s="30">
        <v>143301.32500000001</v>
      </c>
    </row>
    <row r="846" spans="2:6" x14ac:dyDescent="0.3">
      <c r="B846" s="27" t="s">
        <v>34</v>
      </c>
      <c r="C846" s="28" t="s">
        <v>7</v>
      </c>
      <c r="D846" s="28" t="s">
        <v>35</v>
      </c>
      <c r="E846" s="28">
        <v>0.25</v>
      </c>
      <c r="F846" s="31">
        <v>143301.32500000001</v>
      </c>
    </row>
    <row r="847" spans="2:6" x14ac:dyDescent="0.3">
      <c r="B847" s="25" t="s">
        <v>34</v>
      </c>
      <c r="C847" s="26" t="s">
        <v>7</v>
      </c>
      <c r="D847" s="26" t="s">
        <v>35</v>
      </c>
      <c r="E847" s="26">
        <v>0.25</v>
      </c>
      <c r="F847" s="30">
        <v>143301.32500000001</v>
      </c>
    </row>
    <row r="848" spans="2:6" x14ac:dyDescent="0.3">
      <c r="B848" s="27" t="s">
        <v>34</v>
      </c>
      <c r="C848" s="28" t="s">
        <v>7</v>
      </c>
      <c r="D848" s="28" t="s">
        <v>35</v>
      </c>
      <c r="E848" s="28">
        <v>0.05</v>
      </c>
      <c r="F848" s="31">
        <v>127376.2375</v>
      </c>
    </row>
    <row r="849" spans="2:6" x14ac:dyDescent="0.3">
      <c r="B849" s="25" t="s">
        <v>34</v>
      </c>
      <c r="C849" s="26" t="s">
        <v>7</v>
      </c>
      <c r="D849" s="26" t="s">
        <v>35</v>
      </c>
      <c r="E849" s="26">
        <v>0.05</v>
      </c>
      <c r="F849" s="30">
        <v>127376.2375</v>
      </c>
    </row>
    <row r="850" spans="2:6" x14ac:dyDescent="0.3">
      <c r="B850" s="27" t="s">
        <v>34</v>
      </c>
      <c r="C850" s="28" t="s">
        <v>7</v>
      </c>
      <c r="D850" s="28" t="s">
        <v>35</v>
      </c>
      <c r="E850" s="28">
        <v>0.05</v>
      </c>
      <c r="F850" s="31">
        <v>127376.2375</v>
      </c>
    </row>
    <row r="851" spans="2:6" x14ac:dyDescent="0.3">
      <c r="B851" s="25" t="s">
        <v>34</v>
      </c>
      <c r="C851" s="26" t="s">
        <v>7</v>
      </c>
      <c r="D851" s="26" t="s">
        <v>35</v>
      </c>
      <c r="E851" s="26">
        <v>0</v>
      </c>
      <c r="F851" s="30">
        <v>96333.324999999997</v>
      </c>
    </row>
    <row r="852" spans="2:6" x14ac:dyDescent="0.3">
      <c r="B852" s="27" t="s">
        <v>34</v>
      </c>
      <c r="C852" s="28" t="s">
        <v>7</v>
      </c>
      <c r="D852" s="28" t="s">
        <v>35</v>
      </c>
      <c r="E852" s="28" t="s">
        <v>24</v>
      </c>
      <c r="F852" s="31">
        <v>154874.16949999999</v>
      </c>
    </row>
    <row r="853" spans="2:6" x14ac:dyDescent="0.3">
      <c r="B853" s="25" t="s">
        <v>34</v>
      </c>
      <c r="C853" s="26" t="s">
        <v>7</v>
      </c>
      <c r="D853" s="26" t="s">
        <v>36</v>
      </c>
      <c r="E853" s="26">
        <v>1</v>
      </c>
      <c r="F853" s="30">
        <v>60826024.409999996</v>
      </c>
    </row>
    <row r="854" spans="2:6" x14ac:dyDescent="0.3">
      <c r="B854" s="27" t="s">
        <v>34</v>
      </c>
      <c r="C854" s="28" t="s">
        <v>7</v>
      </c>
      <c r="D854" s="28" t="s">
        <v>36</v>
      </c>
      <c r="E854" s="28">
        <v>0.95</v>
      </c>
      <c r="F854" s="31">
        <v>43033480.140000001</v>
      </c>
    </row>
    <row r="855" spans="2:6" x14ac:dyDescent="0.3">
      <c r="B855" s="25" t="s">
        <v>34</v>
      </c>
      <c r="C855" s="26" t="s">
        <v>7</v>
      </c>
      <c r="D855" s="26" t="s">
        <v>36</v>
      </c>
      <c r="E855" s="26">
        <v>0.95</v>
      </c>
      <c r="F855" s="30">
        <v>43033480.140000001</v>
      </c>
    </row>
    <row r="856" spans="2:6" x14ac:dyDescent="0.3">
      <c r="B856" s="27" t="s">
        <v>34</v>
      </c>
      <c r="C856" s="28" t="s">
        <v>7</v>
      </c>
      <c r="D856" s="28" t="s">
        <v>36</v>
      </c>
      <c r="E856" s="28">
        <v>0.95</v>
      </c>
      <c r="F856" s="31">
        <v>43033480.140000001</v>
      </c>
    </row>
    <row r="857" spans="2:6" x14ac:dyDescent="0.3">
      <c r="B857" s="25" t="s">
        <v>34</v>
      </c>
      <c r="C857" s="26" t="s">
        <v>7</v>
      </c>
      <c r="D857" s="26" t="s">
        <v>36</v>
      </c>
      <c r="E857" s="26">
        <v>0.75</v>
      </c>
      <c r="F857" s="30">
        <v>36714863.049999997</v>
      </c>
    </row>
    <row r="858" spans="2:6" x14ac:dyDescent="0.3">
      <c r="B858" s="27" t="s">
        <v>34</v>
      </c>
      <c r="C858" s="28" t="s">
        <v>7</v>
      </c>
      <c r="D858" s="28" t="s">
        <v>36</v>
      </c>
      <c r="E858" s="28">
        <v>0.75</v>
      </c>
      <c r="F858" s="31">
        <v>36714863.049999997</v>
      </c>
    </row>
    <row r="859" spans="2:6" x14ac:dyDescent="0.3">
      <c r="B859" s="25" t="s">
        <v>34</v>
      </c>
      <c r="C859" s="26" t="s">
        <v>7</v>
      </c>
      <c r="D859" s="26" t="s">
        <v>36</v>
      </c>
      <c r="E859" s="26">
        <v>0.75</v>
      </c>
      <c r="F859" s="30">
        <v>36714863.049999997</v>
      </c>
    </row>
    <row r="860" spans="2:6" x14ac:dyDescent="0.3">
      <c r="B860" s="27" t="s">
        <v>34</v>
      </c>
      <c r="C860" s="28" t="s">
        <v>7</v>
      </c>
      <c r="D860" s="28" t="s">
        <v>36</v>
      </c>
      <c r="E860" s="28">
        <v>0.75</v>
      </c>
      <c r="F860" s="31">
        <v>36714863.049999997</v>
      </c>
    </row>
    <row r="861" spans="2:6" x14ac:dyDescent="0.3">
      <c r="B861" s="25" t="s">
        <v>34</v>
      </c>
      <c r="C861" s="26" t="s">
        <v>7</v>
      </c>
      <c r="D861" s="26" t="s">
        <v>36</v>
      </c>
      <c r="E861" s="26">
        <v>0.5</v>
      </c>
      <c r="F861" s="30">
        <v>32627306.940000001</v>
      </c>
    </row>
    <row r="862" spans="2:6" x14ac:dyDescent="0.3">
      <c r="B862" s="27" t="s">
        <v>34</v>
      </c>
      <c r="C862" s="28" t="s">
        <v>7</v>
      </c>
      <c r="D862" s="28" t="s">
        <v>36</v>
      </c>
      <c r="E862" s="28">
        <v>0.5</v>
      </c>
      <c r="F862" s="31">
        <v>32627306.940000001</v>
      </c>
    </row>
    <row r="863" spans="2:6" x14ac:dyDescent="0.3">
      <c r="B863" s="25" t="s">
        <v>34</v>
      </c>
      <c r="C863" s="26" t="s">
        <v>7</v>
      </c>
      <c r="D863" s="26" t="s">
        <v>36</v>
      </c>
      <c r="E863" s="26">
        <v>0.5</v>
      </c>
      <c r="F863" s="30">
        <v>32627306.940000001</v>
      </c>
    </row>
    <row r="864" spans="2:6" x14ac:dyDescent="0.3">
      <c r="B864" s="27" t="s">
        <v>34</v>
      </c>
      <c r="C864" s="28" t="s">
        <v>7</v>
      </c>
      <c r="D864" s="28" t="s">
        <v>36</v>
      </c>
      <c r="E864" s="28">
        <v>0.5</v>
      </c>
      <c r="F864" s="31">
        <v>32627306.940000001</v>
      </c>
    </row>
    <row r="865" spans="2:6" x14ac:dyDescent="0.3">
      <c r="B865" s="25" t="s">
        <v>34</v>
      </c>
      <c r="C865" s="26" t="s">
        <v>7</v>
      </c>
      <c r="D865" s="26" t="s">
        <v>36</v>
      </c>
      <c r="E865" s="26">
        <v>0.5</v>
      </c>
      <c r="F865" s="30">
        <v>32627306.940000001</v>
      </c>
    </row>
    <row r="866" spans="2:6" x14ac:dyDescent="0.3">
      <c r="B866" s="27" t="s">
        <v>34</v>
      </c>
      <c r="C866" s="28" t="s">
        <v>7</v>
      </c>
      <c r="D866" s="28" t="s">
        <v>36</v>
      </c>
      <c r="E866" s="28">
        <v>0.25</v>
      </c>
      <c r="F866" s="31">
        <v>28830375.460000001</v>
      </c>
    </row>
    <row r="867" spans="2:6" x14ac:dyDescent="0.3">
      <c r="B867" s="25" t="s">
        <v>34</v>
      </c>
      <c r="C867" s="26" t="s">
        <v>7</v>
      </c>
      <c r="D867" s="26" t="s">
        <v>36</v>
      </c>
      <c r="E867" s="26">
        <v>0.25</v>
      </c>
      <c r="F867" s="30">
        <v>28830375.460000001</v>
      </c>
    </row>
    <row r="868" spans="2:6" x14ac:dyDescent="0.3">
      <c r="B868" s="27" t="s">
        <v>34</v>
      </c>
      <c r="C868" s="28" t="s">
        <v>7</v>
      </c>
      <c r="D868" s="28" t="s">
        <v>36</v>
      </c>
      <c r="E868" s="28">
        <v>0.25</v>
      </c>
      <c r="F868" s="31">
        <v>28830375.460000001</v>
      </c>
    </row>
    <row r="869" spans="2:6" x14ac:dyDescent="0.3">
      <c r="B869" s="25" t="s">
        <v>34</v>
      </c>
      <c r="C869" s="26" t="s">
        <v>7</v>
      </c>
      <c r="D869" s="26" t="s">
        <v>36</v>
      </c>
      <c r="E869" s="26">
        <v>0.25</v>
      </c>
      <c r="F869" s="30">
        <v>28830375.460000001</v>
      </c>
    </row>
    <row r="870" spans="2:6" x14ac:dyDescent="0.3">
      <c r="B870" s="27" t="s">
        <v>34</v>
      </c>
      <c r="C870" s="28" t="s">
        <v>7</v>
      </c>
      <c r="D870" s="28" t="s">
        <v>36</v>
      </c>
      <c r="E870" s="28">
        <v>0.05</v>
      </c>
      <c r="F870" s="31">
        <v>24048548.149999999</v>
      </c>
    </row>
    <row r="871" spans="2:6" x14ac:dyDescent="0.3">
      <c r="B871" s="25" t="s">
        <v>34</v>
      </c>
      <c r="C871" s="26" t="s">
        <v>7</v>
      </c>
      <c r="D871" s="26" t="s">
        <v>36</v>
      </c>
      <c r="E871" s="26">
        <v>0.05</v>
      </c>
      <c r="F871" s="30">
        <v>24048548.149999999</v>
      </c>
    </row>
    <row r="872" spans="2:6" x14ac:dyDescent="0.3">
      <c r="B872" s="27" t="s">
        <v>34</v>
      </c>
      <c r="C872" s="28" t="s">
        <v>7</v>
      </c>
      <c r="D872" s="28" t="s">
        <v>36</v>
      </c>
      <c r="E872" s="28">
        <v>0.05</v>
      </c>
      <c r="F872" s="31">
        <v>24048548.149999999</v>
      </c>
    </row>
    <row r="873" spans="2:6" x14ac:dyDescent="0.3">
      <c r="B873" s="25" t="s">
        <v>34</v>
      </c>
      <c r="C873" s="26" t="s">
        <v>7</v>
      </c>
      <c r="D873" s="26" t="s">
        <v>36</v>
      </c>
      <c r="E873" s="26">
        <v>0</v>
      </c>
      <c r="F873" s="30">
        <v>14502811.060000001</v>
      </c>
    </row>
    <row r="874" spans="2:6" x14ac:dyDescent="0.3">
      <c r="B874" s="27" t="s">
        <v>34</v>
      </c>
      <c r="C874" s="28" t="s">
        <v>7</v>
      </c>
      <c r="D874" s="28" t="s">
        <v>36</v>
      </c>
      <c r="E874" s="28" t="s">
        <v>24</v>
      </c>
      <c r="F874" s="31">
        <v>32960332.289999999</v>
      </c>
    </row>
    <row r="875" spans="2:6" x14ac:dyDescent="0.3">
      <c r="B875" s="25" t="s">
        <v>34</v>
      </c>
      <c r="C875" s="26" t="s">
        <v>7</v>
      </c>
      <c r="D875" s="26" t="s">
        <v>37</v>
      </c>
      <c r="E875" s="26">
        <v>1</v>
      </c>
      <c r="F875" s="30">
        <v>35608401.409999996</v>
      </c>
    </row>
    <row r="876" spans="2:6" x14ac:dyDescent="0.3">
      <c r="B876" s="27" t="s">
        <v>34</v>
      </c>
      <c r="C876" s="28" t="s">
        <v>7</v>
      </c>
      <c r="D876" s="28" t="s">
        <v>37</v>
      </c>
      <c r="E876" s="28">
        <v>0.95</v>
      </c>
      <c r="F876" s="31">
        <v>26014188.390000001</v>
      </c>
    </row>
    <row r="877" spans="2:6" x14ac:dyDescent="0.3">
      <c r="B877" s="25" t="s">
        <v>34</v>
      </c>
      <c r="C877" s="26" t="s">
        <v>7</v>
      </c>
      <c r="D877" s="26" t="s">
        <v>37</v>
      </c>
      <c r="E877" s="26">
        <v>0.95</v>
      </c>
      <c r="F877" s="30">
        <v>26014188.390000001</v>
      </c>
    </row>
    <row r="878" spans="2:6" x14ac:dyDescent="0.3">
      <c r="B878" s="27" t="s">
        <v>34</v>
      </c>
      <c r="C878" s="28" t="s">
        <v>7</v>
      </c>
      <c r="D878" s="28" t="s">
        <v>37</v>
      </c>
      <c r="E878" s="28">
        <v>0.95</v>
      </c>
      <c r="F878" s="31">
        <v>26014188.390000001</v>
      </c>
    </row>
    <row r="879" spans="2:6" x14ac:dyDescent="0.3">
      <c r="B879" s="25" t="s">
        <v>34</v>
      </c>
      <c r="C879" s="26" t="s">
        <v>7</v>
      </c>
      <c r="D879" s="26" t="s">
        <v>37</v>
      </c>
      <c r="E879" s="26">
        <v>0.75</v>
      </c>
      <c r="F879" s="30">
        <v>21837400.059999999</v>
      </c>
    </row>
    <row r="880" spans="2:6" x14ac:dyDescent="0.3">
      <c r="B880" s="27" t="s">
        <v>34</v>
      </c>
      <c r="C880" s="28" t="s">
        <v>7</v>
      </c>
      <c r="D880" s="28" t="s">
        <v>37</v>
      </c>
      <c r="E880" s="28">
        <v>0.75</v>
      </c>
      <c r="F880" s="31">
        <v>21837400.059999999</v>
      </c>
    </row>
    <row r="881" spans="2:6" x14ac:dyDescent="0.3">
      <c r="B881" s="25" t="s">
        <v>34</v>
      </c>
      <c r="C881" s="26" t="s">
        <v>7</v>
      </c>
      <c r="D881" s="26" t="s">
        <v>37</v>
      </c>
      <c r="E881" s="26">
        <v>0.75</v>
      </c>
      <c r="F881" s="30">
        <v>21837400.059999999</v>
      </c>
    </row>
    <row r="882" spans="2:6" x14ac:dyDescent="0.3">
      <c r="B882" s="27" t="s">
        <v>34</v>
      </c>
      <c r="C882" s="28" t="s">
        <v>7</v>
      </c>
      <c r="D882" s="28" t="s">
        <v>37</v>
      </c>
      <c r="E882" s="28">
        <v>0.75</v>
      </c>
      <c r="F882" s="31">
        <v>21837400.059999999</v>
      </c>
    </row>
    <row r="883" spans="2:6" x14ac:dyDescent="0.3">
      <c r="B883" s="25" t="s">
        <v>34</v>
      </c>
      <c r="C883" s="26" t="s">
        <v>7</v>
      </c>
      <c r="D883" s="26" t="s">
        <v>37</v>
      </c>
      <c r="E883" s="26">
        <v>0.5</v>
      </c>
      <c r="F883" s="30">
        <v>18753791.289999999</v>
      </c>
    </row>
    <row r="884" spans="2:6" x14ac:dyDescent="0.3">
      <c r="B884" s="27" t="s">
        <v>34</v>
      </c>
      <c r="C884" s="28" t="s">
        <v>7</v>
      </c>
      <c r="D884" s="28" t="s">
        <v>37</v>
      </c>
      <c r="E884" s="28">
        <v>0.5</v>
      </c>
      <c r="F884" s="31">
        <v>18753791.289999999</v>
      </c>
    </row>
    <row r="885" spans="2:6" x14ac:dyDescent="0.3">
      <c r="B885" s="25" t="s">
        <v>34</v>
      </c>
      <c r="C885" s="26" t="s">
        <v>7</v>
      </c>
      <c r="D885" s="26" t="s">
        <v>37</v>
      </c>
      <c r="E885" s="26">
        <v>0.5</v>
      </c>
      <c r="F885" s="30">
        <v>18753791.289999999</v>
      </c>
    </row>
    <row r="886" spans="2:6" x14ac:dyDescent="0.3">
      <c r="B886" s="27" t="s">
        <v>34</v>
      </c>
      <c r="C886" s="28" t="s">
        <v>7</v>
      </c>
      <c r="D886" s="28" t="s">
        <v>37</v>
      </c>
      <c r="E886" s="28">
        <v>0.5</v>
      </c>
      <c r="F886" s="31">
        <v>18753791.289999999</v>
      </c>
    </row>
    <row r="887" spans="2:6" x14ac:dyDescent="0.3">
      <c r="B887" s="25" t="s">
        <v>34</v>
      </c>
      <c r="C887" s="26" t="s">
        <v>7</v>
      </c>
      <c r="D887" s="26" t="s">
        <v>37</v>
      </c>
      <c r="E887" s="26">
        <v>0.5</v>
      </c>
      <c r="F887" s="30">
        <v>18753791.289999999</v>
      </c>
    </row>
    <row r="888" spans="2:6" x14ac:dyDescent="0.3">
      <c r="B888" s="27" t="s">
        <v>34</v>
      </c>
      <c r="C888" s="28" t="s">
        <v>7</v>
      </c>
      <c r="D888" s="28" t="s">
        <v>37</v>
      </c>
      <c r="E888" s="28">
        <v>0.25</v>
      </c>
      <c r="F888" s="31">
        <v>16061802.310000001</v>
      </c>
    </row>
    <row r="889" spans="2:6" x14ac:dyDescent="0.3">
      <c r="B889" s="25" t="s">
        <v>34</v>
      </c>
      <c r="C889" s="26" t="s">
        <v>7</v>
      </c>
      <c r="D889" s="26" t="s">
        <v>37</v>
      </c>
      <c r="E889" s="26">
        <v>0.25</v>
      </c>
      <c r="F889" s="30">
        <v>16061802.310000001</v>
      </c>
    </row>
    <row r="890" spans="2:6" x14ac:dyDescent="0.3">
      <c r="B890" s="27" t="s">
        <v>34</v>
      </c>
      <c r="C890" s="28" t="s">
        <v>7</v>
      </c>
      <c r="D890" s="28" t="s">
        <v>37</v>
      </c>
      <c r="E890" s="28">
        <v>0.25</v>
      </c>
      <c r="F890" s="31">
        <v>16061802.310000001</v>
      </c>
    </row>
    <row r="891" spans="2:6" x14ac:dyDescent="0.3">
      <c r="B891" s="25" t="s">
        <v>34</v>
      </c>
      <c r="C891" s="26" t="s">
        <v>7</v>
      </c>
      <c r="D891" s="26" t="s">
        <v>37</v>
      </c>
      <c r="E891" s="26">
        <v>0.25</v>
      </c>
      <c r="F891" s="30">
        <v>16061802.310000001</v>
      </c>
    </row>
    <row r="892" spans="2:6" x14ac:dyDescent="0.3">
      <c r="B892" s="27" t="s">
        <v>34</v>
      </c>
      <c r="C892" s="28" t="s">
        <v>7</v>
      </c>
      <c r="D892" s="28" t="s">
        <v>37</v>
      </c>
      <c r="E892" s="28">
        <v>0.05</v>
      </c>
      <c r="F892" s="31">
        <v>13078643.689999999</v>
      </c>
    </row>
    <row r="893" spans="2:6" x14ac:dyDescent="0.3">
      <c r="B893" s="25" t="s">
        <v>34</v>
      </c>
      <c r="C893" s="26" t="s">
        <v>7</v>
      </c>
      <c r="D893" s="26" t="s">
        <v>37</v>
      </c>
      <c r="E893" s="26">
        <v>0.05</v>
      </c>
      <c r="F893" s="30">
        <v>13078643.689999999</v>
      </c>
    </row>
    <row r="894" spans="2:6" x14ac:dyDescent="0.3">
      <c r="B894" s="27" t="s">
        <v>34</v>
      </c>
      <c r="C894" s="28" t="s">
        <v>7</v>
      </c>
      <c r="D894" s="28" t="s">
        <v>37</v>
      </c>
      <c r="E894" s="28">
        <v>0.05</v>
      </c>
      <c r="F894" s="31">
        <v>13078643.689999999</v>
      </c>
    </row>
    <row r="895" spans="2:6" x14ac:dyDescent="0.3">
      <c r="B895" s="25" t="s">
        <v>34</v>
      </c>
      <c r="C895" s="26" t="s">
        <v>7</v>
      </c>
      <c r="D895" s="26" t="s">
        <v>37</v>
      </c>
      <c r="E895" s="26">
        <v>0</v>
      </c>
      <c r="F895" s="30">
        <v>9165402.1500000004</v>
      </c>
    </row>
    <row r="896" spans="2:6" x14ac:dyDescent="0.3">
      <c r="B896" s="27" t="s">
        <v>34</v>
      </c>
      <c r="C896" s="28" t="s">
        <v>7</v>
      </c>
      <c r="D896" s="28" t="s">
        <v>37</v>
      </c>
      <c r="E896" s="28" t="s">
        <v>24</v>
      </c>
      <c r="F896" s="31">
        <v>19078244.100000001</v>
      </c>
    </row>
    <row r="897" spans="2:6" x14ac:dyDescent="0.3">
      <c r="B897" s="25" t="s">
        <v>34</v>
      </c>
      <c r="C897" s="26" t="s">
        <v>7</v>
      </c>
      <c r="D897" s="26" t="s">
        <v>38</v>
      </c>
      <c r="E897" s="26">
        <v>1</v>
      </c>
      <c r="F897" s="30">
        <v>24376844.309999999</v>
      </c>
    </row>
    <row r="898" spans="2:6" x14ac:dyDescent="0.3">
      <c r="B898" s="27" t="s">
        <v>34</v>
      </c>
      <c r="C898" s="28" t="s">
        <v>7</v>
      </c>
      <c r="D898" s="28" t="s">
        <v>38</v>
      </c>
      <c r="E898" s="28">
        <v>0.95</v>
      </c>
      <c r="F898" s="31">
        <v>18199449.079999998</v>
      </c>
    </row>
    <row r="899" spans="2:6" x14ac:dyDescent="0.3">
      <c r="B899" s="25" t="s">
        <v>34</v>
      </c>
      <c r="C899" s="26" t="s">
        <v>7</v>
      </c>
      <c r="D899" s="26" t="s">
        <v>38</v>
      </c>
      <c r="E899" s="26">
        <v>0.95</v>
      </c>
      <c r="F899" s="30">
        <v>18199449.079999998</v>
      </c>
    </row>
    <row r="900" spans="2:6" x14ac:dyDescent="0.3">
      <c r="B900" s="27" t="s">
        <v>34</v>
      </c>
      <c r="C900" s="28" t="s">
        <v>7</v>
      </c>
      <c r="D900" s="28" t="s">
        <v>38</v>
      </c>
      <c r="E900" s="28">
        <v>0.95</v>
      </c>
      <c r="F900" s="31">
        <v>18199449.079999998</v>
      </c>
    </row>
    <row r="901" spans="2:6" x14ac:dyDescent="0.3">
      <c r="B901" s="25" t="s">
        <v>34</v>
      </c>
      <c r="C901" s="26" t="s">
        <v>7</v>
      </c>
      <c r="D901" s="26" t="s">
        <v>38</v>
      </c>
      <c r="E901" s="26">
        <v>0.75</v>
      </c>
      <c r="F901" s="30">
        <v>15154430.73</v>
      </c>
    </row>
    <row r="902" spans="2:6" x14ac:dyDescent="0.3">
      <c r="B902" s="27" t="s">
        <v>34</v>
      </c>
      <c r="C902" s="28" t="s">
        <v>7</v>
      </c>
      <c r="D902" s="28" t="s">
        <v>38</v>
      </c>
      <c r="E902" s="28">
        <v>0.75</v>
      </c>
      <c r="F902" s="31">
        <v>15154430.73</v>
      </c>
    </row>
    <row r="903" spans="2:6" x14ac:dyDescent="0.3">
      <c r="B903" s="25" t="s">
        <v>34</v>
      </c>
      <c r="C903" s="26" t="s">
        <v>7</v>
      </c>
      <c r="D903" s="26" t="s">
        <v>38</v>
      </c>
      <c r="E903" s="26">
        <v>0.75</v>
      </c>
      <c r="F903" s="30">
        <v>15154430.73</v>
      </c>
    </row>
    <row r="904" spans="2:6" x14ac:dyDescent="0.3">
      <c r="B904" s="27" t="s">
        <v>34</v>
      </c>
      <c r="C904" s="28" t="s">
        <v>7</v>
      </c>
      <c r="D904" s="28" t="s">
        <v>38</v>
      </c>
      <c r="E904" s="28">
        <v>0.75</v>
      </c>
      <c r="F904" s="31">
        <v>15154430.73</v>
      </c>
    </row>
    <row r="905" spans="2:6" x14ac:dyDescent="0.3">
      <c r="B905" s="25" t="s">
        <v>34</v>
      </c>
      <c r="C905" s="26" t="s">
        <v>7</v>
      </c>
      <c r="D905" s="26" t="s">
        <v>38</v>
      </c>
      <c r="E905" s="26">
        <v>0.5</v>
      </c>
      <c r="F905" s="30">
        <v>13078042.439999999</v>
      </c>
    </row>
    <row r="906" spans="2:6" x14ac:dyDescent="0.3">
      <c r="B906" s="27" t="s">
        <v>34</v>
      </c>
      <c r="C906" s="28" t="s">
        <v>7</v>
      </c>
      <c r="D906" s="28" t="s">
        <v>38</v>
      </c>
      <c r="E906" s="28">
        <v>0.5</v>
      </c>
      <c r="F906" s="31">
        <v>13078042.439999999</v>
      </c>
    </row>
    <row r="907" spans="2:6" x14ac:dyDescent="0.3">
      <c r="B907" s="25" t="s">
        <v>34</v>
      </c>
      <c r="C907" s="26" t="s">
        <v>7</v>
      </c>
      <c r="D907" s="26" t="s">
        <v>38</v>
      </c>
      <c r="E907" s="26">
        <v>0.5</v>
      </c>
      <c r="F907" s="30">
        <v>13078042.439999999</v>
      </c>
    </row>
    <row r="908" spans="2:6" x14ac:dyDescent="0.3">
      <c r="B908" s="27" t="s">
        <v>34</v>
      </c>
      <c r="C908" s="28" t="s">
        <v>7</v>
      </c>
      <c r="D908" s="28" t="s">
        <v>38</v>
      </c>
      <c r="E908" s="28">
        <v>0.5</v>
      </c>
      <c r="F908" s="31">
        <v>13078042.439999999</v>
      </c>
    </row>
    <row r="909" spans="2:6" x14ac:dyDescent="0.3">
      <c r="B909" s="25" t="s">
        <v>34</v>
      </c>
      <c r="C909" s="26" t="s">
        <v>7</v>
      </c>
      <c r="D909" s="26" t="s">
        <v>38</v>
      </c>
      <c r="E909" s="26">
        <v>0.5</v>
      </c>
      <c r="F909" s="30">
        <v>13078042.439999999</v>
      </c>
    </row>
    <row r="910" spans="2:6" x14ac:dyDescent="0.3">
      <c r="B910" s="27" t="s">
        <v>34</v>
      </c>
      <c r="C910" s="28" t="s">
        <v>7</v>
      </c>
      <c r="D910" s="28" t="s">
        <v>38</v>
      </c>
      <c r="E910" s="28">
        <v>0.25</v>
      </c>
      <c r="F910" s="31">
        <v>11410593.949999999</v>
      </c>
    </row>
    <row r="911" spans="2:6" x14ac:dyDescent="0.3">
      <c r="B911" s="25" t="s">
        <v>34</v>
      </c>
      <c r="C911" s="26" t="s">
        <v>7</v>
      </c>
      <c r="D911" s="26" t="s">
        <v>38</v>
      </c>
      <c r="E911" s="26">
        <v>0.25</v>
      </c>
      <c r="F911" s="30">
        <v>11410593.949999999</v>
      </c>
    </row>
    <row r="912" spans="2:6" x14ac:dyDescent="0.3">
      <c r="B912" s="27" t="s">
        <v>34</v>
      </c>
      <c r="C912" s="28" t="s">
        <v>7</v>
      </c>
      <c r="D912" s="28" t="s">
        <v>38</v>
      </c>
      <c r="E912" s="28">
        <v>0.25</v>
      </c>
      <c r="F912" s="31">
        <v>11410593.949999999</v>
      </c>
    </row>
    <row r="913" spans="2:6" x14ac:dyDescent="0.3">
      <c r="B913" s="25" t="s">
        <v>34</v>
      </c>
      <c r="C913" s="26" t="s">
        <v>7</v>
      </c>
      <c r="D913" s="26" t="s">
        <v>38</v>
      </c>
      <c r="E913" s="26">
        <v>0.25</v>
      </c>
      <c r="F913" s="30">
        <v>11410593.949999999</v>
      </c>
    </row>
    <row r="914" spans="2:6" x14ac:dyDescent="0.3">
      <c r="B914" s="27" t="s">
        <v>34</v>
      </c>
      <c r="C914" s="28" t="s">
        <v>7</v>
      </c>
      <c r="D914" s="28" t="s">
        <v>38</v>
      </c>
      <c r="E914" s="28">
        <v>0.05</v>
      </c>
      <c r="F914" s="31">
        <v>9141964.9199999999</v>
      </c>
    </row>
    <row r="915" spans="2:6" x14ac:dyDescent="0.3">
      <c r="B915" s="25" t="s">
        <v>34</v>
      </c>
      <c r="C915" s="26" t="s">
        <v>7</v>
      </c>
      <c r="D915" s="26" t="s">
        <v>38</v>
      </c>
      <c r="E915" s="26">
        <v>0.05</v>
      </c>
      <c r="F915" s="30">
        <v>9141964.9199999999</v>
      </c>
    </row>
    <row r="916" spans="2:6" x14ac:dyDescent="0.3">
      <c r="B916" s="27" t="s">
        <v>34</v>
      </c>
      <c r="C916" s="28" t="s">
        <v>7</v>
      </c>
      <c r="D916" s="28" t="s">
        <v>38</v>
      </c>
      <c r="E916" s="28">
        <v>0.05</v>
      </c>
      <c r="F916" s="31">
        <v>9141964.9199999999</v>
      </c>
    </row>
    <row r="917" spans="2:6" x14ac:dyDescent="0.3">
      <c r="B917" s="25" t="s">
        <v>34</v>
      </c>
      <c r="C917" s="26" t="s">
        <v>7</v>
      </c>
      <c r="D917" s="26" t="s">
        <v>38</v>
      </c>
      <c r="E917" s="26">
        <v>0</v>
      </c>
      <c r="F917" s="30">
        <v>4786950.2769999998</v>
      </c>
    </row>
    <row r="918" spans="2:6" x14ac:dyDescent="0.3">
      <c r="B918" s="27" t="s">
        <v>34</v>
      </c>
      <c r="C918" s="28" t="s">
        <v>7</v>
      </c>
      <c r="D918" s="28" t="s">
        <v>38</v>
      </c>
      <c r="E918" s="28" t="s">
        <v>24</v>
      </c>
      <c r="F918" s="31">
        <v>13329058.869999999</v>
      </c>
    </row>
    <row r="919" spans="2:6" x14ac:dyDescent="0.3">
      <c r="B919" s="25" t="s">
        <v>34</v>
      </c>
      <c r="C919" s="26" t="s">
        <v>7</v>
      </c>
      <c r="D919" s="26" t="s">
        <v>39</v>
      </c>
      <c r="E919" s="26">
        <v>1</v>
      </c>
      <c r="F919" s="30">
        <v>153.098277</v>
      </c>
    </row>
    <row r="920" spans="2:6" x14ac:dyDescent="0.3">
      <c r="B920" s="27" t="s">
        <v>34</v>
      </c>
      <c r="C920" s="28" t="s">
        <v>7</v>
      </c>
      <c r="D920" s="28" t="s">
        <v>39</v>
      </c>
      <c r="E920" s="28">
        <v>0.95</v>
      </c>
      <c r="F920" s="31">
        <v>153.092432</v>
      </c>
    </row>
    <row r="921" spans="2:6" x14ac:dyDescent="0.3">
      <c r="B921" s="25" t="s">
        <v>34</v>
      </c>
      <c r="C921" s="26" t="s">
        <v>7</v>
      </c>
      <c r="D921" s="26" t="s">
        <v>39</v>
      </c>
      <c r="E921" s="26">
        <v>0.95</v>
      </c>
      <c r="F921" s="30">
        <v>153.092432</v>
      </c>
    </row>
    <row r="922" spans="2:6" x14ac:dyDescent="0.3">
      <c r="B922" s="27" t="s">
        <v>34</v>
      </c>
      <c r="C922" s="28" t="s">
        <v>7</v>
      </c>
      <c r="D922" s="28" t="s">
        <v>39</v>
      </c>
      <c r="E922" s="28">
        <v>0.95</v>
      </c>
      <c r="F922" s="31">
        <v>153.092432</v>
      </c>
    </row>
    <row r="923" spans="2:6" x14ac:dyDescent="0.3">
      <c r="B923" s="25" t="s">
        <v>34</v>
      </c>
      <c r="C923" s="26" t="s">
        <v>7</v>
      </c>
      <c r="D923" s="26" t="s">
        <v>39</v>
      </c>
      <c r="E923" s="26">
        <v>0.75</v>
      </c>
      <c r="F923" s="30">
        <v>134.07174499999999</v>
      </c>
    </row>
    <row r="924" spans="2:6" x14ac:dyDescent="0.3">
      <c r="B924" s="27" t="s">
        <v>34</v>
      </c>
      <c r="C924" s="28" t="s">
        <v>7</v>
      </c>
      <c r="D924" s="28" t="s">
        <v>39</v>
      </c>
      <c r="E924" s="28">
        <v>0.75</v>
      </c>
      <c r="F924" s="31">
        <v>134.07174499999999</v>
      </c>
    </row>
    <row r="925" spans="2:6" x14ac:dyDescent="0.3">
      <c r="B925" s="25" t="s">
        <v>34</v>
      </c>
      <c r="C925" s="26" t="s">
        <v>7</v>
      </c>
      <c r="D925" s="26" t="s">
        <v>39</v>
      </c>
      <c r="E925" s="26">
        <v>0.75</v>
      </c>
      <c r="F925" s="30">
        <v>134.07174499999999</v>
      </c>
    </row>
    <row r="926" spans="2:6" x14ac:dyDescent="0.3">
      <c r="B926" s="27" t="s">
        <v>34</v>
      </c>
      <c r="C926" s="28" t="s">
        <v>7</v>
      </c>
      <c r="D926" s="28" t="s">
        <v>39</v>
      </c>
      <c r="E926" s="28">
        <v>0.75</v>
      </c>
      <c r="F926" s="31">
        <v>134.07174499999999</v>
      </c>
    </row>
    <row r="927" spans="2:6" x14ac:dyDescent="0.3">
      <c r="B927" s="25" t="s">
        <v>34</v>
      </c>
      <c r="C927" s="26" t="s">
        <v>7</v>
      </c>
      <c r="D927" s="26" t="s">
        <v>39</v>
      </c>
      <c r="E927" s="26">
        <v>0.5</v>
      </c>
      <c r="F927" s="30">
        <v>120.898076</v>
      </c>
    </row>
    <row r="928" spans="2:6" x14ac:dyDescent="0.3">
      <c r="B928" s="27" t="s">
        <v>34</v>
      </c>
      <c r="C928" s="28" t="s">
        <v>7</v>
      </c>
      <c r="D928" s="28" t="s">
        <v>39</v>
      </c>
      <c r="E928" s="28">
        <v>0.5</v>
      </c>
      <c r="F928" s="31">
        <v>120.898076</v>
      </c>
    </row>
    <row r="929" spans="2:6" x14ac:dyDescent="0.3">
      <c r="B929" s="25" t="s">
        <v>34</v>
      </c>
      <c r="C929" s="26" t="s">
        <v>7</v>
      </c>
      <c r="D929" s="26" t="s">
        <v>39</v>
      </c>
      <c r="E929" s="26">
        <v>0.5</v>
      </c>
      <c r="F929" s="30">
        <v>120.898076</v>
      </c>
    </row>
    <row r="930" spans="2:6" x14ac:dyDescent="0.3">
      <c r="B930" s="27" t="s">
        <v>34</v>
      </c>
      <c r="C930" s="28" t="s">
        <v>7</v>
      </c>
      <c r="D930" s="28" t="s">
        <v>39</v>
      </c>
      <c r="E930" s="28">
        <v>0.5</v>
      </c>
      <c r="F930" s="31">
        <v>120.898076</v>
      </c>
    </row>
    <row r="931" spans="2:6" x14ac:dyDescent="0.3">
      <c r="B931" s="25" t="s">
        <v>34</v>
      </c>
      <c r="C931" s="26" t="s">
        <v>7</v>
      </c>
      <c r="D931" s="26" t="s">
        <v>39</v>
      </c>
      <c r="E931" s="26">
        <v>0.5</v>
      </c>
      <c r="F931" s="30">
        <v>120.898076</v>
      </c>
    </row>
    <row r="932" spans="2:6" x14ac:dyDescent="0.3">
      <c r="B932" s="27" t="s">
        <v>34</v>
      </c>
      <c r="C932" s="28" t="s">
        <v>7</v>
      </c>
      <c r="D932" s="28" t="s">
        <v>39</v>
      </c>
      <c r="E932" s="28">
        <v>0.25</v>
      </c>
      <c r="F932" s="31">
        <v>110.35914</v>
      </c>
    </row>
    <row r="933" spans="2:6" x14ac:dyDescent="0.3">
      <c r="B933" s="25" t="s">
        <v>34</v>
      </c>
      <c r="C933" s="26" t="s">
        <v>7</v>
      </c>
      <c r="D933" s="26" t="s">
        <v>39</v>
      </c>
      <c r="E933" s="26">
        <v>0.25</v>
      </c>
      <c r="F933" s="30">
        <v>110.35914</v>
      </c>
    </row>
    <row r="934" spans="2:6" x14ac:dyDescent="0.3">
      <c r="B934" s="27" t="s">
        <v>34</v>
      </c>
      <c r="C934" s="28" t="s">
        <v>7</v>
      </c>
      <c r="D934" s="28" t="s">
        <v>39</v>
      </c>
      <c r="E934" s="28">
        <v>0.25</v>
      </c>
      <c r="F934" s="31">
        <v>110.35914</v>
      </c>
    </row>
    <row r="935" spans="2:6" x14ac:dyDescent="0.3">
      <c r="B935" s="25" t="s">
        <v>34</v>
      </c>
      <c r="C935" s="26" t="s">
        <v>7</v>
      </c>
      <c r="D935" s="26" t="s">
        <v>39</v>
      </c>
      <c r="E935" s="26">
        <v>0.25</v>
      </c>
      <c r="F935" s="30">
        <v>110.35914</v>
      </c>
    </row>
    <row r="936" spans="2:6" x14ac:dyDescent="0.3">
      <c r="B936" s="27" t="s">
        <v>34</v>
      </c>
      <c r="C936" s="28" t="s">
        <v>7</v>
      </c>
      <c r="D936" s="28" t="s">
        <v>39</v>
      </c>
      <c r="E936" s="28">
        <v>0.05</v>
      </c>
      <c r="F936" s="31">
        <v>95.142590999999996</v>
      </c>
    </row>
    <row r="937" spans="2:6" x14ac:dyDescent="0.3">
      <c r="B937" s="25" t="s">
        <v>34</v>
      </c>
      <c r="C937" s="26" t="s">
        <v>7</v>
      </c>
      <c r="D937" s="26" t="s">
        <v>39</v>
      </c>
      <c r="E937" s="26">
        <v>0.05</v>
      </c>
      <c r="F937" s="30">
        <v>95.142590999999996</v>
      </c>
    </row>
    <row r="938" spans="2:6" x14ac:dyDescent="0.3">
      <c r="B938" s="27" t="s">
        <v>34</v>
      </c>
      <c r="C938" s="28" t="s">
        <v>7</v>
      </c>
      <c r="D938" s="28" t="s">
        <v>39</v>
      </c>
      <c r="E938" s="28">
        <v>0.05</v>
      </c>
      <c r="F938" s="31">
        <v>95.142590999999996</v>
      </c>
    </row>
    <row r="939" spans="2:6" x14ac:dyDescent="0.3">
      <c r="B939" s="25" t="s">
        <v>34</v>
      </c>
      <c r="C939" s="26" t="s">
        <v>7</v>
      </c>
      <c r="D939" s="26" t="s">
        <v>39</v>
      </c>
      <c r="E939" s="26">
        <v>0</v>
      </c>
      <c r="F939" s="30">
        <v>95.142590999999996</v>
      </c>
    </row>
    <row r="940" spans="2:6" x14ac:dyDescent="0.3">
      <c r="B940" s="27" t="s">
        <v>34</v>
      </c>
      <c r="C940" s="28" t="s">
        <v>7</v>
      </c>
      <c r="D940" s="28" t="s">
        <v>39</v>
      </c>
      <c r="E940" s="28" t="s">
        <v>24</v>
      </c>
      <c r="F940" s="31">
        <v>122.518231</v>
      </c>
    </row>
    <row r="941" spans="2:6" x14ac:dyDescent="0.3">
      <c r="B941" s="25" t="s">
        <v>34</v>
      </c>
      <c r="C941" s="26" t="s">
        <v>7</v>
      </c>
      <c r="D941" s="26" t="s">
        <v>40</v>
      </c>
      <c r="E941" s="26">
        <v>1</v>
      </c>
      <c r="F941" s="30">
        <v>157.438277</v>
      </c>
    </row>
    <row r="942" spans="2:6" x14ac:dyDescent="0.3">
      <c r="B942" s="27" t="s">
        <v>34</v>
      </c>
      <c r="C942" s="28" t="s">
        <v>7</v>
      </c>
      <c r="D942" s="28" t="s">
        <v>40</v>
      </c>
      <c r="E942" s="28">
        <v>0.95</v>
      </c>
      <c r="F942" s="31">
        <v>111.432182</v>
      </c>
    </row>
    <row r="943" spans="2:6" x14ac:dyDescent="0.3">
      <c r="B943" s="25" t="s">
        <v>34</v>
      </c>
      <c r="C943" s="26" t="s">
        <v>7</v>
      </c>
      <c r="D943" s="26" t="s">
        <v>40</v>
      </c>
      <c r="E943" s="26">
        <v>0.95</v>
      </c>
      <c r="F943" s="30">
        <v>111.432182</v>
      </c>
    </row>
    <row r="944" spans="2:6" x14ac:dyDescent="0.3">
      <c r="B944" s="27" t="s">
        <v>34</v>
      </c>
      <c r="C944" s="28" t="s">
        <v>7</v>
      </c>
      <c r="D944" s="28" t="s">
        <v>40</v>
      </c>
      <c r="E944" s="28">
        <v>0.95</v>
      </c>
      <c r="F944" s="31">
        <v>111.432182</v>
      </c>
    </row>
    <row r="945" spans="2:6" x14ac:dyDescent="0.3">
      <c r="B945" s="25" t="s">
        <v>34</v>
      </c>
      <c r="C945" s="26" t="s">
        <v>7</v>
      </c>
      <c r="D945" s="26" t="s">
        <v>40</v>
      </c>
      <c r="E945" s="26">
        <v>0.75</v>
      </c>
      <c r="F945" s="30">
        <v>94.385132999999996</v>
      </c>
    </row>
    <row r="946" spans="2:6" x14ac:dyDescent="0.3">
      <c r="B946" s="27" t="s">
        <v>34</v>
      </c>
      <c r="C946" s="28" t="s">
        <v>7</v>
      </c>
      <c r="D946" s="28" t="s">
        <v>40</v>
      </c>
      <c r="E946" s="28">
        <v>0.75</v>
      </c>
      <c r="F946" s="31">
        <v>94.385132999999996</v>
      </c>
    </row>
    <row r="947" spans="2:6" x14ac:dyDescent="0.3">
      <c r="B947" s="25" t="s">
        <v>34</v>
      </c>
      <c r="C947" s="26" t="s">
        <v>7</v>
      </c>
      <c r="D947" s="26" t="s">
        <v>40</v>
      </c>
      <c r="E947" s="26">
        <v>0.75</v>
      </c>
      <c r="F947" s="30">
        <v>94.385132999999996</v>
      </c>
    </row>
    <row r="948" spans="2:6" x14ac:dyDescent="0.3">
      <c r="B948" s="27" t="s">
        <v>34</v>
      </c>
      <c r="C948" s="28" t="s">
        <v>7</v>
      </c>
      <c r="D948" s="28" t="s">
        <v>40</v>
      </c>
      <c r="E948" s="28">
        <v>0.75</v>
      </c>
      <c r="F948" s="31">
        <v>94.385132999999996</v>
      </c>
    </row>
    <row r="949" spans="2:6" x14ac:dyDescent="0.3">
      <c r="B949" s="25" t="s">
        <v>34</v>
      </c>
      <c r="C949" s="26" t="s">
        <v>7</v>
      </c>
      <c r="D949" s="26" t="s">
        <v>40</v>
      </c>
      <c r="E949" s="26">
        <v>0.5</v>
      </c>
      <c r="F949" s="30">
        <v>84.484829000000005</v>
      </c>
    </row>
    <row r="950" spans="2:6" x14ac:dyDescent="0.3">
      <c r="B950" s="27" t="s">
        <v>34</v>
      </c>
      <c r="C950" s="28" t="s">
        <v>7</v>
      </c>
      <c r="D950" s="28" t="s">
        <v>40</v>
      </c>
      <c r="E950" s="28">
        <v>0.5</v>
      </c>
      <c r="F950" s="31">
        <v>84.484829000000005</v>
      </c>
    </row>
    <row r="951" spans="2:6" x14ac:dyDescent="0.3">
      <c r="B951" s="25" t="s">
        <v>34</v>
      </c>
      <c r="C951" s="26" t="s">
        <v>7</v>
      </c>
      <c r="D951" s="26" t="s">
        <v>40</v>
      </c>
      <c r="E951" s="26">
        <v>0.5</v>
      </c>
      <c r="F951" s="30">
        <v>84.484829000000005</v>
      </c>
    </row>
    <row r="952" spans="2:6" x14ac:dyDescent="0.3">
      <c r="B952" s="27" t="s">
        <v>34</v>
      </c>
      <c r="C952" s="28" t="s">
        <v>7</v>
      </c>
      <c r="D952" s="28" t="s">
        <v>40</v>
      </c>
      <c r="E952" s="28">
        <v>0.5</v>
      </c>
      <c r="F952" s="31">
        <v>84.484829000000005</v>
      </c>
    </row>
    <row r="953" spans="2:6" x14ac:dyDescent="0.3">
      <c r="B953" s="25" t="s">
        <v>34</v>
      </c>
      <c r="C953" s="26" t="s">
        <v>7</v>
      </c>
      <c r="D953" s="26" t="s">
        <v>40</v>
      </c>
      <c r="E953" s="26">
        <v>0.5</v>
      </c>
      <c r="F953" s="30">
        <v>84.484829000000005</v>
      </c>
    </row>
    <row r="954" spans="2:6" x14ac:dyDescent="0.3">
      <c r="B954" s="27" t="s">
        <v>34</v>
      </c>
      <c r="C954" s="28" t="s">
        <v>7</v>
      </c>
      <c r="D954" s="28" t="s">
        <v>40</v>
      </c>
      <c r="E954" s="28">
        <v>0.25</v>
      </c>
      <c r="F954" s="31">
        <v>75.836761999999993</v>
      </c>
    </row>
    <row r="955" spans="2:6" x14ac:dyDescent="0.3">
      <c r="B955" s="25" t="s">
        <v>34</v>
      </c>
      <c r="C955" s="26" t="s">
        <v>7</v>
      </c>
      <c r="D955" s="26" t="s">
        <v>40</v>
      </c>
      <c r="E955" s="26">
        <v>0.25</v>
      </c>
      <c r="F955" s="30">
        <v>75.836761999999993</v>
      </c>
    </row>
    <row r="956" spans="2:6" x14ac:dyDescent="0.3">
      <c r="B956" s="27" t="s">
        <v>34</v>
      </c>
      <c r="C956" s="28" t="s">
        <v>7</v>
      </c>
      <c r="D956" s="28" t="s">
        <v>40</v>
      </c>
      <c r="E956" s="28">
        <v>0.25</v>
      </c>
      <c r="F956" s="31">
        <v>75.836761999999993</v>
      </c>
    </row>
    <row r="957" spans="2:6" x14ac:dyDescent="0.3">
      <c r="B957" s="25" t="s">
        <v>34</v>
      </c>
      <c r="C957" s="26" t="s">
        <v>7</v>
      </c>
      <c r="D957" s="26" t="s">
        <v>40</v>
      </c>
      <c r="E957" s="26">
        <v>0.25</v>
      </c>
      <c r="F957" s="30">
        <v>75.836761999999993</v>
      </c>
    </row>
    <row r="958" spans="2:6" x14ac:dyDescent="0.3">
      <c r="B958" s="27" t="s">
        <v>34</v>
      </c>
      <c r="C958" s="28" t="s">
        <v>7</v>
      </c>
      <c r="D958" s="28" t="s">
        <v>40</v>
      </c>
      <c r="E958" s="28">
        <v>0.05</v>
      </c>
      <c r="F958" s="31">
        <v>65.002243000000007</v>
      </c>
    </row>
    <row r="959" spans="2:6" x14ac:dyDescent="0.3">
      <c r="B959" s="25" t="s">
        <v>34</v>
      </c>
      <c r="C959" s="26" t="s">
        <v>7</v>
      </c>
      <c r="D959" s="26" t="s">
        <v>40</v>
      </c>
      <c r="E959" s="26">
        <v>0.05</v>
      </c>
      <c r="F959" s="30">
        <v>65.002243000000007</v>
      </c>
    </row>
    <row r="960" spans="2:6" x14ac:dyDescent="0.3">
      <c r="B960" s="27" t="s">
        <v>34</v>
      </c>
      <c r="C960" s="28" t="s">
        <v>7</v>
      </c>
      <c r="D960" s="28" t="s">
        <v>40</v>
      </c>
      <c r="E960" s="28">
        <v>0.05</v>
      </c>
      <c r="F960" s="31">
        <v>65.002243000000007</v>
      </c>
    </row>
    <row r="961" spans="2:6" x14ac:dyDescent="0.3">
      <c r="B961" s="25" t="s">
        <v>34</v>
      </c>
      <c r="C961" s="26" t="s">
        <v>7</v>
      </c>
      <c r="D961" s="26" t="s">
        <v>40</v>
      </c>
      <c r="E961" s="26">
        <v>0</v>
      </c>
      <c r="F961" s="30">
        <v>48.629534</v>
      </c>
    </row>
    <row r="962" spans="2:6" x14ac:dyDescent="0.3">
      <c r="B962" s="27" t="s">
        <v>34</v>
      </c>
      <c r="C962" s="28" t="s">
        <v>7</v>
      </c>
      <c r="D962" s="28" t="s">
        <v>40</v>
      </c>
      <c r="E962" s="28" t="s">
        <v>24</v>
      </c>
      <c r="F962" s="31">
        <v>85.858540000000005</v>
      </c>
    </row>
    <row r="963" spans="2:6" x14ac:dyDescent="0.3">
      <c r="B963" s="25" t="s">
        <v>34</v>
      </c>
      <c r="C963" s="26" t="s">
        <v>7</v>
      </c>
      <c r="D963" s="26" t="s">
        <v>41</v>
      </c>
      <c r="E963" s="26">
        <v>1</v>
      </c>
      <c r="F963" s="30">
        <v>300.86382500000002</v>
      </c>
    </row>
    <row r="964" spans="2:6" x14ac:dyDescent="0.3">
      <c r="B964" s="27" t="s">
        <v>34</v>
      </c>
      <c r="C964" s="28" t="s">
        <v>7</v>
      </c>
      <c r="D964" s="28" t="s">
        <v>41</v>
      </c>
      <c r="E964" s="28">
        <v>0.95</v>
      </c>
      <c r="F964" s="31">
        <v>248.34855400000001</v>
      </c>
    </row>
    <row r="965" spans="2:6" x14ac:dyDescent="0.3">
      <c r="B965" s="25" t="s">
        <v>34</v>
      </c>
      <c r="C965" s="26" t="s">
        <v>7</v>
      </c>
      <c r="D965" s="26" t="s">
        <v>41</v>
      </c>
      <c r="E965" s="26">
        <v>0.95</v>
      </c>
      <c r="F965" s="30">
        <v>248.34855400000001</v>
      </c>
    </row>
    <row r="966" spans="2:6" x14ac:dyDescent="0.3">
      <c r="B966" s="27" t="s">
        <v>34</v>
      </c>
      <c r="C966" s="28" t="s">
        <v>7</v>
      </c>
      <c r="D966" s="28" t="s">
        <v>41</v>
      </c>
      <c r="E966" s="28">
        <v>0.95</v>
      </c>
      <c r="F966" s="31">
        <v>248.34855400000001</v>
      </c>
    </row>
    <row r="967" spans="2:6" x14ac:dyDescent="0.3">
      <c r="B967" s="25" t="s">
        <v>34</v>
      </c>
      <c r="C967" s="26" t="s">
        <v>7</v>
      </c>
      <c r="D967" s="26" t="s">
        <v>41</v>
      </c>
      <c r="E967" s="26">
        <v>0.75</v>
      </c>
      <c r="F967" s="30">
        <v>226.88233099999999</v>
      </c>
    </row>
    <row r="968" spans="2:6" x14ac:dyDescent="0.3">
      <c r="B968" s="27" t="s">
        <v>34</v>
      </c>
      <c r="C968" s="28" t="s">
        <v>7</v>
      </c>
      <c r="D968" s="28" t="s">
        <v>41</v>
      </c>
      <c r="E968" s="28">
        <v>0.75</v>
      </c>
      <c r="F968" s="31">
        <v>226.88233099999999</v>
      </c>
    </row>
    <row r="969" spans="2:6" x14ac:dyDescent="0.3">
      <c r="B969" s="25" t="s">
        <v>34</v>
      </c>
      <c r="C969" s="26" t="s">
        <v>7</v>
      </c>
      <c r="D969" s="26" t="s">
        <v>41</v>
      </c>
      <c r="E969" s="26">
        <v>0.75</v>
      </c>
      <c r="F969" s="30">
        <v>226.88233099999999</v>
      </c>
    </row>
    <row r="970" spans="2:6" x14ac:dyDescent="0.3">
      <c r="B970" s="27" t="s">
        <v>34</v>
      </c>
      <c r="C970" s="28" t="s">
        <v>7</v>
      </c>
      <c r="D970" s="28" t="s">
        <v>41</v>
      </c>
      <c r="E970" s="28">
        <v>0.75</v>
      </c>
      <c r="F970" s="31">
        <v>226.88233099999999</v>
      </c>
    </row>
    <row r="971" spans="2:6" x14ac:dyDescent="0.3">
      <c r="B971" s="25" t="s">
        <v>34</v>
      </c>
      <c r="C971" s="26" t="s">
        <v>7</v>
      </c>
      <c r="D971" s="26" t="s">
        <v>41</v>
      </c>
      <c r="E971" s="26">
        <v>0.5</v>
      </c>
      <c r="F971" s="30">
        <v>211.138046</v>
      </c>
    </row>
    <row r="972" spans="2:6" x14ac:dyDescent="0.3">
      <c r="B972" s="27" t="s">
        <v>34</v>
      </c>
      <c r="C972" s="28" t="s">
        <v>7</v>
      </c>
      <c r="D972" s="28" t="s">
        <v>41</v>
      </c>
      <c r="E972" s="28">
        <v>0.5</v>
      </c>
      <c r="F972" s="31">
        <v>211.138046</v>
      </c>
    </row>
    <row r="973" spans="2:6" x14ac:dyDescent="0.3">
      <c r="B973" s="25" t="s">
        <v>34</v>
      </c>
      <c r="C973" s="26" t="s">
        <v>7</v>
      </c>
      <c r="D973" s="26" t="s">
        <v>41</v>
      </c>
      <c r="E973" s="26">
        <v>0.5</v>
      </c>
      <c r="F973" s="30">
        <v>211.138046</v>
      </c>
    </row>
    <row r="974" spans="2:6" x14ac:dyDescent="0.3">
      <c r="B974" s="27" t="s">
        <v>34</v>
      </c>
      <c r="C974" s="28" t="s">
        <v>7</v>
      </c>
      <c r="D974" s="28" t="s">
        <v>41</v>
      </c>
      <c r="E974" s="28">
        <v>0.5</v>
      </c>
      <c r="F974" s="31">
        <v>211.138046</v>
      </c>
    </row>
    <row r="975" spans="2:6" x14ac:dyDescent="0.3">
      <c r="B975" s="25" t="s">
        <v>34</v>
      </c>
      <c r="C975" s="26" t="s">
        <v>7</v>
      </c>
      <c r="D975" s="26" t="s">
        <v>41</v>
      </c>
      <c r="E975" s="26">
        <v>0.5</v>
      </c>
      <c r="F975" s="30">
        <v>211.138046</v>
      </c>
    </row>
    <row r="976" spans="2:6" x14ac:dyDescent="0.3">
      <c r="B976" s="27" t="s">
        <v>34</v>
      </c>
      <c r="C976" s="28" t="s">
        <v>7</v>
      </c>
      <c r="D976" s="28" t="s">
        <v>41</v>
      </c>
      <c r="E976" s="28">
        <v>0.25</v>
      </c>
      <c r="F976" s="31">
        <v>196.38500199999999</v>
      </c>
    </row>
    <row r="977" spans="2:6" x14ac:dyDescent="0.3">
      <c r="B977" s="25" t="s">
        <v>34</v>
      </c>
      <c r="C977" s="26" t="s">
        <v>7</v>
      </c>
      <c r="D977" s="26" t="s">
        <v>41</v>
      </c>
      <c r="E977" s="26">
        <v>0.25</v>
      </c>
      <c r="F977" s="30">
        <v>196.38500199999999</v>
      </c>
    </row>
    <row r="978" spans="2:6" x14ac:dyDescent="0.3">
      <c r="B978" s="27" t="s">
        <v>34</v>
      </c>
      <c r="C978" s="28" t="s">
        <v>7</v>
      </c>
      <c r="D978" s="28" t="s">
        <v>41</v>
      </c>
      <c r="E978" s="28">
        <v>0.25</v>
      </c>
      <c r="F978" s="31">
        <v>196.38500199999999</v>
      </c>
    </row>
    <row r="979" spans="2:6" x14ac:dyDescent="0.3">
      <c r="B979" s="25" t="s">
        <v>34</v>
      </c>
      <c r="C979" s="26" t="s">
        <v>7</v>
      </c>
      <c r="D979" s="26" t="s">
        <v>41</v>
      </c>
      <c r="E979" s="26">
        <v>0.25</v>
      </c>
      <c r="F979" s="30">
        <v>196.38500199999999</v>
      </c>
    </row>
    <row r="980" spans="2:6" x14ac:dyDescent="0.3">
      <c r="B980" s="27" t="s">
        <v>34</v>
      </c>
      <c r="C980" s="28" t="s">
        <v>7</v>
      </c>
      <c r="D980" s="28" t="s">
        <v>41</v>
      </c>
      <c r="E980" s="28">
        <v>0.05</v>
      </c>
      <c r="F980" s="31">
        <v>178.16670300000001</v>
      </c>
    </row>
    <row r="981" spans="2:6" x14ac:dyDescent="0.3">
      <c r="B981" s="25" t="s">
        <v>34</v>
      </c>
      <c r="C981" s="26" t="s">
        <v>7</v>
      </c>
      <c r="D981" s="26" t="s">
        <v>41</v>
      </c>
      <c r="E981" s="26">
        <v>0.05</v>
      </c>
      <c r="F981" s="30">
        <v>178.16670300000001</v>
      </c>
    </row>
    <row r="982" spans="2:6" x14ac:dyDescent="0.3">
      <c r="B982" s="27" t="s">
        <v>34</v>
      </c>
      <c r="C982" s="28" t="s">
        <v>7</v>
      </c>
      <c r="D982" s="28" t="s">
        <v>41</v>
      </c>
      <c r="E982" s="28">
        <v>0.05</v>
      </c>
      <c r="F982" s="31">
        <v>178.16670300000001</v>
      </c>
    </row>
    <row r="983" spans="2:6" x14ac:dyDescent="0.3">
      <c r="B983" s="25" t="s">
        <v>34</v>
      </c>
      <c r="C983" s="26" t="s">
        <v>7</v>
      </c>
      <c r="D983" s="26" t="s">
        <v>41</v>
      </c>
      <c r="E983" s="26">
        <v>0</v>
      </c>
      <c r="F983" s="30">
        <v>147.33074300000001</v>
      </c>
    </row>
    <row r="984" spans="2:6" x14ac:dyDescent="0.3">
      <c r="B984" s="27" t="s">
        <v>34</v>
      </c>
      <c r="C984" s="28" t="s">
        <v>7</v>
      </c>
      <c r="D984" s="28" t="s">
        <v>41</v>
      </c>
      <c r="E984" s="28" t="s">
        <v>24</v>
      </c>
      <c r="F984" s="31">
        <v>211.956277</v>
      </c>
    </row>
    <row r="985" spans="2:6" x14ac:dyDescent="0.3">
      <c r="B985" s="25" t="s">
        <v>34</v>
      </c>
      <c r="C985" s="26" t="s">
        <v>7</v>
      </c>
      <c r="D985" s="26" t="s">
        <v>42</v>
      </c>
      <c r="E985" s="26">
        <v>1</v>
      </c>
      <c r="F985" s="30">
        <v>25595686.52</v>
      </c>
    </row>
    <row r="986" spans="2:6" x14ac:dyDescent="0.3">
      <c r="B986" s="27" t="s">
        <v>34</v>
      </c>
      <c r="C986" s="28" t="s">
        <v>7</v>
      </c>
      <c r="D986" s="28" t="s">
        <v>42</v>
      </c>
      <c r="E986" s="28">
        <v>0.95</v>
      </c>
      <c r="F986" s="31">
        <v>19109421.539999999</v>
      </c>
    </row>
    <row r="987" spans="2:6" x14ac:dyDescent="0.3">
      <c r="B987" s="25" t="s">
        <v>34</v>
      </c>
      <c r="C987" s="26" t="s">
        <v>7</v>
      </c>
      <c r="D987" s="26" t="s">
        <v>42</v>
      </c>
      <c r="E987" s="26">
        <v>0.95</v>
      </c>
      <c r="F987" s="30">
        <v>19109421.539999999</v>
      </c>
    </row>
    <row r="988" spans="2:6" x14ac:dyDescent="0.3">
      <c r="B988" s="27" t="s">
        <v>34</v>
      </c>
      <c r="C988" s="28" t="s">
        <v>7</v>
      </c>
      <c r="D988" s="28" t="s">
        <v>42</v>
      </c>
      <c r="E988" s="28">
        <v>0.95</v>
      </c>
      <c r="F988" s="31">
        <v>19109421.539999999</v>
      </c>
    </row>
    <row r="989" spans="2:6" x14ac:dyDescent="0.3">
      <c r="B989" s="25" t="s">
        <v>34</v>
      </c>
      <c r="C989" s="26" t="s">
        <v>7</v>
      </c>
      <c r="D989" s="26" t="s">
        <v>42</v>
      </c>
      <c r="E989" s="26">
        <v>0.75</v>
      </c>
      <c r="F989" s="30">
        <v>15912152.26</v>
      </c>
    </row>
    <row r="990" spans="2:6" x14ac:dyDescent="0.3">
      <c r="B990" s="27" t="s">
        <v>34</v>
      </c>
      <c r="C990" s="28" t="s">
        <v>7</v>
      </c>
      <c r="D990" s="28" t="s">
        <v>42</v>
      </c>
      <c r="E990" s="28">
        <v>0.75</v>
      </c>
      <c r="F990" s="31">
        <v>15912152.26</v>
      </c>
    </row>
    <row r="991" spans="2:6" x14ac:dyDescent="0.3">
      <c r="B991" s="25" t="s">
        <v>34</v>
      </c>
      <c r="C991" s="26" t="s">
        <v>7</v>
      </c>
      <c r="D991" s="26" t="s">
        <v>42</v>
      </c>
      <c r="E991" s="26">
        <v>0.75</v>
      </c>
      <c r="F991" s="30">
        <v>15912152.26</v>
      </c>
    </row>
    <row r="992" spans="2:6" x14ac:dyDescent="0.3">
      <c r="B992" s="27" t="s">
        <v>34</v>
      </c>
      <c r="C992" s="28" t="s">
        <v>7</v>
      </c>
      <c r="D992" s="28" t="s">
        <v>42</v>
      </c>
      <c r="E992" s="28">
        <v>0.75</v>
      </c>
      <c r="F992" s="31">
        <v>15912152.26</v>
      </c>
    </row>
    <row r="993" spans="2:6" x14ac:dyDescent="0.3">
      <c r="B993" s="25" t="s">
        <v>34</v>
      </c>
      <c r="C993" s="26" t="s">
        <v>7</v>
      </c>
      <c r="D993" s="26" t="s">
        <v>42</v>
      </c>
      <c r="E993" s="26">
        <v>0.5</v>
      </c>
      <c r="F993" s="30">
        <v>13731944.560000001</v>
      </c>
    </row>
    <row r="994" spans="2:6" x14ac:dyDescent="0.3">
      <c r="B994" s="27" t="s">
        <v>34</v>
      </c>
      <c r="C994" s="28" t="s">
        <v>7</v>
      </c>
      <c r="D994" s="28" t="s">
        <v>42</v>
      </c>
      <c r="E994" s="28">
        <v>0.5</v>
      </c>
      <c r="F994" s="31">
        <v>13731944.560000001</v>
      </c>
    </row>
    <row r="995" spans="2:6" x14ac:dyDescent="0.3">
      <c r="B995" s="25" t="s">
        <v>34</v>
      </c>
      <c r="C995" s="26" t="s">
        <v>7</v>
      </c>
      <c r="D995" s="26" t="s">
        <v>42</v>
      </c>
      <c r="E995" s="26">
        <v>0.5</v>
      </c>
      <c r="F995" s="30">
        <v>13731944.560000001</v>
      </c>
    </row>
    <row r="996" spans="2:6" x14ac:dyDescent="0.3">
      <c r="B996" s="27" t="s">
        <v>34</v>
      </c>
      <c r="C996" s="28" t="s">
        <v>7</v>
      </c>
      <c r="D996" s="28" t="s">
        <v>42</v>
      </c>
      <c r="E996" s="28">
        <v>0.5</v>
      </c>
      <c r="F996" s="31">
        <v>13731944.560000001</v>
      </c>
    </row>
    <row r="997" spans="2:6" x14ac:dyDescent="0.3">
      <c r="B997" s="25" t="s">
        <v>34</v>
      </c>
      <c r="C997" s="26" t="s">
        <v>7</v>
      </c>
      <c r="D997" s="26" t="s">
        <v>42</v>
      </c>
      <c r="E997" s="26">
        <v>0.5</v>
      </c>
      <c r="F997" s="30">
        <v>13731944.560000001</v>
      </c>
    </row>
    <row r="998" spans="2:6" x14ac:dyDescent="0.3">
      <c r="B998" s="27" t="s">
        <v>34</v>
      </c>
      <c r="C998" s="28" t="s">
        <v>7</v>
      </c>
      <c r="D998" s="28" t="s">
        <v>42</v>
      </c>
      <c r="E998" s="28">
        <v>0.25</v>
      </c>
      <c r="F998" s="31">
        <v>11981123.65</v>
      </c>
    </row>
    <row r="999" spans="2:6" x14ac:dyDescent="0.3">
      <c r="B999" s="25" t="s">
        <v>34</v>
      </c>
      <c r="C999" s="26" t="s">
        <v>7</v>
      </c>
      <c r="D999" s="26" t="s">
        <v>42</v>
      </c>
      <c r="E999" s="26">
        <v>0.25</v>
      </c>
      <c r="F999" s="30">
        <v>11981123.65</v>
      </c>
    </row>
    <row r="1000" spans="2:6" x14ac:dyDescent="0.3">
      <c r="B1000" s="27" t="s">
        <v>34</v>
      </c>
      <c r="C1000" s="28" t="s">
        <v>7</v>
      </c>
      <c r="D1000" s="28" t="s">
        <v>42</v>
      </c>
      <c r="E1000" s="28">
        <v>0.25</v>
      </c>
      <c r="F1000" s="31">
        <v>11981123.65</v>
      </c>
    </row>
    <row r="1001" spans="2:6" x14ac:dyDescent="0.3">
      <c r="B1001" s="25" t="s">
        <v>34</v>
      </c>
      <c r="C1001" s="26" t="s">
        <v>7</v>
      </c>
      <c r="D1001" s="26" t="s">
        <v>42</v>
      </c>
      <c r="E1001" s="26">
        <v>0.25</v>
      </c>
      <c r="F1001" s="30">
        <v>11981123.65</v>
      </c>
    </row>
    <row r="1002" spans="2:6" x14ac:dyDescent="0.3">
      <c r="B1002" s="27" t="s">
        <v>34</v>
      </c>
      <c r="C1002" s="28" t="s">
        <v>7</v>
      </c>
      <c r="D1002" s="28" t="s">
        <v>42</v>
      </c>
      <c r="E1002" s="28">
        <v>0.05</v>
      </c>
      <c r="F1002" s="31">
        <v>9599063.1659999993</v>
      </c>
    </row>
    <row r="1003" spans="2:6" x14ac:dyDescent="0.3">
      <c r="B1003" s="25" t="s">
        <v>34</v>
      </c>
      <c r="C1003" s="26" t="s">
        <v>7</v>
      </c>
      <c r="D1003" s="26" t="s">
        <v>42</v>
      </c>
      <c r="E1003" s="26">
        <v>0.05</v>
      </c>
      <c r="F1003" s="30">
        <v>9599063.1659999993</v>
      </c>
    </row>
    <row r="1004" spans="2:6" x14ac:dyDescent="0.3">
      <c r="B1004" s="27" t="s">
        <v>34</v>
      </c>
      <c r="C1004" s="28" t="s">
        <v>7</v>
      </c>
      <c r="D1004" s="28" t="s">
        <v>42</v>
      </c>
      <c r="E1004" s="28">
        <v>0.05</v>
      </c>
      <c r="F1004" s="31">
        <v>9599063.1659999993</v>
      </c>
    </row>
    <row r="1005" spans="2:6" x14ac:dyDescent="0.3">
      <c r="B1005" s="25" t="s">
        <v>34</v>
      </c>
      <c r="C1005" s="26" t="s">
        <v>7</v>
      </c>
      <c r="D1005" s="26" t="s">
        <v>42</v>
      </c>
      <c r="E1005" s="26">
        <v>0</v>
      </c>
      <c r="F1005" s="30">
        <v>5026297.7910000002</v>
      </c>
    </row>
    <row r="1006" spans="2:6" x14ac:dyDescent="0.3">
      <c r="B1006" s="27" t="s">
        <v>34</v>
      </c>
      <c r="C1006" s="28" t="s">
        <v>7</v>
      </c>
      <c r="D1006" s="28" t="s">
        <v>42</v>
      </c>
      <c r="E1006" s="28" t="s">
        <v>24</v>
      </c>
      <c r="F1006" s="31">
        <v>13995511.82</v>
      </c>
    </row>
    <row r="1007" spans="2:6" x14ac:dyDescent="0.3">
      <c r="B1007" s="25" t="s">
        <v>34</v>
      </c>
      <c r="C1007" s="26" t="s">
        <v>7</v>
      </c>
      <c r="D1007" s="26" t="s">
        <v>43</v>
      </c>
      <c r="E1007" s="26">
        <v>1</v>
      </c>
      <c r="F1007" s="30">
        <v>165.310191</v>
      </c>
    </row>
    <row r="1008" spans="2:6" x14ac:dyDescent="0.3">
      <c r="B1008" s="27" t="s">
        <v>34</v>
      </c>
      <c r="C1008" s="28" t="s">
        <v>7</v>
      </c>
      <c r="D1008" s="28" t="s">
        <v>43</v>
      </c>
      <c r="E1008" s="28">
        <v>0.95</v>
      </c>
      <c r="F1008" s="31">
        <v>117.00379100000001</v>
      </c>
    </row>
    <row r="1009" spans="2:6" x14ac:dyDescent="0.3">
      <c r="B1009" s="25" t="s">
        <v>34</v>
      </c>
      <c r="C1009" s="26" t="s">
        <v>7</v>
      </c>
      <c r="D1009" s="26" t="s">
        <v>43</v>
      </c>
      <c r="E1009" s="26">
        <v>0.95</v>
      </c>
      <c r="F1009" s="30">
        <v>117.00379100000001</v>
      </c>
    </row>
    <row r="1010" spans="2:6" x14ac:dyDescent="0.3">
      <c r="B1010" s="27" t="s">
        <v>34</v>
      </c>
      <c r="C1010" s="28" t="s">
        <v>7</v>
      </c>
      <c r="D1010" s="28" t="s">
        <v>43</v>
      </c>
      <c r="E1010" s="28">
        <v>0.95</v>
      </c>
      <c r="F1010" s="31">
        <v>117.00379100000001</v>
      </c>
    </row>
    <row r="1011" spans="2:6" x14ac:dyDescent="0.3">
      <c r="B1011" s="25" t="s">
        <v>34</v>
      </c>
      <c r="C1011" s="26" t="s">
        <v>7</v>
      </c>
      <c r="D1011" s="26" t="s">
        <v>43</v>
      </c>
      <c r="E1011" s="26">
        <v>0.75</v>
      </c>
      <c r="F1011" s="30">
        <v>99.104389999999995</v>
      </c>
    </row>
    <row r="1012" spans="2:6" x14ac:dyDescent="0.3">
      <c r="B1012" s="27" t="s">
        <v>34</v>
      </c>
      <c r="C1012" s="28" t="s">
        <v>7</v>
      </c>
      <c r="D1012" s="28" t="s">
        <v>43</v>
      </c>
      <c r="E1012" s="28">
        <v>0.75</v>
      </c>
      <c r="F1012" s="31">
        <v>99.104389999999995</v>
      </c>
    </row>
    <row r="1013" spans="2:6" x14ac:dyDescent="0.3">
      <c r="B1013" s="25" t="s">
        <v>34</v>
      </c>
      <c r="C1013" s="26" t="s">
        <v>7</v>
      </c>
      <c r="D1013" s="26" t="s">
        <v>43</v>
      </c>
      <c r="E1013" s="26">
        <v>0.75</v>
      </c>
      <c r="F1013" s="30">
        <v>99.104389999999995</v>
      </c>
    </row>
    <row r="1014" spans="2:6" x14ac:dyDescent="0.3">
      <c r="B1014" s="27" t="s">
        <v>34</v>
      </c>
      <c r="C1014" s="28" t="s">
        <v>7</v>
      </c>
      <c r="D1014" s="28" t="s">
        <v>43</v>
      </c>
      <c r="E1014" s="28">
        <v>0.75</v>
      </c>
      <c r="F1014" s="31">
        <v>99.104389999999995</v>
      </c>
    </row>
    <row r="1015" spans="2:6" x14ac:dyDescent="0.3">
      <c r="B1015" s="25" t="s">
        <v>34</v>
      </c>
      <c r="C1015" s="26" t="s">
        <v>7</v>
      </c>
      <c r="D1015" s="26" t="s">
        <v>43</v>
      </c>
      <c r="E1015" s="26">
        <v>0.5</v>
      </c>
      <c r="F1015" s="30">
        <v>88.709069999999997</v>
      </c>
    </row>
    <row r="1016" spans="2:6" x14ac:dyDescent="0.3">
      <c r="B1016" s="27" t="s">
        <v>34</v>
      </c>
      <c r="C1016" s="28" t="s">
        <v>7</v>
      </c>
      <c r="D1016" s="28" t="s">
        <v>43</v>
      </c>
      <c r="E1016" s="28">
        <v>0.5</v>
      </c>
      <c r="F1016" s="31">
        <v>88.709069999999997</v>
      </c>
    </row>
    <row r="1017" spans="2:6" x14ac:dyDescent="0.3">
      <c r="B1017" s="25" t="s">
        <v>34</v>
      </c>
      <c r="C1017" s="26" t="s">
        <v>7</v>
      </c>
      <c r="D1017" s="26" t="s">
        <v>43</v>
      </c>
      <c r="E1017" s="26">
        <v>0.5</v>
      </c>
      <c r="F1017" s="30">
        <v>88.709069999999997</v>
      </c>
    </row>
    <row r="1018" spans="2:6" x14ac:dyDescent="0.3">
      <c r="B1018" s="27" t="s">
        <v>34</v>
      </c>
      <c r="C1018" s="28" t="s">
        <v>7</v>
      </c>
      <c r="D1018" s="28" t="s">
        <v>43</v>
      </c>
      <c r="E1018" s="28">
        <v>0.5</v>
      </c>
      <c r="F1018" s="31">
        <v>88.709069999999997</v>
      </c>
    </row>
    <row r="1019" spans="2:6" x14ac:dyDescent="0.3">
      <c r="B1019" s="25" t="s">
        <v>34</v>
      </c>
      <c r="C1019" s="26" t="s">
        <v>7</v>
      </c>
      <c r="D1019" s="26" t="s">
        <v>43</v>
      </c>
      <c r="E1019" s="26">
        <v>0.5</v>
      </c>
      <c r="F1019" s="30">
        <v>88.709069999999997</v>
      </c>
    </row>
    <row r="1020" spans="2:6" x14ac:dyDescent="0.3">
      <c r="B1020" s="27" t="s">
        <v>34</v>
      </c>
      <c r="C1020" s="28" t="s">
        <v>7</v>
      </c>
      <c r="D1020" s="28" t="s">
        <v>43</v>
      </c>
      <c r="E1020" s="28">
        <v>0.25</v>
      </c>
      <c r="F1020" s="31">
        <v>79.628600000000006</v>
      </c>
    </row>
    <row r="1021" spans="2:6" x14ac:dyDescent="0.3">
      <c r="B1021" s="25" t="s">
        <v>34</v>
      </c>
      <c r="C1021" s="26" t="s">
        <v>7</v>
      </c>
      <c r="D1021" s="26" t="s">
        <v>43</v>
      </c>
      <c r="E1021" s="26">
        <v>0.25</v>
      </c>
      <c r="F1021" s="30">
        <v>79.628600000000006</v>
      </c>
    </row>
    <row r="1022" spans="2:6" x14ac:dyDescent="0.3">
      <c r="B1022" s="27" t="s">
        <v>34</v>
      </c>
      <c r="C1022" s="28" t="s">
        <v>7</v>
      </c>
      <c r="D1022" s="28" t="s">
        <v>43</v>
      </c>
      <c r="E1022" s="28">
        <v>0.25</v>
      </c>
      <c r="F1022" s="31">
        <v>79.628600000000006</v>
      </c>
    </row>
    <row r="1023" spans="2:6" x14ac:dyDescent="0.3">
      <c r="B1023" s="25" t="s">
        <v>34</v>
      </c>
      <c r="C1023" s="26" t="s">
        <v>7</v>
      </c>
      <c r="D1023" s="26" t="s">
        <v>43</v>
      </c>
      <c r="E1023" s="26">
        <v>0.25</v>
      </c>
      <c r="F1023" s="30">
        <v>79.628600000000006</v>
      </c>
    </row>
    <row r="1024" spans="2:6" x14ac:dyDescent="0.3">
      <c r="B1024" s="27" t="s">
        <v>34</v>
      </c>
      <c r="C1024" s="28" t="s">
        <v>7</v>
      </c>
      <c r="D1024" s="28" t="s">
        <v>43</v>
      </c>
      <c r="E1024" s="28">
        <v>0.05</v>
      </c>
      <c r="F1024" s="31">
        <v>68.252354999999994</v>
      </c>
    </row>
    <row r="1025" spans="2:6" x14ac:dyDescent="0.3">
      <c r="B1025" s="25" t="s">
        <v>34</v>
      </c>
      <c r="C1025" s="26" t="s">
        <v>7</v>
      </c>
      <c r="D1025" s="26" t="s">
        <v>43</v>
      </c>
      <c r="E1025" s="26">
        <v>0.05</v>
      </c>
      <c r="F1025" s="30">
        <v>68.252354999999994</v>
      </c>
    </row>
    <row r="1026" spans="2:6" x14ac:dyDescent="0.3">
      <c r="B1026" s="27" t="s">
        <v>34</v>
      </c>
      <c r="C1026" s="28" t="s">
        <v>7</v>
      </c>
      <c r="D1026" s="28" t="s">
        <v>43</v>
      </c>
      <c r="E1026" s="28">
        <v>0.05</v>
      </c>
      <c r="F1026" s="31">
        <v>68.252354999999994</v>
      </c>
    </row>
    <row r="1027" spans="2:6" x14ac:dyDescent="0.3">
      <c r="B1027" s="25" t="s">
        <v>34</v>
      </c>
      <c r="C1027" s="26" t="s">
        <v>7</v>
      </c>
      <c r="D1027" s="26" t="s">
        <v>43</v>
      </c>
      <c r="E1027" s="26">
        <v>0</v>
      </c>
      <c r="F1027" s="30">
        <v>51.061010000000003</v>
      </c>
    </row>
    <row r="1028" spans="2:6" x14ac:dyDescent="0.3">
      <c r="B1028" s="27" t="s">
        <v>34</v>
      </c>
      <c r="C1028" s="28" t="s">
        <v>7</v>
      </c>
      <c r="D1028" s="28" t="s">
        <v>43</v>
      </c>
      <c r="E1028" s="28" t="s">
        <v>24</v>
      </c>
      <c r="F1028" s="31">
        <v>90.151466999999997</v>
      </c>
    </row>
    <row r="1029" spans="2:6" x14ac:dyDescent="0.3">
      <c r="B1029" s="25" t="s">
        <v>34</v>
      </c>
      <c r="C1029" s="26" t="s">
        <v>8</v>
      </c>
      <c r="D1029" s="26" t="s">
        <v>35</v>
      </c>
      <c r="E1029" s="26">
        <v>1</v>
      </c>
      <c r="F1029" s="30">
        <v>233225.47500000001</v>
      </c>
    </row>
    <row r="1030" spans="2:6" x14ac:dyDescent="0.3">
      <c r="B1030" s="27" t="s">
        <v>34</v>
      </c>
      <c r="C1030" s="28" t="s">
        <v>8</v>
      </c>
      <c r="D1030" s="28" t="s">
        <v>35</v>
      </c>
      <c r="E1030" s="28">
        <v>0.95</v>
      </c>
      <c r="F1030" s="31">
        <v>184006.92499999999</v>
      </c>
    </row>
    <row r="1031" spans="2:6" x14ac:dyDescent="0.3">
      <c r="B1031" s="25" t="s">
        <v>34</v>
      </c>
      <c r="C1031" s="26" t="s">
        <v>8</v>
      </c>
      <c r="D1031" s="26" t="s">
        <v>35</v>
      </c>
      <c r="E1031" s="26">
        <v>0.95</v>
      </c>
      <c r="F1031" s="30">
        <v>184006.92499999999</v>
      </c>
    </row>
    <row r="1032" spans="2:6" x14ac:dyDescent="0.3">
      <c r="B1032" s="27" t="s">
        <v>34</v>
      </c>
      <c r="C1032" s="28" t="s">
        <v>8</v>
      </c>
      <c r="D1032" s="28" t="s">
        <v>35</v>
      </c>
      <c r="E1032" s="28">
        <v>0.95</v>
      </c>
      <c r="F1032" s="31">
        <v>184006.92499999999</v>
      </c>
    </row>
    <row r="1033" spans="2:6" x14ac:dyDescent="0.3">
      <c r="B1033" s="25" t="s">
        <v>34</v>
      </c>
      <c r="C1033" s="26" t="s">
        <v>8</v>
      </c>
      <c r="D1033" s="26" t="s">
        <v>35</v>
      </c>
      <c r="E1033" s="26">
        <v>0.75</v>
      </c>
      <c r="F1033" s="30">
        <v>164877.25</v>
      </c>
    </row>
    <row r="1034" spans="2:6" x14ac:dyDescent="0.3">
      <c r="B1034" s="27" t="s">
        <v>34</v>
      </c>
      <c r="C1034" s="28" t="s">
        <v>8</v>
      </c>
      <c r="D1034" s="28" t="s">
        <v>35</v>
      </c>
      <c r="E1034" s="28">
        <v>0.75</v>
      </c>
      <c r="F1034" s="31">
        <v>164877.25</v>
      </c>
    </row>
    <row r="1035" spans="2:6" x14ac:dyDescent="0.3">
      <c r="B1035" s="25" t="s">
        <v>34</v>
      </c>
      <c r="C1035" s="26" t="s">
        <v>8</v>
      </c>
      <c r="D1035" s="26" t="s">
        <v>35</v>
      </c>
      <c r="E1035" s="26">
        <v>0.75</v>
      </c>
      <c r="F1035" s="30">
        <v>164877.25</v>
      </c>
    </row>
    <row r="1036" spans="2:6" x14ac:dyDescent="0.3">
      <c r="B1036" s="27" t="s">
        <v>34</v>
      </c>
      <c r="C1036" s="28" t="s">
        <v>8</v>
      </c>
      <c r="D1036" s="28" t="s">
        <v>35</v>
      </c>
      <c r="E1036" s="28">
        <v>0.75</v>
      </c>
      <c r="F1036" s="31">
        <v>164877.25</v>
      </c>
    </row>
    <row r="1037" spans="2:6" x14ac:dyDescent="0.3">
      <c r="B1037" s="25" t="s">
        <v>34</v>
      </c>
      <c r="C1037" s="26" t="s">
        <v>8</v>
      </c>
      <c r="D1037" s="26" t="s">
        <v>35</v>
      </c>
      <c r="E1037" s="26">
        <v>0.5</v>
      </c>
      <c r="F1037" s="30">
        <v>154358.375</v>
      </c>
    </row>
    <row r="1038" spans="2:6" x14ac:dyDescent="0.3">
      <c r="B1038" s="27" t="s">
        <v>34</v>
      </c>
      <c r="C1038" s="28" t="s">
        <v>8</v>
      </c>
      <c r="D1038" s="28" t="s">
        <v>35</v>
      </c>
      <c r="E1038" s="28">
        <v>0.5</v>
      </c>
      <c r="F1038" s="31">
        <v>154358.375</v>
      </c>
    </row>
    <row r="1039" spans="2:6" x14ac:dyDescent="0.3">
      <c r="B1039" s="25" t="s">
        <v>34</v>
      </c>
      <c r="C1039" s="26" t="s">
        <v>8</v>
      </c>
      <c r="D1039" s="26" t="s">
        <v>35</v>
      </c>
      <c r="E1039" s="26">
        <v>0.5</v>
      </c>
      <c r="F1039" s="30">
        <v>154358.375</v>
      </c>
    </row>
    <row r="1040" spans="2:6" x14ac:dyDescent="0.3">
      <c r="B1040" s="27" t="s">
        <v>34</v>
      </c>
      <c r="C1040" s="28" t="s">
        <v>8</v>
      </c>
      <c r="D1040" s="28" t="s">
        <v>35</v>
      </c>
      <c r="E1040" s="28">
        <v>0.5</v>
      </c>
      <c r="F1040" s="31">
        <v>154358.375</v>
      </c>
    </row>
    <row r="1041" spans="2:6" x14ac:dyDescent="0.3">
      <c r="B1041" s="25" t="s">
        <v>34</v>
      </c>
      <c r="C1041" s="26" t="s">
        <v>8</v>
      </c>
      <c r="D1041" s="26" t="s">
        <v>35</v>
      </c>
      <c r="E1041" s="26">
        <v>0.5</v>
      </c>
      <c r="F1041" s="30">
        <v>154358.375</v>
      </c>
    </row>
    <row r="1042" spans="2:6" x14ac:dyDescent="0.3">
      <c r="B1042" s="27" t="s">
        <v>34</v>
      </c>
      <c r="C1042" s="28" t="s">
        <v>8</v>
      </c>
      <c r="D1042" s="28" t="s">
        <v>35</v>
      </c>
      <c r="E1042" s="28">
        <v>0.25</v>
      </c>
      <c r="F1042" s="31">
        <v>143961.8125</v>
      </c>
    </row>
    <row r="1043" spans="2:6" x14ac:dyDescent="0.3">
      <c r="B1043" s="25" t="s">
        <v>34</v>
      </c>
      <c r="C1043" s="26" t="s">
        <v>8</v>
      </c>
      <c r="D1043" s="26" t="s">
        <v>35</v>
      </c>
      <c r="E1043" s="26">
        <v>0.25</v>
      </c>
      <c r="F1043" s="30">
        <v>143961.8125</v>
      </c>
    </row>
    <row r="1044" spans="2:6" x14ac:dyDescent="0.3">
      <c r="B1044" s="27" t="s">
        <v>34</v>
      </c>
      <c r="C1044" s="28" t="s">
        <v>8</v>
      </c>
      <c r="D1044" s="28" t="s">
        <v>35</v>
      </c>
      <c r="E1044" s="28">
        <v>0.25</v>
      </c>
      <c r="F1044" s="31">
        <v>143961.8125</v>
      </c>
    </row>
    <row r="1045" spans="2:6" x14ac:dyDescent="0.3">
      <c r="B1045" s="25" t="s">
        <v>34</v>
      </c>
      <c r="C1045" s="26" t="s">
        <v>8</v>
      </c>
      <c r="D1045" s="26" t="s">
        <v>35</v>
      </c>
      <c r="E1045" s="26">
        <v>0.25</v>
      </c>
      <c r="F1045" s="30">
        <v>143961.8125</v>
      </c>
    </row>
    <row r="1046" spans="2:6" x14ac:dyDescent="0.3">
      <c r="B1046" s="27" t="s">
        <v>34</v>
      </c>
      <c r="C1046" s="28" t="s">
        <v>8</v>
      </c>
      <c r="D1046" s="28" t="s">
        <v>35</v>
      </c>
      <c r="E1046" s="28">
        <v>0.05</v>
      </c>
      <c r="F1046" s="31">
        <v>128574.9</v>
      </c>
    </row>
    <row r="1047" spans="2:6" x14ac:dyDescent="0.3">
      <c r="B1047" s="25" t="s">
        <v>34</v>
      </c>
      <c r="C1047" s="26" t="s">
        <v>8</v>
      </c>
      <c r="D1047" s="26" t="s">
        <v>35</v>
      </c>
      <c r="E1047" s="26">
        <v>0.05</v>
      </c>
      <c r="F1047" s="30">
        <v>128574.9</v>
      </c>
    </row>
    <row r="1048" spans="2:6" x14ac:dyDescent="0.3">
      <c r="B1048" s="27" t="s">
        <v>34</v>
      </c>
      <c r="C1048" s="28" t="s">
        <v>8</v>
      </c>
      <c r="D1048" s="28" t="s">
        <v>35</v>
      </c>
      <c r="E1048" s="28">
        <v>0.05</v>
      </c>
      <c r="F1048" s="31">
        <v>128574.9</v>
      </c>
    </row>
    <row r="1049" spans="2:6" x14ac:dyDescent="0.3">
      <c r="B1049" s="25" t="s">
        <v>34</v>
      </c>
      <c r="C1049" s="26" t="s">
        <v>8</v>
      </c>
      <c r="D1049" s="26" t="s">
        <v>35</v>
      </c>
      <c r="E1049" s="26">
        <v>0</v>
      </c>
      <c r="F1049" s="30">
        <v>92468.25</v>
      </c>
    </row>
    <row r="1050" spans="2:6" x14ac:dyDescent="0.3">
      <c r="B1050" s="27" t="s">
        <v>34</v>
      </c>
      <c r="C1050" s="28" t="s">
        <v>8</v>
      </c>
      <c r="D1050" s="28" t="s">
        <v>35</v>
      </c>
      <c r="E1050" s="28" t="s">
        <v>24</v>
      </c>
      <c r="F1050" s="31">
        <v>154919.30009999999</v>
      </c>
    </row>
    <row r="1051" spans="2:6" x14ac:dyDescent="0.3">
      <c r="B1051" s="25" t="s">
        <v>34</v>
      </c>
      <c r="C1051" s="26" t="s">
        <v>8</v>
      </c>
      <c r="D1051" s="26" t="s">
        <v>36</v>
      </c>
      <c r="E1051" s="26">
        <v>1</v>
      </c>
      <c r="F1051" s="30">
        <v>61710296.579999998</v>
      </c>
    </row>
    <row r="1052" spans="2:6" x14ac:dyDescent="0.3">
      <c r="B1052" s="27" t="s">
        <v>34</v>
      </c>
      <c r="C1052" s="28" t="s">
        <v>8</v>
      </c>
      <c r="D1052" s="28" t="s">
        <v>36</v>
      </c>
      <c r="E1052" s="28">
        <v>0.95</v>
      </c>
      <c r="F1052" s="31">
        <v>45107219.159999996</v>
      </c>
    </row>
    <row r="1053" spans="2:6" x14ac:dyDescent="0.3">
      <c r="B1053" s="25" t="s">
        <v>34</v>
      </c>
      <c r="C1053" s="26" t="s">
        <v>8</v>
      </c>
      <c r="D1053" s="26" t="s">
        <v>36</v>
      </c>
      <c r="E1053" s="26">
        <v>0.95</v>
      </c>
      <c r="F1053" s="30">
        <v>45107219.159999996</v>
      </c>
    </row>
    <row r="1054" spans="2:6" x14ac:dyDescent="0.3">
      <c r="B1054" s="27" t="s">
        <v>34</v>
      </c>
      <c r="C1054" s="28" t="s">
        <v>8</v>
      </c>
      <c r="D1054" s="28" t="s">
        <v>36</v>
      </c>
      <c r="E1054" s="28">
        <v>0.95</v>
      </c>
      <c r="F1054" s="31">
        <v>45107219.159999996</v>
      </c>
    </row>
    <row r="1055" spans="2:6" x14ac:dyDescent="0.3">
      <c r="B1055" s="25" t="s">
        <v>34</v>
      </c>
      <c r="C1055" s="26" t="s">
        <v>8</v>
      </c>
      <c r="D1055" s="26" t="s">
        <v>36</v>
      </c>
      <c r="E1055" s="26">
        <v>0.75</v>
      </c>
      <c r="F1055" s="30">
        <v>38613469.689999998</v>
      </c>
    </row>
    <row r="1056" spans="2:6" x14ac:dyDescent="0.3">
      <c r="B1056" s="27" t="s">
        <v>34</v>
      </c>
      <c r="C1056" s="28" t="s">
        <v>8</v>
      </c>
      <c r="D1056" s="28" t="s">
        <v>36</v>
      </c>
      <c r="E1056" s="28">
        <v>0.75</v>
      </c>
      <c r="F1056" s="31">
        <v>38613469.689999998</v>
      </c>
    </row>
    <row r="1057" spans="2:6" x14ac:dyDescent="0.3">
      <c r="B1057" s="25" t="s">
        <v>34</v>
      </c>
      <c r="C1057" s="26" t="s">
        <v>8</v>
      </c>
      <c r="D1057" s="26" t="s">
        <v>36</v>
      </c>
      <c r="E1057" s="26">
        <v>0.75</v>
      </c>
      <c r="F1057" s="30">
        <v>38613469.689999998</v>
      </c>
    </row>
    <row r="1058" spans="2:6" x14ac:dyDescent="0.3">
      <c r="B1058" s="27" t="s">
        <v>34</v>
      </c>
      <c r="C1058" s="28" t="s">
        <v>8</v>
      </c>
      <c r="D1058" s="28" t="s">
        <v>36</v>
      </c>
      <c r="E1058" s="28">
        <v>0.75</v>
      </c>
      <c r="F1058" s="31">
        <v>38613469.689999998</v>
      </c>
    </row>
    <row r="1059" spans="2:6" x14ac:dyDescent="0.3">
      <c r="B1059" s="25" t="s">
        <v>34</v>
      </c>
      <c r="C1059" s="26" t="s">
        <v>8</v>
      </c>
      <c r="D1059" s="26" t="s">
        <v>36</v>
      </c>
      <c r="E1059" s="26">
        <v>0.5</v>
      </c>
      <c r="F1059" s="30">
        <v>34287144.32</v>
      </c>
    </row>
    <row r="1060" spans="2:6" x14ac:dyDescent="0.3">
      <c r="B1060" s="27" t="s">
        <v>34</v>
      </c>
      <c r="C1060" s="28" t="s">
        <v>8</v>
      </c>
      <c r="D1060" s="28" t="s">
        <v>36</v>
      </c>
      <c r="E1060" s="28">
        <v>0.5</v>
      </c>
      <c r="F1060" s="31">
        <v>34287144.32</v>
      </c>
    </row>
    <row r="1061" spans="2:6" x14ac:dyDescent="0.3">
      <c r="B1061" s="25" t="s">
        <v>34</v>
      </c>
      <c r="C1061" s="26" t="s">
        <v>8</v>
      </c>
      <c r="D1061" s="26" t="s">
        <v>36</v>
      </c>
      <c r="E1061" s="26">
        <v>0.5</v>
      </c>
      <c r="F1061" s="30">
        <v>34287144.32</v>
      </c>
    </row>
    <row r="1062" spans="2:6" x14ac:dyDescent="0.3">
      <c r="B1062" s="27" t="s">
        <v>34</v>
      </c>
      <c r="C1062" s="28" t="s">
        <v>8</v>
      </c>
      <c r="D1062" s="28" t="s">
        <v>36</v>
      </c>
      <c r="E1062" s="28">
        <v>0.5</v>
      </c>
      <c r="F1062" s="31">
        <v>34287144.32</v>
      </c>
    </row>
    <row r="1063" spans="2:6" x14ac:dyDescent="0.3">
      <c r="B1063" s="25" t="s">
        <v>34</v>
      </c>
      <c r="C1063" s="26" t="s">
        <v>8</v>
      </c>
      <c r="D1063" s="26" t="s">
        <v>36</v>
      </c>
      <c r="E1063" s="26">
        <v>0.5</v>
      </c>
      <c r="F1063" s="30">
        <v>34287144.32</v>
      </c>
    </row>
    <row r="1064" spans="2:6" x14ac:dyDescent="0.3">
      <c r="B1064" s="27" t="s">
        <v>34</v>
      </c>
      <c r="C1064" s="28" t="s">
        <v>8</v>
      </c>
      <c r="D1064" s="28" t="s">
        <v>36</v>
      </c>
      <c r="E1064" s="28">
        <v>0.25</v>
      </c>
      <c r="F1064" s="31">
        <v>30317559.440000001</v>
      </c>
    </row>
    <row r="1065" spans="2:6" x14ac:dyDescent="0.3">
      <c r="B1065" s="25" t="s">
        <v>34</v>
      </c>
      <c r="C1065" s="26" t="s">
        <v>8</v>
      </c>
      <c r="D1065" s="26" t="s">
        <v>36</v>
      </c>
      <c r="E1065" s="26">
        <v>0.25</v>
      </c>
      <c r="F1065" s="30">
        <v>30317559.440000001</v>
      </c>
    </row>
    <row r="1066" spans="2:6" x14ac:dyDescent="0.3">
      <c r="B1066" s="27" t="s">
        <v>34</v>
      </c>
      <c r="C1066" s="28" t="s">
        <v>8</v>
      </c>
      <c r="D1066" s="28" t="s">
        <v>36</v>
      </c>
      <c r="E1066" s="28">
        <v>0.25</v>
      </c>
      <c r="F1066" s="31">
        <v>30317559.440000001</v>
      </c>
    </row>
    <row r="1067" spans="2:6" x14ac:dyDescent="0.3">
      <c r="B1067" s="25" t="s">
        <v>34</v>
      </c>
      <c r="C1067" s="26" t="s">
        <v>8</v>
      </c>
      <c r="D1067" s="26" t="s">
        <v>36</v>
      </c>
      <c r="E1067" s="26">
        <v>0.25</v>
      </c>
      <c r="F1067" s="30">
        <v>30317559.440000001</v>
      </c>
    </row>
    <row r="1068" spans="2:6" x14ac:dyDescent="0.3">
      <c r="B1068" s="27" t="s">
        <v>34</v>
      </c>
      <c r="C1068" s="28" t="s">
        <v>8</v>
      </c>
      <c r="D1068" s="28" t="s">
        <v>36</v>
      </c>
      <c r="E1068" s="28">
        <v>0.05</v>
      </c>
      <c r="F1068" s="31">
        <v>25322531.440000001</v>
      </c>
    </row>
    <row r="1069" spans="2:6" x14ac:dyDescent="0.3">
      <c r="B1069" s="25" t="s">
        <v>34</v>
      </c>
      <c r="C1069" s="26" t="s">
        <v>8</v>
      </c>
      <c r="D1069" s="26" t="s">
        <v>36</v>
      </c>
      <c r="E1069" s="26">
        <v>0.05</v>
      </c>
      <c r="F1069" s="30">
        <v>25322531.440000001</v>
      </c>
    </row>
    <row r="1070" spans="2:6" x14ac:dyDescent="0.3">
      <c r="B1070" s="27" t="s">
        <v>34</v>
      </c>
      <c r="C1070" s="28" t="s">
        <v>8</v>
      </c>
      <c r="D1070" s="28" t="s">
        <v>36</v>
      </c>
      <c r="E1070" s="28">
        <v>0.05</v>
      </c>
      <c r="F1070" s="31">
        <v>25322531.440000001</v>
      </c>
    </row>
    <row r="1071" spans="2:6" x14ac:dyDescent="0.3">
      <c r="B1071" s="25" t="s">
        <v>34</v>
      </c>
      <c r="C1071" s="26" t="s">
        <v>8</v>
      </c>
      <c r="D1071" s="26" t="s">
        <v>36</v>
      </c>
      <c r="E1071" s="26">
        <v>0</v>
      </c>
      <c r="F1071" s="30">
        <v>16019816.710000001</v>
      </c>
    </row>
    <row r="1072" spans="2:6" x14ac:dyDescent="0.3">
      <c r="B1072" s="27" t="s">
        <v>34</v>
      </c>
      <c r="C1072" s="28" t="s">
        <v>8</v>
      </c>
      <c r="D1072" s="28" t="s">
        <v>36</v>
      </c>
      <c r="E1072" s="28" t="s">
        <v>24</v>
      </c>
      <c r="F1072" s="31">
        <v>34653433.100000001</v>
      </c>
    </row>
    <row r="1073" spans="2:6" x14ac:dyDescent="0.3">
      <c r="B1073" s="25" t="s">
        <v>34</v>
      </c>
      <c r="C1073" s="26" t="s">
        <v>8</v>
      </c>
      <c r="D1073" s="26" t="s">
        <v>37</v>
      </c>
      <c r="E1073" s="26">
        <v>1</v>
      </c>
      <c r="F1073" s="30">
        <v>39122457.380000003</v>
      </c>
    </row>
    <row r="1074" spans="2:6" x14ac:dyDescent="0.3">
      <c r="B1074" s="27" t="s">
        <v>34</v>
      </c>
      <c r="C1074" s="28" t="s">
        <v>8</v>
      </c>
      <c r="D1074" s="28" t="s">
        <v>37</v>
      </c>
      <c r="E1074" s="28">
        <v>0.95</v>
      </c>
      <c r="F1074" s="31">
        <v>28313924.469999999</v>
      </c>
    </row>
    <row r="1075" spans="2:6" x14ac:dyDescent="0.3">
      <c r="B1075" s="25" t="s">
        <v>34</v>
      </c>
      <c r="C1075" s="26" t="s">
        <v>8</v>
      </c>
      <c r="D1075" s="26" t="s">
        <v>37</v>
      </c>
      <c r="E1075" s="26">
        <v>0.95</v>
      </c>
      <c r="F1075" s="30">
        <v>28313924.469999999</v>
      </c>
    </row>
    <row r="1076" spans="2:6" x14ac:dyDescent="0.3">
      <c r="B1076" s="27" t="s">
        <v>34</v>
      </c>
      <c r="C1076" s="28" t="s">
        <v>8</v>
      </c>
      <c r="D1076" s="28" t="s">
        <v>37</v>
      </c>
      <c r="E1076" s="28">
        <v>0.95</v>
      </c>
      <c r="F1076" s="31">
        <v>28313924.469999999</v>
      </c>
    </row>
    <row r="1077" spans="2:6" x14ac:dyDescent="0.3">
      <c r="B1077" s="25" t="s">
        <v>34</v>
      </c>
      <c r="C1077" s="26" t="s">
        <v>8</v>
      </c>
      <c r="D1077" s="26" t="s">
        <v>37</v>
      </c>
      <c r="E1077" s="26">
        <v>0.75</v>
      </c>
      <c r="F1077" s="30">
        <v>23864248.84</v>
      </c>
    </row>
    <row r="1078" spans="2:6" x14ac:dyDescent="0.3">
      <c r="B1078" s="27" t="s">
        <v>34</v>
      </c>
      <c r="C1078" s="28" t="s">
        <v>8</v>
      </c>
      <c r="D1078" s="28" t="s">
        <v>37</v>
      </c>
      <c r="E1078" s="28">
        <v>0.75</v>
      </c>
      <c r="F1078" s="31">
        <v>23864248.84</v>
      </c>
    </row>
    <row r="1079" spans="2:6" x14ac:dyDescent="0.3">
      <c r="B1079" s="25" t="s">
        <v>34</v>
      </c>
      <c r="C1079" s="26" t="s">
        <v>8</v>
      </c>
      <c r="D1079" s="26" t="s">
        <v>37</v>
      </c>
      <c r="E1079" s="26">
        <v>0.75</v>
      </c>
      <c r="F1079" s="30">
        <v>23864248.84</v>
      </c>
    </row>
    <row r="1080" spans="2:6" x14ac:dyDescent="0.3">
      <c r="B1080" s="27" t="s">
        <v>34</v>
      </c>
      <c r="C1080" s="28" t="s">
        <v>8</v>
      </c>
      <c r="D1080" s="28" t="s">
        <v>37</v>
      </c>
      <c r="E1080" s="28">
        <v>0.75</v>
      </c>
      <c r="F1080" s="31">
        <v>23864248.84</v>
      </c>
    </row>
    <row r="1081" spans="2:6" x14ac:dyDescent="0.3">
      <c r="B1081" s="25" t="s">
        <v>34</v>
      </c>
      <c r="C1081" s="26" t="s">
        <v>8</v>
      </c>
      <c r="D1081" s="26" t="s">
        <v>37</v>
      </c>
      <c r="E1081" s="26">
        <v>0.5</v>
      </c>
      <c r="F1081" s="30">
        <v>20552069.91</v>
      </c>
    </row>
    <row r="1082" spans="2:6" x14ac:dyDescent="0.3">
      <c r="B1082" s="27" t="s">
        <v>34</v>
      </c>
      <c r="C1082" s="28" t="s">
        <v>8</v>
      </c>
      <c r="D1082" s="28" t="s">
        <v>37</v>
      </c>
      <c r="E1082" s="28">
        <v>0.5</v>
      </c>
      <c r="F1082" s="31">
        <v>20552069.91</v>
      </c>
    </row>
    <row r="1083" spans="2:6" x14ac:dyDescent="0.3">
      <c r="B1083" s="25" t="s">
        <v>34</v>
      </c>
      <c r="C1083" s="26" t="s">
        <v>8</v>
      </c>
      <c r="D1083" s="26" t="s">
        <v>37</v>
      </c>
      <c r="E1083" s="26">
        <v>0.5</v>
      </c>
      <c r="F1083" s="30">
        <v>20552069.91</v>
      </c>
    </row>
    <row r="1084" spans="2:6" x14ac:dyDescent="0.3">
      <c r="B1084" s="27" t="s">
        <v>34</v>
      </c>
      <c r="C1084" s="28" t="s">
        <v>8</v>
      </c>
      <c r="D1084" s="28" t="s">
        <v>37</v>
      </c>
      <c r="E1084" s="28">
        <v>0.5</v>
      </c>
      <c r="F1084" s="31">
        <v>20552069.91</v>
      </c>
    </row>
    <row r="1085" spans="2:6" x14ac:dyDescent="0.3">
      <c r="B1085" s="25" t="s">
        <v>34</v>
      </c>
      <c r="C1085" s="26" t="s">
        <v>8</v>
      </c>
      <c r="D1085" s="26" t="s">
        <v>37</v>
      </c>
      <c r="E1085" s="26">
        <v>0.5</v>
      </c>
      <c r="F1085" s="30">
        <v>20552069.91</v>
      </c>
    </row>
    <row r="1086" spans="2:6" x14ac:dyDescent="0.3">
      <c r="B1086" s="27" t="s">
        <v>34</v>
      </c>
      <c r="C1086" s="28" t="s">
        <v>8</v>
      </c>
      <c r="D1086" s="28" t="s">
        <v>37</v>
      </c>
      <c r="E1086" s="28">
        <v>0.25</v>
      </c>
      <c r="F1086" s="31">
        <v>17634844.399999999</v>
      </c>
    </row>
    <row r="1087" spans="2:6" x14ac:dyDescent="0.3">
      <c r="B1087" s="25" t="s">
        <v>34</v>
      </c>
      <c r="C1087" s="26" t="s">
        <v>8</v>
      </c>
      <c r="D1087" s="26" t="s">
        <v>37</v>
      </c>
      <c r="E1087" s="26">
        <v>0.25</v>
      </c>
      <c r="F1087" s="30">
        <v>17634844.399999999</v>
      </c>
    </row>
    <row r="1088" spans="2:6" x14ac:dyDescent="0.3">
      <c r="B1088" s="27" t="s">
        <v>34</v>
      </c>
      <c r="C1088" s="28" t="s">
        <v>8</v>
      </c>
      <c r="D1088" s="28" t="s">
        <v>37</v>
      </c>
      <c r="E1088" s="28">
        <v>0.25</v>
      </c>
      <c r="F1088" s="31">
        <v>17634844.399999999</v>
      </c>
    </row>
    <row r="1089" spans="2:6" x14ac:dyDescent="0.3">
      <c r="B1089" s="25" t="s">
        <v>34</v>
      </c>
      <c r="C1089" s="26" t="s">
        <v>8</v>
      </c>
      <c r="D1089" s="26" t="s">
        <v>37</v>
      </c>
      <c r="E1089" s="26">
        <v>0.25</v>
      </c>
      <c r="F1089" s="30">
        <v>17634844.399999999</v>
      </c>
    </row>
    <row r="1090" spans="2:6" x14ac:dyDescent="0.3">
      <c r="B1090" s="27" t="s">
        <v>34</v>
      </c>
      <c r="C1090" s="28" t="s">
        <v>8</v>
      </c>
      <c r="D1090" s="28" t="s">
        <v>37</v>
      </c>
      <c r="E1090" s="28">
        <v>0.05</v>
      </c>
      <c r="F1090" s="31">
        <v>14449866.119999999</v>
      </c>
    </row>
    <row r="1091" spans="2:6" x14ac:dyDescent="0.3">
      <c r="B1091" s="25" t="s">
        <v>34</v>
      </c>
      <c r="C1091" s="26" t="s">
        <v>8</v>
      </c>
      <c r="D1091" s="26" t="s">
        <v>37</v>
      </c>
      <c r="E1091" s="26">
        <v>0.05</v>
      </c>
      <c r="F1091" s="30">
        <v>14449866.119999999</v>
      </c>
    </row>
    <row r="1092" spans="2:6" x14ac:dyDescent="0.3">
      <c r="B1092" s="27" t="s">
        <v>34</v>
      </c>
      <c r="C1092" s="28" t="s">
        <v>8</v>
      </c>
      <c r="D1092" s="28" t="s">
        <v>37</v>
      </c>
      <c r="E1092" s="28">
        <v>0.05</v>
      </c>
      <c r="F1092" s="31">
        <v>14449866.119999999</v>
      </c>
    </row>
    <row r="1093" spans="2:6" x14ac:dyDescent="0.3">
      <c r="B1093" s="25" t="s">
        <v>34</v>
      </c>
      <c r="C1093" s="26" t="s">
        <v>8</v>
      </c>
      <c r="D1093" s="26" t="s">
        <v>37</v>
      </c>
      <c r="E1093" s="26">
        <v>0</v>
      </c>
      <c r="F1093" s="30">
        <v>9616734.0539999995</v>
      </c>
    </row>
    <row r="1094" spans="2:6" x14ac:dyDescent="0.3">
      <c r="B1094" s="27" t="s">
        <v>34</v>
      </c>
      <c r="C1094" s="28" t="s">
        <v>8</v>
      </c>
      <c r="D1094" s="28" t="s">
        <v>37</v>
      </c>
      <c r="E1094" s="28" t="s">
        <v>24</v>
      </c>
      <c r="F1094" s="31">
        <v>20875295.460000001</v>
      </c>
    </row>
    <row r="1095" spans="2:6" x14ac:dyDescent="0.3">
      <c r="B1095" s="25" t="s">
        <v>34</v>
      </c>
      <c r="C1095" s="26" t="s">
        <v>8</v>
      </c>
      <c r="D1095" s="26" t="s">
        <v>38</v>
      </c>
      <c r="E1095" s="26">
        <v>1</v>
      </c>
      <c r="F1095" s="30">
        <v>25376418.059999999</v>
      </c>
    </row>
    <row r="1096" spans="2:6" x14ac:dyDescent="0.3">
      <c r="B1096" s="27" t="s">
        <v>34</v>
      </c>
      <c r="C1096" s="28" t="s">
        <v>8</v>
      </c>
      <c r="D1096" s="28" t="s">
        <v>38</v>
      </c>
      <c r="E1096" s="28">
        <v>0.95</v>
      </c>
      <c r="F1096" s="31">
        <v>18123034.079999998</v>
      </c>
    </row>
    <row r="1097" spans="2:6" x14ac:dyDescent="0.3">
      <c r="B1097" s="25" t="s">
        <v>34</v>
      </c>
      <c r="C1097" s="26" t="s">
        <v>8</v>
      </c>
      <c r="D1097" s="26" t="s">
        <v>38</v>
      </c>
      <c r="E1097" s="26">
        <v>0.95</v>
      </c>
      <c r="F1097" s="30">
        <v>18123034.079999998</v>
      </c>
    </row>
    <row r="1098" spans="2:6" x14ac:dyDescent="0.3">
      <c r="B1098" s="27" t="s">
        <v>34</v>
      </c>
      <c r="C1098" s="28" t="s">
        <v>8</v>
      </c>
      <c r="D1098" s="28" t="s">
        <v>38</v>
      </c>
      <c r="E1098" s="28">
        <v>0.95</v>
      </c>
      <c r="F1098" s="31">
        <v>18123034.079999998</v>
      </c>
    </row>
    <row r="1099" spans="2:6" x14ac:dyDescent="0.3">
      <c r="B1099" s="25" t="s">
        <v>34</v>
      </c>
      <c r="C1099" s="26" t="s">
        <v>8</v>
      </c>
      <c r="D1099" s="26" t="s">
        <v>38</v>
      </c>
      <c r="E1099" s="26">
        <v>0.75</v>
      </c>
      <c r="F1099" s="30">
        <v>14946868.01</v>
      </c>
    </row>
    <row r="1100" spans="2:6" x14ac:dyDescent="0.3">
      <c r="B1100" s="27" t="s">
        <v>34</v>
      </c>
      <c r="C1100" s="28" t="s">
        <v>8</v>
      </c>
      <c r="D1100" s="28" t="s">
        <v>38</v>
      </c>
      <c r="E1100" s="28">
        <v>0.75</v>
      </c>
      <c r="F1100" s="31">
        <v>14946868.01</v>
      </c>
    </row>
    <row r="1101" spans="2:6" x14ac:dyDescent="0.3">
      <c r="B1101" s="25" t="s">
        <v>34</v>
      </c>
      <c r="C1101" s="26" t="s">
        <v>8</v>
      </c>
      <c r="D1101" s="26" t="s">
        <v>38</v>
      </c>
      <c r="E1101" s="26">
        <v>0.75</v>
      </c>
      <c r="F1101" s="30">
        <v>14946868.01</v>
      </c>
    </row>
    <row r="1102" spans="2:6" x14ac:dyDescent="0.3">
      <c r="B1102" s="27" t="s">
        <v>34</v>
      </c>
      <c r="C1102" s="28" t="s">
        <v>8</v>
      </c>
      <c r="D1102" s="28" t="s">
        <v>38</v>
      </c>
      <c r="E1102" s="28">
        <v>0.75</v>
      </c>
      <c r="F1102" s="31">
        <v>14946868.01</v>
      </c>
    </row>
    <row r="1103" spans="2:6" x14ac:dyDescent="0.3">
      <c r="B1103" s="25" t="s">
        <v>34</v>
      </c>
      <c r="C1103" s="26" t="s">
        <v>8</v>
      </c>
      <c r="D1103" s="26" t="s">
        <v>38</v>
      </c>
      <c r="E1103" s="26">
        <v>0.5</v>
      </c>
      <c r="F1103" s="30">
        <v>12961631.24</v>
      </c>
    </row>
    <row r="1104" spans="2:6" x14ac:dyDescent="0.3">
      <c r="B1104" s="27" t="s">
        <v>34</v>
      </c>
      <c r="C1104" s="28" t="s">
        <v>8</v>
      </c>
      <c r="D1104" s="28" t="s">
        <v>38</v>
      </c>
      <c r="E1104" s="28">
        <v>0.5</v>
      </c>
      <c r="F1104" s="31">
        <v>12961631.24</v>
      </c>
    </row>
    <row r="1105" spans="2:6" x14ac:dyDescent="0.3">
      <c r="B1105" s="25" t="s">
        <v>34</v>
      </c>
      <c r="C1105" s="26" t="s">
        <v>8</v>
      </c>
      <c r="D1105" s="26" t="s">
        <v>38</v>
      </c>
      <c r="E1105" s="26">
        <v>0.5</v>
      </c>
      <c r="F1105" s="30">
        <v>12961631.24</v>
      </c>
    </row>
    <row r="1106" spans="2:6" x14ac:dyDescent="0.3">
      <c r="B1106" s="27" t="s">
        <v>34</v>
      </c>
      <c r="C1106" s="28" t="s">
        <v>8</v>
      </c>
      <c r="D1106" s="28" t="s">
        <v>38</v>
      </c>
      <c r="E1106" s="28">
        <v>0.5</v>
      </c>
      <c r="F1106" s="31">
        <v>12961631.24</v>
      </c>
    </row>
    <row r="1107" spans="2:6" x14ac:dyDescent="0.3">
      <c r="B1107" s="25" t="s">
        <v>34</v>
      </c>
      <c r="C1107" s="26" t="s">
        <v>8</v>
      </c>
      <c r="D1107" s="26" t="s">
        <v>38</v>
      </c>
      <c r="E1107" s="26">
        <v>0.5</v>
      </c>
      <c r="F1107" s="30">
        <v>12961631.24</v>
      </c>
    </row>
    <row r="1108" spans="2:6" x14ac:dyDescent="0.3">
      <c r="B1108" s="27" t="s">
        <v>34</v>
      </c>
      <c r="C1108" s="28" t="s">
        <v>8</v>
      </c>
      <c r="D1108" s="28" t="s">
        <v>38</v>
      </c>
      <c r="E1108" s="28">
        <v>0.25</v>
      </c>
      <c r="F1108" s="31">
        <v>11257324.109999999</v>
      </c>
    </row>
    <row r="1109" spans="2:6" x14ac:dyDescent="0.3">
      <c r="B1109" s="25" t="s">
        <v>34</v>
      </c>
      <c r="C1109" s="26" t="s">
        <v>8</v>
      </c>
      <c r="D1109" s="26" t="s">
        <v>38</v>
      </c>
      <c r="E1109" s="26">
        <v>0.25</v>
      </c>
      <c r="F1109" s="30">
        <v>11257324.109999999</v>
      </c>
    </row>
    <row r="1110" spans="2:6" x14ac:dyDescent="0.3">
      <c r="B1110" s="27" t="s">
        <v>34</v>
      </c>
      <c r="C1110" s="28" t="s">
        <v>8</v>
      </c>
      <c r="D1110" s="28" t="s">
        <v>38</v>
      </c>
      <c r="E1110" s="28">
        <v>0.25</v>
      </c>
      <c r="F1110" s="31">
        <v>11257324.109999999</v>
      </c>
    </row>
    <row r="1111" spans="2:6" x14ac:dyDescent="0.3">
      <c r="B1111" s="25" t="s">
        <v>34</v>
      </c>
      <c r="C1111" s="26" t="s">
        <v>8</v>
      </c>
      <c r="D1111" s="26" t="s">
        <v>38</v>
      </c>
      <c r="E1111" s="26">
        <v>0.25</v>
      </c>
      <c r="F1111" s="30">
        <v>11257324.109999999</v>
      </c>
    </row>
    <row r="1112" spans="2:6" x14ac:dyDescent="0.3">
      <c r="B1112" s="27" t="s">
        <v>34</v>
      </c>
      <c r="C1112" s="28" t="s">
        <v>8</v>
      </c>
      <c r="D1112" s="28" t="s">
        <v>38</v>
      </c>
      <c r="E1112" s="28">
        <v>0.05</v>
      </c>
      <c r="F1112" s="31">
        <v>8971145.5289999992</v>
      </c>
    </row>
    <row r="1113" spans="2:6" x14ac:dyDescent="0.3">
      <c r="B1113" s="25" t="s">
        <v>34</v>
      </c>
      <c r="C1113" s="26" t="s">
        <v>8</v>
      </c>
      <c r="D1113" s="26" t="s">
        <v>38</v>
      </c>
      <c r="E1113" s="26">
        <v>0.05</v>
      </c>
      <c r="F1113" s="30">
        <v>8971145.5289999992</v>
      </c>
    </row>
    <row r="1114" spans="2:6" x14ac:dyDescent="0.3">
      <c r="B1114" s="27" t="s">
        <v>34</v>
      </c>
      <c r="C1114" s="28" t="s">
        <v>8</v>
      </c>
      <c r="D1114" s="28" t="s">
        <v>38</v>
      </c>
      <c r="E1114" s="28">
        <v>0.05</v>
      </c>
      <c r="F1114" s="31">
        <v>8971145.5289999992</v>
      </c>
    </row>
    <row r="1115" spans="2:6" x14ac:dyDescent="0.3">
      <c r="B1115" s="25" t="s">
        <v>34</v>
      </c>
      <c r="C1115" s="26" t="s">
        <v>8</v>
      </c>
      <c r="D1115" s="26" t="s">
        <v>38</v>
      </c>
      <c r="E1115" s="26">
        <v>0</v>
      </c>
      <c r="F1115" s="30">
        <v>5914849.1500000004</v>
      </c>
    </row>
    <row r="1116" spans="2:6" x14ac:dyDescent="0.3">
      <c r="B1116" s="27" t="s">
        <v>34</v>
      </c>
      <c r="C1116" s="28" t="s">
        <v>8</v>
      </c>
      <c r="D1116" s="28" t="s">
        <v>38</v>
      </c>
      <c r="E1116" s="28" t="s">
        <v>24</v>
      </c>
      <c r="F1116" s="31">
        <v>13195544.73</v>
      </c>
    </row>
    <row r="1117" spans="2:6" x14ac:dyDescent="0.3">
      <c r="B1117" s="25" t="s">
        <v>34</v>
      </c>
      <c r="C1117" s="26" t="s">
        <v>8</v>
      </c>
      <c r="D1117" s="26" t="s">
        <v>39</v>
      </c>
      <c r="E1117" s="26">
        <v>1</v>
      </c>
      <c r="F1117" s="30">
        <v>167.746544</v>
      </c>
    </row>
    <row r="1118" spans="2:6" x14ac:dyDescent="0.3">
      <c r="B1118" s="27" t="s">
        <v>34</v>
      </c>
      <c r="C1118" s="28" t="s">
        <v>8</v>
      </c>
      <c r="D1118" s="28" t="s">
        <v>39</v>
      </c>
      <c r="E1118" s="28">
        <v>0.95</v>
      </c>
      <c r="F1118" s="31">
        <v>167.745215</v>
      </c>
    </row>
    <row r="1119" spans="2:6" x14ac:dyDescent="0.3">
      <c r="B1119" s="25" t="s">
        <v>34</v>
      </c>
      <c r="C1119" s="26" t="s">
        <v>8</v>
      </c>
      <c r="D1119" s="26" t="s">
        <v>39</v>
      </c>
      <c r="E1119" s="26">
        <v>0.95</v>
      </c>
      <c r="F1119" s="30">
        <v>167.745215</v>
      </c>
    </row>
    <row r="1120" spans="2:6" x14ac:dyDescent="0.3">
      <c r="B1120" s="27" t="s">
        <v>34</v>
      </c>
      <c r="C1120" s="28" t="s">
        <v>8</v>
      </c>
      <c r="D1120" s="28" t="s">
        <v>39</v>
      </c>
      <c r="E1120" s="28">
        <v>0.95</v>
      </c>
      <c r="F1120" s="31">
        <v>167.745215</v>
      </c>
    </row>
    <row r="1121" spans="2:6" x14ac:dyDescent="0.3">
      <c r="B1121" s="25" t="s">
        <v>34</v>
      </c>
      <c r="C1121" s="26" t="s">
        <v>8</v>
      </c>
      <c r="D1121" s="26" t="s">
        <v>39</v>
      </c>
      <c r="E1121" s="26">
        <v>0.75</v>
      </c>
      <c r="F1121" s="30">
        <v>146.82246000000001</v>
      </c>
    </row>
    <row r="1122" spans="2:6" x14ac:dyDescent="0.3">
      <c r="B1122" s="27" t="s">
        <v>34</v>
      </c>
      <c r="C1122" s="28" t="s">
        <v>8</v>
      </c>
      <c r="D1122" s="28" t="s">
        <v>39</v>
      </c>
      <c r="E1122" s="28">
        <v>0.75</v>
      </c>
      <c r="F1122" s="31">
        <v>146.82246000000001</v>
      </c>
    </row>
    <row r="1123" spans="2:6" x14ac:dyDescent="0.3">
      <c r="B1123" s="25" t="s">
        <v>34</v>
      </c>
      <c r="C1123" s="26" t="s">
        <v>8</v>
      </c>
      <c r="D1123" s="26" t="s">
        <v>39</v>
      </c>
      <c r="E1123" s="26">
        <v>0.75</v>
      </c>
      <c r="F1123" s="30">
        <v>146.82246000000001</v>
      </c>
    </row>
    <row r="1124" spans="2:6" x14ac:dyDescent="0.3">
      <c r="B1124" s="27" t="s">
        <v>34</v>
      </c>
      <c r="C1124" s="28" t="s">
        <v>8</v>
      </c>
      <c r="D1124" s="28" t="s">
        <v>39</v>
      </c>
      <c r="E1124" s="28">
        <v>0.75</v>
      </c>
      <c r="F1124" s="31">
        <v>146.82246000000001</v>
      </c>
    </row>
    <row r="1125" spans="2:6" x14ac:dyDescent="0.3">
      <c r="B1125" s="25" t="s">
        <v>34</v>
      </c>
      <c r="C1125" s="26" t="s">
        <v>8</v>
      </c>
      <c r="D1125" s="26" t="s">
        <v>39</v>
      </c>
      <c r="E1125" s="26">
        <v>0.5</v>
      </c>
      <c r="F1125" s="30">
        <v>132.331423</v>
      </c>
    </row>
    <row r="1126" spans="2:6" x14ac:dyDescent="0.3">
      <c r="B1126" s="27" t="s">
        <v>34</v>
      </c>
      <c r="C1126" s="28" t="s">
        <v>8</v>
      </c>
      <c r="D1126" s="28" t="s">
        <v>39</v>
      </c>
      <c r="E1126" s="28">
        <v>0.5</v>
      </c>
      <c r="F1126" s="31">
        <v>132.331423</v>
      </c>
    </row>
    <row r="1127" spans="2:6" x14ac:dyDescent="0.3">
      <c r="B1127" s="25" t="s">
        <v>34</v>
      </c>
      <c r="C1127" s="26" t="s">
        <v>8</v>
      </c>
      <c r="D1127" s="26" t="s">
        <v>39</v>
      </c>
      <c r="E1127" s="26">
        <v>0.5</v>
      </c>
      <c r="F1127" s="30">
        <v>132.331423</v>
      </c>
    </row>
    <row r="1128" spans="2:6" x14ac:dyDescent="0.3">
      <c r="B1128" s="27" t="s">
        <v>34</v>
      </c>
      <c r="C1128" s="28" t="s">
        <v>8</v>
      </c>
      <c r="D1128" s="28" t="s">
        <v>39</v>
      </c>
      <c r="E1128" s="28">
        <v>0.5</v>
      </c>
      <c r="F1128" s="31">
        <v>132.331423</v>
      </c>
    </row>
    <row r="1129" spans="2:6" x14ac:dyDescent="0.3">
      <c r="B1129" s="25" t="s">
        <v>34</v>
      </c>
      <c r="C1129" s="26" t="s">
        <v>8</v>
      </c>
      <c r="D1129" s="26" t="s">
        <v>39</v>
      </c>
      <c r="E1129" s="26">
        <v>0.5</v>
      </c>
      <c r="F1129" s="30">
        <v>132.331423</v>
      </c>
    </row>
    <row r="1130" spans="2:6" x14ac:dyDescent="0.3">
      <c r="B1130" s="27" t="s">
        <v>34</v>
      </c>
      <c r="C1130" s="28" t="s">
        <v>8</v>
      </c>
      <c r="D1130" s="28" t="s">
        <v>39</v>
      </c>
      <c r="E1130" s="28">
        <v>0.25</v>
      </c>
      <c r="F1130" s="31">
        <v>120.73859400000001</v>
      </c>
    </row>
    <row r="1131" spans="2:6" x14ac:dyDescent="0.3">
      <c r="B1131" s="25" t="s">
        <v>34</v>
      </c>
      <c r="C1131" s="26" t="s">
        <v>8</v>
      </c>
      <c r="D1131" s="26" t="s">
        <v>39</v>
      </c>
      <c r="E1131" s="26">
        <v>0.25</v>
      </c>
      <c r="F1131" s="30">
        <v>120.73859400000001</v>
      </c>
    </row>
    <row r="1132" spans="2:6" x14ac:dyDescent="0.3">
      <c r="B1132" s="27" t="s">
        <v>34</v>
      </c>
      <c r="C1132" s="28" t="s">
        <v>8</v>
      </c>
      <c r="D1132" s="28" t="s">
        <v>39</v>
      </c>
      <c r="E1132" s="28">
        <v>0.25</v>
      </c>
      <c r="F1132" s="31">
        <v>120.73859400000001</v>
      </c>
    </row>
    <row r="1133" spans="2:6" x14ac:dyDescent="0.3">
      <c r="B1133" s="25" t="s">
        <v>34</v>
      </c>
      <c r="C1133" s="26" t="s">
        <v>8</v>
      </c>
      <c r="D1133" s="26" t="s">
        <v>39</v>
      </c>
      <c r="E1133" s="26">
        <v>0.25</v>
      </c>
      <c r="F1133" s="30">
        <v>120.73859400000001</v>
      </c>
    </row>
    <row r="1134" spans="2:6" x14ac:dyDescent="0.3">
      <c r="B1134" s="27" t="s">
        <v>34</v>
      </c>
      <c r="C1134" s="28" t="s">
        <v>8</v>
      </c>
      <c r="D1134" s="28" t="s">
        <v>39</v>
      </c>
      <c r="E1134" s="28">
        <v>0.05</v>
      </c>
      <c r="F1134" s="31">
        <v>104.00039</v>
      </c>
    </row>
    <row r="1135" spans="2:6" x14ac:dyDescent="0.3">
      <c r="B1135" s="25" t="s">
        <v>34</v>
      </c>
      <c r="C1135" s="26" t="s">
        <v>8</v>
      </c>
      <c r="D1135" s="26" t="s">
        <v>39</v>
      </c>
      <c r="E1135" s="26">
        <v>0.05</v>
      </c>
      <c r="F1135" s="30">
        <v>104.00039</v>
      </c>
    </row>
    <row r="1136" spans="2:6" x14ac:dyDescent="0.3">
      <c r="B1136" s="27" t="s">
        <v>34</v>
      </c>
      <c r="C1136" s="28" t="s">
        <v>8</v>
      </c>
      <c r="D1136" s="28" t="s">
        <v>39</v>
      </c>
      <c r="E1136" s="28">
        <v>0.05</v>
      </c>
      <c r="F1136" s="31">
        <v>104.00039</v>
      </c>
    </row>
    <row r="1137" spans="2:6" x14ac:dyDescent="0.3">
      <c r="B1137" s="25" t="s">
        <v>34</v>
      </c>
      <c r="C1137" s="26" t="s">
        <v>8</v>
      </c>
      <c r="D1137" s="26" t="s">
        <v>39</v>
      </c>
      <c r="E1137" s="26">
        <v>0</v>
      </c>
      <c r="F1137" s="30">
        <v>104.00039</v>
      </c>
    </row>
    <row r="1138" spans="2:6" x14ac:dyDescent="0.3">
      <c r="B1138" s="27" t="s">
        <v>34</v>
      </c>
      <c r="C1138" s="28" t="s">
        <v>8</v>
      </c>
      <c r="D1138" s="28" t="s">
        <v>39</v>
      </c>
      <c r="E1138" s="28" t="s">
        <v>24</v>
      </c>
      <c r="F1138" s="31">
        <v>134.113225</v>
      </c>
    </row>
    <row r="1139" spans="2:6" x14ac:dyDescent="0.3">
      <c r="B1139" s="25" t="s">
        <v>34</v>
      </c>
      <c r="C1139" s="26" t="s">
        <v>8</v>
      </c>
      <c r="D1139" s="26" t="s">
        <v>40</v>
      </c>
      <c r="E1139" s="26">
        <v>1</v>
      </c>
      <c r="F1139" s="30">
        <v>168.211028</v>
      </c>
    </row>
    <row r="1140" spans="2:6" x14ac:dyDescent="0.3">
      <c r="B1140" s="27" t="s">
        <v>34</v>
      </c>
      <c r="C1140" s="28" t="s">
        <v>8</v>
      </c>
      <c r="D1140" s="28" t="s">
        <v>40</v>
      </c>
      <c r="E1140" s="28">
        <v>0.95</v>
      </c>
      <c r="F1140" s="31">
        <v>110.289175</v>
      </c>
    </row>
    <row r="1141" spans="2:6" x14ac:dyDescent="0.3">
      <c r="B1141" s="25" t="s">
        <v>34</v>
      </c>
      <c r="C1141" s="26" t="s">
        <v>8</v>
      </c>
      <c r="D1141" s="26" t="s">
        <v>40</v>
      </c>
      <c r="E1141" s="26">
        <v>0.95</v>
      </c>
      <c r="F1141" s="30">
        <v>110.289175</v>
      </c>
    </row>
    <row r="1142" spans="2:6" x14ac:dyDescent="0.3">
      <c r="B1142" s="27" t="s">
        <v>34</v>
      </c>
      <c r="C1142" s="28" t="s">
        <v>8</v>
      </c>
      <c r="D1142" s="28" t="s">
        <v>40</v>
      </c>
      <c r="E1142" s="28">
        <v>0.95</v>
      </c>
      <c r="F1142" s="31">
        <v>110.289175</v>
      </c>
    </row>
    <row r="1143" spans="2:6" x14ac:dyDescent="0.3">
      <c r="B1143" s="25" t="s">
        <v>34</v>
      </c>
      <c r="C1143" s="26" t="s">
        <v>8</v>
      </c>
      <c r="D1143" s="26" t="s">
        <v>40</v>
      </c>
      <c r="E1143" s="26">
        <v>0.75</v>
      </c>
      <c r="F1143" s="30">
        <v>93.334007</v>
      </c>
    </row>
    <row r="1144" spans="2:6" x14ac:dyDescent="0.3">
      <c r="B1144" s="27" t="s">
        <v>34</v>
      </c>
      <c r="C1144" s="28" t="s">
        <v>8</v>
      </c>
      <c r="D1144" s="28" t="s">
        <v>40</v>
      </c>
      <c r="E1144" s="28">
        <v>0.75</v>
      </c>
      <c r="F1144" s="31">
        <v>93.334007</v>
      </c>
    </row>
    <row r="1145" spans="2:6" x14ac:dyDescent="0.3">
      <c r="B1145" s="25" t="s">
        <v>34</v>
      </c>
      <c r="C1145" s="26" t="s">
        <v>8</v>
      </c>
      <c r="D1145" s="26" t="s">
        <v>40</v>
      </c>
      <c r="E1145" s="26">
        <v>0.75</v>
      </c>
      <c r="F1145" s="30">
        <v>93.334007</v>
      </c>
    </row>
    <row r="1146" spans="2:6" x14ac:dyDescent="0.3">
      <c r="B1146" s="27" t="s">
        <v>34</v>
      </c>
      <c r="C1146" s="28" t="s">
        <v>8</v>
      </c>
      <c r="D1146" s="28" t="s">
        <v>40</v>
      </c>
      <c r="E1146" s="28">
        <v>0.75</v>
      </c>
      <c r="F1146" s="31">
        <v>93.334007</v>
      </c>
    </row>
    <row r="1147" spans="2:6" x14ac:dyDescent="0.3">
      <c r="B1147" s="25" t="s">
        <v>34</v>
      </c>
      <c r="C1147" s="26" t="s">
        <v>8</v>
      </c>
      <c r="D1147" s="26" t="s">
        <v>40</v>
      </c>
      <c r="E1147" s="26">
        <v>0.5</v>
      </c>
      <c r="F1147" s="30">
        <v>83.894925000000001</v>
      </c>
    </row>
    <row r="1148" spans="2:6" x14ac:dyDescent="0.3">
      <c r="B1148" s="27" t="s">
        <v>34</v>
      </c>
      <c r="C1148" s="28" t="s">
        <v>8</v>
      </c>
      <c r="D1148" s="28" t="s">
        <v>40</v>
      </c>
      <c r="E1148" s="28">
        <v>0.5</v>
      </c>
      <c r="F1148" s="31">
        <v>83.894925000000001</v>
      </c>
    </row>
    <row r="1149" spans="2:6" x14ac:dyDescent="0.3">
      <c r="B1149" s="25" t="s">
        <v>34</v>
      </c>
      <c r="C1149" s="26" t="s">
        <v>8</v>
      </c>
      <c r="D1149" s="26" t="s">
        <v>40</v>
      </c>
      <c r="E1149" s="26">
        <v>0.5</v>
      </c>
      <c r="F1149" s="30">
        <v>83.894925000000001</v>
      </c>
    </row>
    <row r="1150" spans="2:6" x14ac:dyDescent="0.3">
      <c r="B1150" s="27" t="s">
        <v>34</v>
      </c>
      <c r="C1150" s="28" t="s">
        <v>8</v>
      </c>
      <c r="D1150" s="28" t="s">
        <v>40</v>
      </c>
      <c r="E1150" s="28">
        <v>0.5</v>
      </c>
      <c r="F1150" s="31">
        <v>83.894925000000001</v>
      </c>
    </row>
    <row r="1151" spans="2:6" x14ac:dyDescent="0.3">
      <c r="B1151" s="25" t="s">
        <v>34</v>
      </c>
      <c r="C1151" s="26" t="s">
        <v>8</v>
      </c>
      <c r="D1151" s="26" t="s">
        <v>40</v>
      </c>
      <c r="E1151" s="26">
        <v>0.5</v>
      </c>
      <c r="F1151" s="30">
        <v>83.894925000000001</v>
      </c>
    </row>
    <row r="1152" spans="2:6" x14ac:dyDescent="0.3">
      <c r="B1152" s="27" t="s">
        <v>34</v>
      </c>
      <c r="C1152" s="28" t="s">
        <v>8</v>
      </c>
      <c r="D1152" s="28" t="s">
        <v>40</v>
      </c>
      <c r="E1152" s="28">
        <v>0.25</v>
      </c>
      <c r="F1152" s="31">
        <v>74.468986000000001</v>
      </c>
    </row>
    <row r="1153" spans="2:6" x14ac:dyDescent="0.3">
      <c r="B1153" s="25" t="s">
        <v>34</v>
      </c>
      <c r="C1153" s="26" t="s">
        <v>8</v>
      </c>
      <c r="D1153" s="26" t="s">
        <v>40</v>
      </c>
      <c r="E1153" s="26">
        <v>0.25</v>
      </c>
      <c r="F1153" s="30">
        <v>74.468986000000001</v>
      </c>
    </row>
    <row r="1154" spans="2:6" x14ac:dyDescent="0.3">
      <c r="B1154" s="27" t="s">
        <v>34</v>
      </c>
      <c r="C1154" s="28" t="s">
        <v>8</v>
      </c>
      <c r="D1154" s="28" t="s">
        <v>40</v>
      </c>
      <c r="E1154" s="28">
        <v>0.25</v>
      </c>
      <c r="F1154" s="31">
        <v>74.468986000000001</v>
      </c>
    </row>
    <row r="1155" spans="2:6" x14ac:dyDescent="0.3">
      <c r="B1155" s="25" t="s">
        <v>34</v>
      </c>
      <c r="C1155" s="26" t="s">
        <v>8</v>
      </c>
      <c r="D1155" s="26" t="s">
        <v>40</v>
      </c>
      <c r="E1155" s="26">
        <v>0.25</v>
      </c>
      <c r="F1155" s="30">
        <v>74.468986000000001</v>
      </c>
    </row>
    <row r="1156" spans="2:6" x14ac:dyDescent="0.3">
      <c r="B1156" s="27" t="s">
        <v>34</v>
      </c>
      <c r="C1156" s="28" t="s">
        <v>8</v>
      </c>
      <c r="D1156" s="28" t="s">
        <v>40</v>
      </c>
      <c r="E1156" s="28">
        <v>0.05</v>
      </c>
      <c r="F1156" s="31">
        <v>64.711994000000004</v>
      </c>
    </row>
    <row r="1157" spans="2:6" x14ac:dyDescent="0.3">
      <c r="B1157" s="25" t="s">
        <v>34</v>
      </c>
      <c r="C1157" s="26" t="s">
        <v>8</v>
      </c>
      <c r="D1157" s="26" t="s">
        <v>40</v>
      </c>
      <c r="E1157" s="26">
        <v>0.05</v>
      </c>
      <c r="F1157" s="30">
        <v>64.711994000000004</v>
      </c>
    </row>
    <row r="1158" spans="2:6" x14ac:dyDescent="0.3">
      <c r="B1158" s="27" t="s">
        <v>34</v>
      </c>
      <c r="C1158" s="28" t="s">
        <v>8</v>
      </c>
      <c r="D1158" s="28" t="s">
        <v>40</v>
      </c>
      <c r="E1158" s="28">
        <v>0.05</v>
      </c>
      <c r="F1158" s="31">
        <v>64.711994000000004</v>
      </c>
    </row>
    <row r="1159" spans="2:6" x14ac:dyDescent="0.3">
      <c r="B1159" s="25" t="s">
        <v>34</v>
      </c>
      <c r="C1159" s="26" t="s">
        <v>8</v>
      </c>
      <c r="D1159" s="26" t="s">
        <v>40</v>
      </c>
      <c r="E1159" s="26">
        <v>0</v>
      </c>
      <c r="F1159" s="30">
        <v>54.856110999999999</v>
      </c>
    </row>
    <row r="1160" spans="2:6" x14ac:dyDescent="0.3">
      <c r="B1160" s="27" t="s">
        <v>34</v>
      </c>
      <c r="C1160" s="28" t="s">
        <v>8</v>
      </c>
      <c r="D1160" s="28" t="s">
        <v>40</v>
      </c>
      <c r="E1160" s="28" t="s">
        <v>24</v>
      </c>
      <c r="F1160" s="31">
        <v>84.971507000000003</v>
      </c>
    </row>
    <row r="1161" spans="2:6" x14ac:dyDescent="0.3">
      <c r="B1161" s="25" t="s">
        <v>34</v>
      </c>
      <c r="C1161" s="26" t="s">
        <v>8</v>
      </c>
      <c r="D1161" s="26" t="s">
        <v>41</v>
      </c>
      <c r="E1161" s="26">
        <v>1</v>
      </c>
      <c r="F1161" s="30">
        <v>328.74811199999999</v>
      </c>
    </row>
    <row r="1162" spans="2:6" x14ac:dyDescent="0.3">
      <c r="B1162" s="27" t="s">
        <v>34</v>
      </c>
      <c r="C1162" s="28" t="s">
        <v>8</v>
      </c>
      <c r="D1162" s="28" t="s">
        <v>41</v>
      </c>
      <c r="E1162" s="28">
        <v>0.95</v>
      </c>
      <c r="F1162" s="31">
        <v>262.59198300000003</v>
      </c>
    </row>
    <row r="1163" spans="2:6" x14ac:dyDescent="0.3">
      <c r="B1163" s="25" t="s">
        <v>34</v>
      </c>
      <c r="C1163" s="26" t="s">
        <v>8</v>
      </c>
      <c r="D1163" s="26" t="s">
        <v>41</v>
      </c>
      <c r="E1163" s="26">
        <v>0.95</v>
      </c>
      <c r="F1163" s="30">
        <v>262.59198300000003</v>
      </c>
    </row>
    <row r="1164" spans="2:6" x14ac:dyDescent="0.3">
      <c r="B1164" s="27" t="s">
        <v>34</v>
      </c>
      <c r="C1164" s="28" t="s">
        <v>8</v>
      </c>
      <c r="D1164" s="28" t="s">
        <v>41</v>
      </c>
      <c r="E1164" s="28">
        <v>0.95</v>
      </c>
      <c r="F1164" s="31">
        <v>262.59198300000003</v>
      </c>
    </row>
    <row r="1165" spans="2:6" x14ac:dyDescent="0.3">
      <c r="B1165" s="25" t="s">
        <v>34</v>
      </c>
      <c r="C1165" s="26" t="s">
        <v>8</v>
      </c>
      <c r="D1165" s="26" t="s">
        <v>41</v>
      </c>
      <c r="E1165" s="26">
        <v>0.75</v>
      </c>
      <c r="F1165" s="30">
        <v>239.40184600000001</v>
      </c>
    </row>
    <row r="1166" spans="2:6" x14ac:dyDescent="0.3">
      <c r="B1166" s="27" t="s">
        <v>34</v>
      </c>
      <c r="C1166" s="28" t="s">
        <v>8</v>
      </c>
      <c r="D1166" s="28" t="s">
        <v>41</v>
      </c>
      <c r="E1166" s="28">
        <v>0.75</v>
      </c>
      <c r="F1166" s="31">
        <v>239.40184600000001</v>
      </c>
    </row>
    <row r="1167" spans="2:6" x14ac:dyDescent="0.3">
      <c r="B1167" s="25" t="s">
        <v>34</v>
      </c>
      <c r="C1167" s="26" t="s">
        <v>8</v>
      </c>
      <c r="D1167" s="26" t="s">
        <v>41</v>
      </c>
      <c r="E1167" s="26">
        <v>0.75</v>
      </c>
      <c r="F1167" s="30">
        <v>239.40184600000001</v>
      </c>
    </row>
    <row r="1168" spans="2:6" x14ac:dyDescent="0.3">
      <c r="B1168" s="27" t="s">
        <v>34</v>
      </c>
      <c r="C1168" s="28" t="s">
        <v>8</v>
      </c>
      <c r="D1168" s="28" t="s">
        <v>41</v>
      </c>
      <c r="E1168" s="28">
        <v>0.75</v>
      </c>
      <c r="F1168" s="31">
        <v>239.40184600000001</v>
      </c>
    </row>
    <row r="1169" spans="2:6" x14ac:dyDescent="0.3">
      <c r="B1169" s="25" t="s">
        <v>34</v>
      </c>
      <c r="C1169" s="26" t="s">
        <v>8</v>
      </c>
      <c r="D1169" s="26" t="s">
        <v>41</v>
      </c>
      <c r="E1169" s="26">
        <v>0.5</v>
      </c>
      <c r="F1169" s="30">
        <v>221.68987999999999</v>
      </c>
    </row>
    <row r="1170" spans="2:6" x14ac:dyDescent="0.3">
      <c r="B1170" s="27" t="s">
        <v>34</v>
      </c>
      <c r="C1170" s="28" t="s">
        <v>8</v>
      </c>
      <c r="D1170" s="28" t="s">
        <v>41</v>
      </c>
      <c r="E1170" s="28">
        <v>0.5</v>
      </c>
      <c r="F1170" s="31">
        <v>221.68987999999999</v>
      </c>
    </row>
    <row r="1171" spans="2:6" x14ac:dyDescent="0.3">
      <c r="B1171" s="25" t="s">
        <v>34</v>
      </c>
      <c r="C1171" s="26" t="s">
        <v>8</v>
      </c>
      <c r="D1171" s="26" t="s">
        <v>41</v>
      </c>
      <c r="E1171" s="26">
        <v>0.5</v>
      </c>
      <c r="F1171" s="30">
        <v>221.68987999999999</v>
      </c>
    </row>
    <row r="1172" spans="2:6" x14ac:dyDescent="0.3">
      <c r="B1172" s="27" t="s">
        <v>34</v>
      </c>
      <c r="C1172" s="28" t="s">
        <v>8</v>
      </c>
      <c r="D1172" s="28" t="s">
        <v>41</v>
      </c>
      <c r="E1172" s="28">
        <v>0.5</v>
      </c>
      <c r="F1172" s="31">
        <v>221.68987999999999</v>
      </c>
    </row>
    <row r="1173" spans="2:6" x14ac:dyDescent="0.3">
      <c r="B1173" s="25" t="s">
        <v>34</v>
      </c>
      <c r="C1173" s="26" t="s">
        <v>8</v>
      </c>
      <c r="D1173" s="26" t="s">
        <v>41</v>
      </c>
      <c r="E1173" s="26">
        <v>0.5</v>
      </c>
      <c r="F1173" s="30">
        <v>221.68987999999999</v>
      </c>
    </row>
    <row r="1174" spans="2:6" x14ac:dyDescent="0.3">
      <c r="B1174" s="27" t="s">
        <v>34</v>
      </c>
      <c r="C1174" s="28" t="s">
        <v>8</v>
      </c>
      <c r="D1174" s="28" t="s">
        <v>41</v>
      </c>
      <c r="E1174" s="28">
        <v>0.25</v>
      </c>
      <c r="F1174" s="31">
        <v>205.47435999999999</v>
      </c>
    </row>
    <row r="1175" spans="2:6" x14ac:dyDescent="0.3">
      <c r="B1175" s="25" t="s">
        <v>34</v>
      </c>
      <c r="C1175" s="26" t="s">
        <v>8</v>
      </c>
      <c r="D1175" s="26" t="s">
        <v>41</v>
      </c>
      <c r="E1175" s="26">
        <v>0.25</v>
      </c>
      <c r="F1175" s="30">
        <v>205.47435999999999</v>
      </c>
    </row>
    <row r="1176" spans="2:6" x14ac:dyDescent="0.3">
      <c r="B1176" s="27" t="s">
        <v>34</v>
      </c>
      <c r="C1176" s="28" t="s">
        <v>8</v>
      </c>
      <c r="D1176" s="28" t="s">
        <v>41</v>
      </c>
      <c r="E1176" s="28">
        <v>0.25</v>
      </c>
      <c r="F1176" s="31">
        <v>205.47435999999999</v>
      </c>
    </row>
    <row r="1177" spans="2:6" x14ac:dyDescent="0.3">
      <c r="B1177" s="25" t="s">
        <v>34</v>
      </c>
      <c r="C1177" s="26" t="s">
        <v>8</v>
      </c>
      <c r="D1177" s="26" t="s">
        <v>41</v>
      </c>
      <c r="E1177" s="26">
        <v>0.25</v>
      </c>
      <c r="F1177" s="30">
        <v>205.47435999999999</v>
      </c>
    </row>
    <row r="1178" spans="2:6" x14ac:dyDescent="0.3">
      <c r="B1178" s="27" t="s">
        <v>34</v>
      </c>
      <c r="C1178" s="28" t="s">
        <v>8</v>
      </c>
      <c r="D1178" s="28" t="s">
        <v>41</v>
      </c>
      <c r="E1178" s="28">
        <v>0.05</v>
      </c>
      <c r="F1178" s="31">
        <v>185.87573900000001</v>
      </c>
    </row>
    <row r="1179" spans="2:6" x14ac:dyDescent="0.3">
      <c r="B1179" s="25" t="s">
        <v>34</v>
      </c>
      <c r="C1179" s="26" t="s">
        <v>8</v>
      </c>
      <c r="D1179" s="26" t="s">
        <v>41</v>
      </c>
      <c r="E1179" s="26">
        <v>0.05</v>
      </c>
      <c r="F1179" s="30">
        <v>185.87573900000001</v>
      </c>
    </row>
    <row r="1180" spans="2:6" x14ac:dyDescent="0.3">
      <c r="B1180" s="27" t="s">
        <v>34</v>
      </c>
      <c r="C1180" s="28" t="s">
        <v>8</v>
      </c>
      <c r="D1180" s="28" t="s">
        <v>41</v>
      </c>
      <c r="E1180" s="28">
        <v>0.05</v>
      </c>
      <c r="F1180" s="31">
        <v>185.87573900000001</v>
      </c>
    </row>
    <row r="1181" spans="2:6" x14ac:dyDescent="0.3">
      <c r="B1181" s="25" t="s">
        <v>34</v>
      </c>
      <c r="C1181" s="26" t="s">
        <v>8</v>
      </c>
      <c r="D1181" s="26" t="s">
        <v>41</v>
      </c>
      <c r="E1181" s="26">
        <v>0</v>
      </c>
      <c r="F1181" s="30">
        <v>162.47981999999999</v>
      </c>
    </row>
    <row r="1182" spans="2:6" x14ac:dyDescent="0.3">
      <c r="B1182" s="27" t="s">
        <v>34</v>
      </c>
      <c r="C1182" s="28" t="s">
        <v>8</v>
      </c>
      <c r="D1182" s="28" t="s">
        <v>41</v>
      </c>
      <c r="E1182" s="28" t="s">
        <v>24</v>
      </c>
      <c r="F1182" s="31">
        <v>222.854941</v>
      </c>
    </row>
    <row r="1183" spans="2:6" x14ac:dyDescent="0.3">
      <c r="B1183" s="25" t="s">
        <v>34</v>
      </c>
      <c r="C1183" s="26" t="s">
        <v>8</v>
      </c>
      <c r="D1183" s="26" t="s">
        <v>42</v>
      </c>
      <c r="E1183" s="26">
        <v>1</v>
      </c>
      <c r="F1183" s="30">
        <v>26645238.960000001</v>
      </c>
    </row>
    <row r="1184" spans="2:6" x14ac:dyDescent="0.3">
      <c r="B1184" s="27" t="s">
        <v>34</v>
      </c>
      <c r="C1184" s="28" t="s">
        <v>8</v>
      </c>
      <c r="D1184" s="28" t="s">
        <v>42</v>
      </c>
      <c r="E1184" s="28">
        <v>0.95</v>
      </c>
      <c r="F1184" s="31">
        <v>19029185.789999999</v>
      </c>
    </row>
    <row r="1185" spans="2:6" x14ac:dyDescent="0.3">
      <c r="B1185" s="25" t="s">
        <v>34</v>
      </c>
      <c r="C1185" s="26" t="s">
        <v>8</v>
      </c>
      <c r="D1185" s="26" t="s">
        <v>42</v>
      </c>
      <c r="E1185" s="26">
        <v>0.95</v>
      </c>
      <c r="F1185" s="30">
        <v>19029185.789999999</v>
      </c>
    </row>
    <row r="1186" spans="2:6" x14ac:dyDescent="0.3">
      <c r="B1186" s="27" t="s">
        <v>34</v>
      </c>
      <c r="C1186" s="28" t="s">
        <v>8</v>
      </c>
      <c r="D1186" s="28" t="s">
        <v>42</v>
      </c>
      <c r="E1186" s="28">
        <v>0.95</v>
      </c>
      <c r="F1186" s="31">
        <v>19029185.789999999</v>
      </c>
    </row>
    <row r="1187" spans="2:6" x14ac:dyDescent="0.3">
      <c r="B1187" s="25" t="s">
        <v>34</v>
      </c>
      <c r="C1187" s="26" t="s">
        <v>8</v>
      </c>
      <c r="D1187" s="26" t="s">
        <v>42</v>
      </c>
      <c r="E1187" s="26">
        <v>0.75</v>
      </c>
      <c r="F1187" s="30">
        <v>15694211.41</v>
      </c>
    </row>
    <row r="1188" spans="2:6" x14ac:dyDescent="0.3">
      <c r="B1188" s="27" t="s">
        <v>34</v>
      </c>
      <c r="C1188" s="28" t="s">
        <v>8</v>
      </c>
      <c r="D1188" s="28" t="s">
        <v>42</v>
      </c>
      <c r="E1188" s="28">
        <v>0.75</v>
      </c>
      <c r="F1188" s="31">
        <v>15694211.41</v>
      </c>
    </row>
    <row r="1189" spans="2:6" x14ac:dyDescent="0.3">
      <c r="B1189" s="25" t="s">
        <v>34</v>
      </c>
      <c r="C1189" s="26" t="s">
        <v>8</v>
      </c>
      <c r="D1189" s="26" t="s">
        <v>42</v>
      </c>
      <c r="E1189" s="26">
        <v>0.75</v>
      </c>
      <c r="F1189" s="30">
        <v>15694211.41</v>
      </c>
    </row>
    <row r="1190" spans="2:6" x14ac:dyDescent="0.3">
      <c r="B1190" s="27" t="s">
        <v>34</v>
      </c>
      <c r="C1190" s="28" t="s">
        <v>8</v>
      </c>
      <c r="D1190" s="28" t="s">
        <v>42</v>
      </c>
      <c r="E1190" s="28">
        <v>0.75</v>
      </c>
      <c r="F1190" s="31">
        <v>15694211.41</v>
      </c>
    </row>
    <row r="1191" spans="2:6" x14ac:dyDescent="0.3">
      <c r="B1191" s="25" t="s">
        <v>34</v>
      </c>
      <c r="C1191" s="26" t="s">
        <v>8</v>
      </c>
      <c r="D1191" s="26" t="s">
        <v>42</v>
      </c>
      <c r="E1191" s="26">
        <v>0.5</v>
      </c>
      <c r="F1191" s="30">
        <v>13609712.800000001</v>
      </c>
    </row>
    <row r="1192" spans="2:6" x14ac:dyDescent="0.3">
      <c r="B1192" s="27" t="s">
        <v>34</v>
      </c>
      <c r="C1192" s="28" t="s">
        <v>8</v>
      </c>
      <c r="D1192" s="28" t="s">
        <v>42</v>
      </c>
      <c r="E1192" s="28">
        <v>0.5</v>
      </c>
      <c r="F1192" s="31">
        <v>13609712.800000001</v>
      </c>
    </row>
    <row r="1193" spans="2:6" x14ac:dyDescent="0.3">
      <c r="B1193" s="25" t="s">
        <v>34</v>
      </c>
      <c r="C1193" s="26" t="s">
        <v>8</v>
      </c>
      <c r="D1193" s="26" t="s">
        <v>42</v>
      </c>
      <c r="E1193" s="26">
        <v>0.5</v>
      </c>
      <c r="F1193" s="30">
        <v>13609712.800000001</v>
      </c>
    </row>
    <row r="1194" spans="2:6" x14ac:dyDescent="0.3">
      <c r="B1194" s="27" t="s">
        <v>34</v>
      </c>
      <c r="C1194" s="28" t="s">
        <v>8</v>
      </c>
      <c r="D1194" s="28" t="s">
        <v>42</v>
      </c>
      <c r="E1194" s="28">
        <v>0.5</v>
      </c>
      <c r="F1194" s="31">
        <v>13609712.800000001</v>
      </c>
    </row>
    <row r="1195" spans="2:6" x14ac:dyDescent="0.3">
      <c r="B1195" s="25" t="s">
        <v>34</v>
      </c>
      <c r="C1195" s="26" t="s">
        <v>8</v>
      </c>
      <c r="D1195" s="26" t="s">
        <v>42</v>
      </c>
      <c r="E1195" s="26">
        <v>0.5</v>
      </c>
      <c r="F1195" s="30">
        <v>13609712.800000001</v>
      </c>
    </row>
    <row r="1196" spans="2:6" x14ac:dyDescent="0.3">
      <c r="B1196" s="27" t="s">
        <v>34</v>
      </c>
      <c r="C1196" s="28" t="s">
        <v>8</v>
      </c>
      <c r="D1196" s="28" t="s">
        <v>42</v>
      </c>
      <c r="E1196" s="28">
        <v>0.25</v>
      </c>
      <c r="F1196" s="31">
        <v>11820190.310000001</v>
      </c>
    </row>
    <row r="1197" spans="2:6" x14ac:dyDescent="0.3">
      <c r="B1197" s="25" t="s">
        <v>34</v>
      </c>
      <c r="C1197" s="26" t="s">
        <v>8</v>
      </c>
      <c r="D1197" s="26" t="s">
        <v>42</v>
      </c>
      <c r="E1197" s="26">
        <v>0.25</v>
      </c>
      <c r="F1197" s="30">
        <v>11820190.310000001</v>
      </c>
    </row>
    <row r="1198" spans="2:6" x14ac:dyDescent="0.3">
      <c r="B1198" s="27" t="s">
        <v>34</v>
      </c>
      <c r="C1198" s="28" t="s">
        <v>8</v>
      </c>
      <c r="D1198" s="28" t="s">
        <v>42</v>
      </c>
      <c r="E1198" s="28">
        <v>0.25</v>
      </c>
      <c r="F1198" s="31">
        <v>11820190.310000001</v>
      </c>
    </row>
    <row r="1199" spans="2:6" x14ac:dyDescent="0.3">
      <c r="B1199" s="25" t="s">
        <v>34</v>
      </c>
      <c r="C1199" s="26" t="s">
        <v>8</v>
      </c>
      <c r="D1199" s="26" t="s">
        <v>42</v>
      </c>
      <c r="E1199" s="26">
        <v>0.25</v>
      </c>
      <c r="F1199" s="30">
        <v>11820190.310000001</v>
      </c>
    </row>
    <row r="1200" spans="2:6" x14ac:dyDescent="0.3">
      <c r="B1200" s="27" t="s">
        <v>34</v>
      </c>
      <c r="C1200" s="28" t="s">
        <v>8</v>
      </c>
      <c r="D1200" s="28" t="s">
        <v>42</v>
      </c>
      <c r="E1200" s="28">
        <v>0.05</v>
      </c>
      <c r="F1200" s="31">
        <v>9419702.8059999999</v>
      </c>
    </row>
    <row r="1201" spans="2:6" x14ac:dyDescent="0.3">
      <c r="B1201" s="25" t="s">
        <v>34</v>
      </c>
      <c r="C1201" s="26" t="s">
        <v>8</v>
      </c>
      <c r="D1201" s="26" t="s">
        <v>42</v>
      </c>
      <c r="E1201" s="26">
        <v>0.05</v>
      </c>
      <c r="F1201" s="30">
        <v>9419702.8059999999</v>
      </c>
    </row>
    <row r="1202" spans="2:6" x14ac:dyDescent="0.3">
      <c r="B1202" s="27" t="s">
        <v>34</v>
      </c>
      <c r="C1202" s="28" t="s">
        <v>8</v>
      </c>
      <c r="D1202" s="28" t="s">
        <v>42</v>
      </c>
      <c r="E1202" s="28">
        <v>0.05</v>
      </c>
      <c r="F1202" s="31">
        <v>9419702.8059999999</v>
      </c>
    </row>
    <row r="1203" spans="2:6" x14ac:dyDescent="0.3">
      <c r="B1203" s="25" t="s">
        <v>34</v>
      </c>
      <c r="C1203" s="26" t="s">
        <v>8</v>
      </c>
      <c r="D1203" s="26" t="s">
        <v>42</v>
      </c>
      <c r="E1203" s="26">
        <v>0</v>
      </c>
      <c r="F1203" s="30">
        <v>6210591.608</v>
      </c>
    </row>
    <row r="1204" spans="2:6" x14ac:dyDescent="0.3">
      <c r="B1204" s="27" t="s">
        <v>34</v>
      </c>
      <c r="C1204" s="28" t="s">
        <v>8</v>
      </c>
      <c r="D1204" s="28" t="s">
        <v>42</v>
      </c>
      <c r="E1204" s="28" t="s">
        <v>24</v>
      </c>
      <c r="F1204" s="31">
        <v>13855321.970000001</v>
      </c>
    </row>
    <row r="1205" spans="2:6" x14ac:dyDescent="0.3">
      <c r="B1205" s="25" t="s">
        <v>34</v>
      </c>
      <c r="C1205" s="26" t="s">
        <v>8</v>
      </c>
      <c r="D1205" s="26" t="s">
        <v>43</v>
      </c>
      <c r="E1205" s="26">
        <v>1</v>
      </c>
      <c r="F1205" s="30">
        <v>176.62157999999999</v>
      </c>
    </row>
    <row r="1206" spans="2:6" x14ac:dyDescent="0.3">
      <c r="B1206" s="27" t="s">
        <v>34</v>
      </c>
      <c r="C1206" s="28" t="s">
        <v>8</v>
      </c>
      <c r="D1206" s="28" t="s">
        <v>43</v>
      </c>
      <c r="E1206" s="28">
        <v>0.95</v>
      </c>
      <c r="F1206" s="31">
        <v>115.803634</v>
      </c>
    </row>
    <row r="1207" spans="2:6" x14ac:dyDescent="0.3">
      <c r="B1207" s="25" t="s">
        <v>34</v>
      </c>
      <c r="C1207" s="26" t="s">
        <v>8</v>
      </c>
      <c r="D1207" s="26" t="s">
        <v>43</v>
      </c>
      <c r="E1207" s="26">
        <v>0.95</v>
      </c>
      <c r="F1207" s="30">
        <v>115.803634</v>
      </c>
    </row>
    <row r="1208" spans="2:6" x14ac:dyDescent="0.3">
      <c r="B1208" s="27" t="s">
        <v>34</v>
      </c>
      <c r="C1208" s="28" t="s">
        <v>8</v>
      </c>
      <c r="D1208" s="28" t="s">
        <v>43</v>
      </c>
      <c r="E1208" s="28">
        <v>0.95</v>
      </c>
      <c r="F1208" s="31">
        <v>115.803634</v>
      </c>
    </row>
    <row r="1209" spans="2:6" x14ac:dyDescent="0.3">
      <c r="B1209" s="25" t="s">
        <v>34</v>
      </c>
      <c r="C1209" s="26" t="s">
        <v>8</v>
      </c>
      <c r="D1209" s="26" t="s">
        <v>43</v>
      </c>
      <c r="E1209" s="26">
        <v>0.75</v>
      </c>
      <c r="F1209" s="30">
        <v>98.000707000000006</v>
      </c>
    </row>
    <row r="1210" spans="2:6" x14ac:dyDescent="0.3">
      <c r="B1210" s="27" t="s">
        <v>34</v>
      </c>
      <c r="C1210" s="28" t="s">
        <v>8</v>
      </c>
      <c r="D1210" s="28" t="s">
        <v>43</v>
      </c>
      <c r="E1210" s="28">
        <v>0.75</v>
      </c>
      <c r="F1210" s="31">
        <v>98.000707000000006</v>
      </c>
    </row>
    <row r="1211" spans="2:6" x14ac:dyDescent="0.3">
      <c r="B1211" s="25" t="s">
        <v>34</v>
      </c>
      <c r="C1211" s="26" t="s">
        <v>8</v>
      </c>
      <c r="D1211" s="26" t="s">
        <v>43</v>
      </c>
      <c r="E1211" s="26">
        <v>0.75</v>
      </c>
      <c r="F1211" s="30">
        <v>98.000707000000006</v>
      </c>
    </row>
    <row r="1212" spans="2:6" x14ac:dyDescent="0.3">
      <c r="B1212" s="27" t="s">
        <v>34</v>
      </c>
      <c r="C1212" s="28" t="s">
        <v>8</v>
      </c>
      <c r="D1212" s="28" t="s">
        <v>43</v>
      </c>
      <c r="E1212" s="28">
        <v>0.75</v>
      </c>
      <c r="F1212" s="31">
        <v>98.000707000000006</v>
      </c>
    </row>
    <row r="1213" spans="2:6" x14ac:dyDescent="0.3">
      <c r="B1213" s="25" t="s">
        <v>34</v>
      </c>
      <c r="C1213" s="26" t="s">
        <v>8</v>
      </c>
      <c r="D1213" s="26" t="s">
        <v>43</v>
      </c>
      <c r="E1213" s="26">
        <v>0.5</v>
      </c>
      <c r="F1213" s="30">
        <v>88.089671999999993</v>
      </c>
    </row>
    <row r="1214" spans="2:6" x14ac:dyDescent="0.3">
      <c r="B1214" s="27" t="s">
        <v>34</v>
      </c>
      <c r="C1214" s="28" t="s">
        <v>8</v>
      </c>
      <c r="D1214" s="28" t="s">
        <v>43</v>
      </c>
      <c r="E1214" s="28">
        <v>0.5</v>
      </c>
      <c r="F1214" s="31">
        <v>88.089671999999993</v>
      </c>
    </row>
    <row r="1215" spans="2:6" x14ac:dyDescent="0.3">
      <c r="B1215" s="25" t="s">
        <v>34</v>
      </c>
      <c r="C1215" s="26" t="s">
        <v>8</v>
      </c>
      <c r="D1215" s="26" t="s">
        <v>43</v>
      </c>
      <c r="E1215" s="26">
        <v>0.5</v>
      </c>
      <c r="F1215" s="30">
        <v>88.089671999999993</v>
      </c>
    </row>
    <row r="1216" spans="2:6" x14ac:dyDescent="0.3">
      <c r="B1216" s="27" t="s">
        <v>34</v>
      </c>
      <c r="C1216" s="28" t="s">
        <v>8</v>
      </c>
      <c r="D1216" s="28" t="s">
        <v>43</v>
      </c>
      <c r="E1216" s="28">
        <v>0.5</v>
      </c>
      <c r="F1216" s="31">
        <v>88.089671999999993</v>
      </c>
    </row>
    <row r="1217" spans="2:6" x14ac:dyDescent="0.3">
      <c r="B1217" s="25" t="s">
        <v>34</v>
      </c>
      <c r="C1217" s="26" t="s">
        <v>8</v>
      </c>
      <c r="D1217" s="26" t="s">
        <v>43</v>
      </c>
      <c r="E1217" s="26">
        <v>0.5</v>
      </c>
      <c r="F1217" s="30">
        <v>88.089671999999993</v>
      </c>
    </row>
    <row r="1218" spans="2:6" x14ac:dyDescent="0.3">
      <c r="B1218" s="27" t="s">
        <v>34</v>
      </c>
      <c r="C1218" s="28" t="s">
        <v>8</v>
      </c>
      <c r="D1218" s="28" t="s">
        <v>43</v>
      </c>
      <c r="E1218" s="28">
        <v>0.25</v>
      </c>
      <c r="F1218" s="31">
        <v>78.192435000000003</v>
      </c>
    </row>
    <row r="1219" spans="2:6" x14ac:dyDescent="0.3">
      <c r="B1219" s="25" t="s">
        <v>34</v>
      </c>
      <c r="C1219" s="26" t="s">
        <v>8</v>
      </c>
      <c r="D1219" s="26" t="s">
        <v>43</v>
      </c>
      <c r="E1219" s="26">
        <v>0.25</v>
      </c>
      <c r="F1219" s="30">
        <v>78.192435000000003</v>
      </c>
    </row>
    <row r="1220" spans="2:6" x14ac:dyDescent="0.3">
      <c r="B1220" s="27" t="s">
        <v>34</v>
      </c>
      <c r="C1220" s="28" t="s">
        <v>8</v>
      </c>
      <c r="D1220" s="28" t="s">
        <v>43</v>
      </c>
      <c r="E1220" s="28">
        <v>0.25</v>
      </c>
      <c r="F1220" s="31">
        <v>78.192435000000003</v>
      </c>
    </row>
    <row r="1221" spans="2:6" x14ac:dyDescent="0.3">
      <c r="B1221" s="25" t="s">
        <v>34</v>
      </c>
      <c r="C1221" s="26" t="s">
        <v>8</v>
      </c>
      <c r="D1221" s="26" t="s">
        <v>43</v>
      </c>
      <c r="E1221" s="26">
        <v>0.25</v>
      </c>
      <c r="F1221" s="30">
        <v>78.192435000000003</v>
      </c>
    </row>
    <row r="1222" spans="2:6" x14ac:dyDescent="0.3">
      <c r="B1222" s="27" t="s">
        <v>34</v>
      </c>
      <c r="C1222" s="28" t="s">
        <v>8</v>
      </c>
      <c r="D1222" s="28" t="s">
        <v>43</v>
      </c>
      <c r="E1222" s="28">
        <v>0.05</v>
      </c>
      <c r="F1222" s="31">
        <v>67.947593999999995</v>
      </c>
    </row>
    <row r="1223" spans="2:6" x14ac:dyDescent="0.3">
      <c r="B1223" s="25" t="s">
        <v>34</v>
      </c>
      <c r="C1223" s="26" t="s">
        <v>8</v>
      </c>
      <c r="D1223" s="26" t="s">
        <v>43</v>
      </c>
      <c r="E1223" s="26">
        <v>0.05</v>
      </c>
      <c r="F1223" s="30">
        <v>67.947593999999995</v>
      </c>
    </row>
    <row r="1224" spans="2:6" x14ac:dyDescent="0.3">
      <c r="B1224" s="27" t="s">
        <v>34</v>
      </c>
      <c r="C1224" s="28" t="s">
        <v>8</v>
      </c>
      <c r="D1224" s="28" t="s">
        <v>43</v>
      </c>
      <c r="E1224" s="28">
        <v>0.05</v>
      </c>
      <c r="F1224" s="31">
        <v>67.947593999999995</v>
      </c>
    </row>
    <row r="1225" spans="2:6" x14ac:dyDescent="0.3">
      <c r="B1225" s="25" t="s">
        <v>34</v>
      </c>
      <c r="C1225" s="26" t="s">
        <v>8</v>
      </c>
      <c r="D1225" s="26" t="s">
        <v>43</v>
      </c>
      <c r="E1225" s="26">
        <v>0</v>
      </c>
      <c r="F1225" s="30">
        <v>57.598917</v>
      </c>
    </row>
    <row r="1226" spans="2:6" x14ac:dyDescent="0.3">
      <c r="B1226" s="27" t="s">
        <v>34</v>
      </c>
      <c r="C1226" s="28" t="s">
        <v>8</v>
      </c>
      <c r="D1226" s="28" t="s">
        <v>43</v>
      </c>
      <c r="E1226" s="28" t="s">
        <v>24</v>
      </c>
      <c r="F1226" s="31">
        <v>89.220083000000002</v>
      </c>
    </row>
    <row r="1227" spans="2:6" x14ac:dyDescent="0.3">
      <c r="B1227" s="25" t="s">
        <v>34</v>
      </c>
      <c r="C1227" s="26" t="s">
        <v>9</v>
      </c>
      <c r="D1227" s="26" t="s">
        <v>35</v>
      </c>
      <c r="E1227" s="26">
        <v>1</v>
      </c>
      <c r="F1227" s="30">
        <v>211013.52499999999</v>
      </c>
    </row>
    <row r="1228" spans="2:6" x14ac:dyDescent="0.3">
      <c r="B1228" s="27" t="s">
        <v>34</v>
      </c>
      <c r="C1228" s="28" t="s">
        <v>9</v>
      </c>
      <c r="D1228" s="28" t="s">
        <v>35</v>
      </c>
      <c r="E1228" s="28">
        <v>0.95</v>
      </c>
      <c r="F1228" s="31">
        <v>175249.35</v>
      </c>
    </row>
    <row r="1229" spans="2:6" x14ac:dyDescent="0.3">
      <c r="B1229" s="25" t="s">
        <v>34</v>
      </c>
      <c r="C1229" s="26" t="s">
        <v>9</v>
      </c>
      <c r="D1229" s="26" t="s">
        <v>35</v>
      </c>
      <c r="E1229" s="26">
        <v>0.95</v>
      </c>
      <c r="F1229" s="30">
        <v>175249.35</v>
      </c>
    </row>
    <row r="1230" spans="2:6" x14ac:dyDescent="0.3">
      <c r="B1230" s="27" t="s">
        <v>34</v>
      </c>
      <c r="C1230" s="28" t="s">
        <v>9</v>
      </c>
      <c r="D1230" s="28" t="s">
        <v>35</v>
      </c>
      <c r="E1230" s="28">
        <v>0.95</v>
      </c>
      <c r="F1230" s="31">
        <v>175249.35</v>
      </c>
    </row>
    <row r="1231" spans="2:6" x14ac:dyDescent="0.3">
      <c r="B1231" s="25" t="s">
        <v>34</v>
      </c>
      <c r="C1231" s="26" t="s">
        <v>9</v>
      </c>
      <c r="D1231" s="26" t="s">
        <v>35</v>
      </c>
      <c r="E1231" s="26">
        <v>0.75</v>
      </c>
      <c r="F1231" s="30">
        <v>158859.47500000001</v>
      </c>
    </row>
    <row r="1232" spans="2:6" x14ac:dyDescent="0.3">
      <c r="B1232" s="27" t="s">
        <v>34</v>
      </c>
      <c r="C1232" s="28" t="s">
        <v>9</v>
      </c>
      <c r="D1232" s="28" t="s">
        <v>35</v>
      </c>
      <c r="E1232" s="28">
        <v>0.75</v>
      </c>
      <c r="F1232" s="31">
        <v>158859.47500000001</v>
      </c>
    </row>
    <row r="1233" spans="2:6" x14ac:dyDescent="0.3">
      <c r="B1233" s="25" t="s">
        <v>34</v>
      </c>
      <c r="C1233" s="26" t="s">
        <v>9</v>
      </c>
      <c r="D1233" s="26" t="s">
        <v>35</v>
      </c>
      <c r="E1233" s="26">
        <v>0.75</v>
      </c>
      <c r="F1233" s="30">
        <v>158859.47500000001</v>
      </c>
    </row>
    <row r="1234" spans="2:6" x14ac:dyDescent="0.3">
      <c r="B1234" s="27" t="s">
        <v>34</v>
      </c>
      <c r="C1234" s="28" t="s">
        <v>9</v>
      </c>
      <c r="D1234" s="28" t="s">
        <v>35</v>
      </c>
      <c r="E1234" s="28">
        <v>0.75</v>
      </c>
      <c r="F1234" s="31">
        <v>158859.47500000001</v>
      </c>
    </row>
    <row r="1235" spans="2:6" x14ac:dyDescent="0.3">
      <c r="B1235" s="25" t="s">
        <v>34</v>
      </c>
      <c r="C1235" s="26" t="s">
        <v>9</v>
      </c>
      <c r="D1235" s="26" t="s">
        <v>35</v>
      </c>
      <c r="E1235" s="26">
        <v>0.5</v>
      </c>
      <c r="F1235" s="30">
        <v>148047.04999999999</v>
      </c>
    </row>
    <row r="1236" spans="2:6" x14ac:dyDescent="0.3">
      <c r="B1236" s="27" t="s">
        <v>34</v>
      </c>
      <c r="C1236" s="28" t="s">
        <v>9</v>
      </c>
      <c r="D1236" s="28" t="s">
        <v>35</v>
      </c>
      <c r="E1236" s="28">
        <v>0.5</v>
      </c>
      <c r="F1236" s="31">
        <v>148047.04999999999</v>
      </c>
    </row>
    <row r="1237" spans="2:6" x14ac:dyDescent="0.3">
      <c r="B1237" s="25" t="s">
        <v>34</v>
      </c>
      <c r="C1237" s="26" t="s">
        <v>9</v>
      </c>
      <c r="D1237" s="26" t="s">
        <v>35</v>
      </c>
      <c r="E1237" s="26">
        <v>0.5</v>
      </c>
      <c r="F1237" s="30">
        <v>148047.04999999999</v>
      </c>
    </row>
    <row r="1238" spans="2:6" x14ac:dyDescent="0.3">
      <c r="B1238" s="27" t="s">
        <v>34</v>
      </c>
      <c r="C1238" s="28" t="s">
        <v>9</v>
      </c>
      <c r="D1238" s="28" t="s">
        <v>35</v>
      </c>
      <c r="E1238" s="28">
        <v>0.5</v>
      </c>
      <c r="F1238" s="31">
        <v>148047.04999999999</v>
      </c>
    </row>
    <row r="1239" spans="2:6" x14ac:dyDescent="0.3">
      <c r="B1239" s="25" t="s">
        <v>34</v>
      </c>
      <c r="C1239" s="26" t="s">
        <v>9</v>
      </c>
      <c r="D1239" s="26" t="s">
        <v>35</v>
      </c>
      <c r="E1239" s="26">
        <v>0.5</v>
      </c>
      <c r="F1239" s="30">
        <v>148047.04999999999</v>
      </c>
    </row>
    <row r="1240" spans="2:6" x14ac:dyDescent="0.3">
      <c r="B1240" s="27" t="s">
        <v>34</v>
      </c>
      <c r="C1240" s="28" t="s">
        <v>9</v>
      </c>
      <c r="D1240" s="28" t="s">
        <v>35</v>
      </c>
      <c r="E1240" s="28">
        <v>0.25</v>
      </c>
      <c r="F1240" s="31">
        <v>138017.42499999999</v>
      </c>
    </row>
    <row r="1241" spans="2:6" x14ac:dyDescent="0.3">
      <c r="B1241" s="25" t="s">
        <v>34</v>
      </c>
      <c r="C1241" s="26" t="s">
        <v>9</v>
      </c>
      <c r="D1241" s="26" t="s">
        <v>35</v>
      </c>
      <c r="E1241" s="26">
        <v>0.25</v>
      </c>
      <c r="F1241" s="30">
        <v>138017.42499999999</v>
      </c>
    </row>
    <row r="1242" spans="2:6" x14ac:dyDescent="0.3">
      <c r="B1242" s="27" t="s">
        <v>34</v>
      </c>
      <c r="C1242" s="28" t="s">
        <v>9</v>
      </c>
      <c r="D1242" s="28" t="s">
        <v>35</v>
      </c>
      <c r="E1242" s="28">
        <v>0.25</v>
      </c>
      <c r="F1242" s="31">
        <v>138017.42499999999</v>
      </c>
    </row>
    <row r="1243" spans="2:6" x14ac:dyDescent="0.3">
      <c r="B1243" s="25" t="s">
        <v>34</v>
      </c>
      <c r="C1243" s="26" t="s">
        <v>9</v>
      </c>
      <c r="D1243" s="26" t="s">
        <v>35</v>
      </c>
      <c r="E1243" s="26">
        <v>0.25</v>
      </c>
      <c r="F1243" s="30">
        <v>138017.42499999999</v>
      </c>
    </row>
    <row r="1244" spans="2:6" x14ac:dyDescent="0.3">
      <c r="B1244" s="27" t="s">
        <v>34</v>
      </c>
      <c r="C1244" s="28" t="s">
        <v>9</v>
      </c>
      <c r="D1244" s="28" t="s">
        <v>35</v>
      </c>
      <c r="E1244" s="28">
        <v>0.05</v>
      </c>
      <c r="F1244" s="31">
        <v>124807.675</v>
      </c>
    </row>
    <row r="1245" spans="2:6" x14ac:dyDescent="0.3">
      <c r="B1245" s="25" t="s">
        <v>34</v>
      </c>
      <c r="C1245" s="26" t="s">
        <v>9</v>
      </c>
      <c r="D1245" s="26" t="s">
        <v>35</v>
      </c>
      <c r="E1245" s="26">
        <v>0.05</v>
      </c>
      <c r="F1245" s="30">
        <v>124807.675</v>
      </c>
    </row>
    <row r="1246" spans="2:6" x14ac:dyDescent="0.3">
      <c r="B1246" s="27" t="s">
        <v>34</v>
      </c>
      <c r="C1246" s="28" t="s">
        <v>9</v>
      </c>
      <c r="D1246" s="28" t="s">
        <v>35</v>
      </c>
      <c r="E1246" s="28">
        <v>0.05</v>
      </c>
      <c r="F1246" s="31">
        <v>124807.675</v>
      </c>
    </row>
    <row r="1247" spans="2:6" x14ac:dyDescent="0.3">
      <c r="B1247" s="25" t="s">
        <v>34</v>
      </c>
      <c r="C1247" s="26" t="s">
        <v>9</v>
      </c>
      <c r="D1247" s="26" t="s">
        <v>35</v>
      </c>
      <c r="E1247" s="26">
        <v>0</v>
      </c>
      <c r="F1247" s="30">
        <v>90462.324999999997</v>
      </c>
    </row>
    <row r="1248" spans="2:6" x14ac:dyDescent="0.3">
      <c r="B1248" s="27" t="s">
        <v>34</v>
      </c>
      <c r="C1248" s="28" t="s">
        <v>9</v>
      </c>
      <c r="D1248" s="28" t="s">
        <v>35</v>
      </c>
      <c r="E1248" s="28" t="s">
        <v>24</v>
      </c>
      <c r="F1248" s="31">
        <v>148802.9032</v>
      </c>
    </row>
    <row r="1249" spans="2:6" x14ac:dyDescent="0.3">
      <c r="B1249" s="25" t="s">
        <v>34</v>
      </c>
      <c r="C1249" s="26" t="s">
        <v>9</v>
      </c>
      <c r="D1249" s="26" t="s">
        <v>36</v>
      </c>
      <c r="E1249" s="26">
        <v>1</v>
      </c>
      <c r="F1249" s="30">
        <v>59963447.890000001</v>
      </c>
    </row>
    <row r="1250" spans="2:6" x14ac:dyDescent="0.3">
      <c r="B1250" s="27" t="s">
        <v>34</v>
      </c>
      <c r="C1250" s="28" t="s">
        <v>9</v>
      </c>
      <c r="D1250" s="28" t="s">
        <v>36</v>
      </c>
      <c r="E1250" s="28">
        <v>0.95</v>
      </c>
      <c r="F1250" s="31">
        <v>43733077.25</v>
      </c>
    </row>
    <row r="1251" spans="2:6" x14ac:dyDescent="0.3">
      <c r="B1251" s="25" t="s">
        <v>34</v>
      </c>
      <c r="C1251" s="26" t="s">
        <v>9</v>
      </c>
      <c r="D1251" s="26" t="s">
        <v>36</v>
      </c>
      <c r="E1251" s="26">
        <v>0.95</v>
      </c>
      <c r="F1251" s="30">
        <v>43733077.25</v>
      </c>
    </row>
    <row r="1252" spans="2:6" x14ac:dyDescent="0.3">
      <c r="B1252" s="27" t="s">
        <v>34</v>
      </c>
      <c r="C1252" s="28" t="s">
        <v>9</v>
      </c>
      <c r="D1252" s="28" t="s">
        <v>36</v>
      </c>
      <c r="E1252" s="28">
        <v>0.95</v>
      </c>
      <c r="F1252" s="31">
        <v>43733077.25</v>
      </c>
    </row>
    <row r="1253" spans="2:6" x14ac:dyDescent="0.3">
      <c r="B1253" s="25" t="s">
        <v>34</v>
      </c>
      <c r="C1253" s="26" t="s">
        <v>9</v>
      </c>
      <c r="D1253" s="26" t="s">
        <v>36</v>
      </c>
      <c r="E1253" s="26">
        <v>0.75</v>
      </c>
      <c r="F1253" s="30">
        <v>37990854.859999999</v>
      </c>
    </row>
    <row r="1254" spans="2:6" x14ac:dyDescent="0.3">
      <c r="B1254" s="27" t="s">
        <v>34</v>
      </c>
      <c r="C1254" s="28" t="s">
        <v>9</v>
      </c>
      <c r="D1254" s="28" t="s">
        <v>36</v>
      </c>
      <c r="E1254" s="28">
        <v>0.75</v>
      </c>
      <c r="F1254" s="31">
        <v>37990854.859999999</v>
      </c>
    </row>
    <row r="1255" spans="2:6" x14ac:dyDescent="0.3">
      <c r="B1255" s="25" t="s">
        <v>34</v>
      </c>
      <c r="C1255" s="26" t="s">
        <v>9</v>
      </c>
      <c r="D1255" s="26" t="s">
        <v>36</v>
      </c>
      <c r="E1255" s="26">
        <v>0.75</v>
      </c>
      <c r="F1255" s="30">
        <v>37990854.859999999</v>
      </c>
    </row>
    <row r="1256" spans="2:6" x14ac:dyDescent="0.3">
      <c r="B1256" s="27" t="s">
        <v>34</v>
      </c>
      <c r="C1256" s="28" t="s">
        <v>9</v>
      </c>
      <c r="D1256" s="28" t="s">
        <v>36</v>
      </c>
      <c r="E1256" s="28">
        <v>0.75</v>
      </c>
      <c r="F1256" s="31">
        <v>37990854.859999999</v>
      </c>
    </row>
    <row r="1257" spans="2:6" x14ac:dyDescent="0.3">
      <c r="B1257" s="25" t="s">
        <v>34</v>
      </c>
      <c r="C1257" s="26" t="s">
        <v>9</v>
      </c>
      <c r="D1257" s="26" t="s">
        <v>36</v>
      </c>
      <c r="E1257" s="26">
        <v>0.5</v>
      </c>
      <c r="F1257" s="30">
        <v>34066875.539999999</v>
      </c>
    </row>
    <row r="1258" spans="2:6" x14ac:dyDescent="0.3">
      <c r="B1258" s="27" t="s">
        <v>34</v>
      </c>
      <c r="C1258" s="28" t="s">
        <v>9</v>
      </c>
      <c r="D1258" s="28" t="s">
        <v>36</v>
      </c>
      <c r="E1258" s="28">
        <v>0.5</v>
      </c>
      <c r="F1258" s="31">
        <v>34066875.539999999</v>
      </c>
    </row>
    <row r="1259" spans="2:6" x14ac:dyDescent="0.3">
      <c r="B1259" s="25" t="s">
        <v>34</v>
      </c>
      <c r="C1259" s="26" t="s">
        <v>9</v>
      </c>
      <c r="D1259" s="26" t="s">
        <v>36</v>
      </c>
      <c r="E1259" s="26">
        <v>0.5</v>
      </c>
      <c r="F1259" s="30">
        <v>34066875.539999999</v>
      </c>
    </row>
    <row r="1260" spans="2:6" x14ac:dyDescent="0.3">
      <c r="B1260" s="27" t="s">
        <v>34</v>
      </c>
      <c r="C1260" s="28" t="s">
        <v>9</v>
      </c>
      <c r="D1260" s="28" t="s">
        <v>36</v>
      </c>
      <c r="E1260" s="28">
        <v>0.5</v>
      </c>
      <c r="F1260" s="31">
        <v>34066875.539999999</v>
      </c>
    </row>
    <row r="1261" spans="2:6" x14ac:dyDescent="0.3">
      <c r="B1261" s="25" t="s">
        <v>34</v>
      </c>
      <c r="C1261" s="26" t="s">
        <v>9</v>
      </c>
      <c r="D1261" s="26" t="s">
        <v>36</v>
      </c>
      <c r="E1261" s="26">
        <v>0.5</v>
      </c>
      <c r="F1261" s="30">
        <v>34066875.539999999</v>
      </c>
    </row>
    <row r="1262" spans="2:6" x14ac:dyDescent="0.3">
      <c r="B1262" s="27" t="s">
        <v>34</v>
      </c>
      <c r="C1262" s="28" t="s">
        <v>9</v>
      </c>
      <c r="D1262" s="28" t="s">
        <v>36</v>
      </c>
      <c r="E1262" s="28">
        <v>0.25</v>
      </c>
      <c r="F1262" s="31">
        <v>30355250.739999998</v>
      </c>
    </row>
    <row r="1263" spans="2:6" x14ac:dyDescent="0.3">
      <c r="B1263" s="25" t="s">
        <v>34</v>
      </c>
      <c r="C1263" s="26" t="s">
        <v>9</v>
      </c>
      <c r="D1263" s="26" t="s">
        <v>36</v>
      </c>
      <c r="E1263" s="26">
        <v>0.25</v>
      </c>
      <c r="F1263" s="30">
        <v>30355250.739999998</v>
      </c>
    </row>
    <row r="1264" spans="2:6" x14ac:dyDescent="0.3">
      <c r="B1264" s="27" t="s">
        <v>34</v>
      </c>
      <c r="C1264" s="28" t="s">
        <v>9</v>
      </c>
      <c r="D1264" s="28" t="s">
        <v>36</v>
      </c>
      <c r="E1264" s="28">
        <v>0.25</v>
      </c>
      <c r="F1264" s="31">
        <v>30355250.739999998</v>
      </c>
    </row>
    <row r="1265" spans="2:6" x14ac:dyDescent="0.3">
      <c r="B1265" s="25" t="s">
        <v>34</v>
      </c>
      <c r="C1265" s="26" t="s">
        <v>9</v>
      </c>
      <c r="D1265" s="26" t="s">
        <v>36</v>
      </c>
      <c r="E1265" s="26">
        <v>0.25</v>
      </c>
      <c r="F1265" s="30">
        <v>30355250.739999998</v>
      </c>
    </row>
    <row r="1266" spans="2:6" x14ac:dyDescent="0.3">
      <c r="B1266" s="27" t="s">
        <v>34</v>
      </c>
      <c r="C1266" s="28" t="s">
        <v>9</v>
      </c>
      <c r="D1266" s="28" t="s">
        <v>36</v>
      </c>
      <c r="E1266" s="28">
        <v>0.05</v>
      </c>
      <c r="F1266" s="31">
        <v>25617170.23</v>
      </c>
    </row>
    <row r="1267" spans="2:6" x14ac:dyDescent="0.3">
      <c r="B1267" s="25" t="s">
        <v>34</v>
      </c>
      <c r="C1267" s="26" t="s">
        <v>9</v>
      </c>
      <c r="D1267" s="26" t="s">
        <v>36</v>
      </c>
      <c r="E1267" s="26">
        <v>0.05</v>
      </c>
      <c r="F1267" s="30">
        <v>25617170.23</v>
      </c>
    </row>
    <row r="1268" spans="2:6" x14ac:dyDescent="0.3">
      <c r="B1268" s="27" t="s">
        <v>34</v>
      </c>
      <c r="C1268" s="28" t="s">
        <v>9</v>
      </c>
      <c r="D1268" s="28" t="s">
        <v>36</v>
      </c>
      <c r="E1268" s="28">
        <v>0.05</v>
      </c>
      <c r="F1268" s="31">
        <v>25617170.23</v>
      </c>
    </row>
    <row r="1269" spans="2:6" x14ac:dyDescent="0.3">
      <c r="B1269" s="25" t="s">
        <v>34</v>
      </c>
      <c r="C1269" s="26" t="s">
        <v>9</v>
      </c>
      <c r="D1269" s="26" t="s">
        <v>36</v>
      </c>
      <c r="E1269" s="26">
        <v>0</v>
      </c>
      <c r="F1269" s="30">
        <v>16631572.51</v>
      </c>
    </row>
    <row r="1270" spans="2:6" x14ac:dyDescent="0.3">
      <c r="B1270" s="27" t="s">
        <v>34</v>
      </c>
      <c r="C1270" s="28" t="s">
        <v>9</v>
      </c>
      <c r="D1270" s="28" t="s">
        <v>36</v>
      </c>
      <c r="E1270" s="28" t="s">
        <v>24</v>
      </c>
      <c r="F1270" s="31">
        <v>34298195.979999997</v>
      </c>
    </row>
    <row r="1271" spans="2:6" x14ac:dyDescent="0.3">
      <c r="B1271" s="25" t="s">
        <v>34</v>
      </c>
      <c r="C1271" s="26" t="s">
        <v>9</v>
      </c>
      <c r="D1271" s="26" t="s">
        <v>37</v>
      </c>
      <c r="E1271" s="26">
        <v>1</v>
      </c>
      <c r="F1271" s="30">
        <v>36118084.359999999</v>
      </c>
    </row>
    <row r="1272" spans="2:6" x14ac:dyDescent="0.3">
      <c r="B1272" s="27" t="s">
        <v>34</v>
      </c>
      <c r="C1272" s="28" t="s">
        <v>9</v>
      </c>
      <c r="D1272" s="28" t="s">
        <v>37</v>
      </c>
      <c r="E1272" s="28">
        <v>0.95</v>
      </c>
      <c r="F1272" s="31">
        <v>27764405.949999999</v>
      </c>
    </row>
    <row r="1273" spans="2:6" x14ac:dyDescent="0.3">
      <c r="B1273" s="25" t="s">
        <v>34</v>
      </c>
      <c r="C1273" s="26" t="s">
        <v>9</v>
      </c>
      <c r="D1273" s="26" t="s">
        <v>37</v>
      </c>
      <c r="E1273" s="26">
        <v>0.95</v>
      </c>
      <c r="F1273" s="30">
        <v>27764405.949999999</v>
      </c>
    </row>
    <row r="1274" spans="2:6" x14ac:dyDescent="0.3">
      <c r="B1274" s="27" t="s">
        <v>34</v>
      </c>
      <c r="C1274" s="28" t="s">
        <v>9</v>
      </c>
      <c r="D1274" s="28" t="s">
        <v>37</v>
      </c>
      <c r="E1274" s="28">
        <v>0.95</v>
      </c>
      <c r="F1274" s="31">
        <v>27764405.949999999</v>
      </c>
    </row>
    <row r="1275" spans="2:6" x14ac:dyDescent="0.3">
      <c r="B1275" s="25" t="s">
        <v>34</v>
      </c>
      <c r="C1275" s="26" t="s">
        <v>9</v>
      </c>
      <c r="D1275" s="26" t="s">
        <v>37</v>
      </c>
      <c r="E1275" s="26">
        <v>0.75</v>
      </c>
      <c r="F1275" s="30">
        <v>23759902.760000002</v>
      </c>
    </row>
    <row r="1276" spans="2:6" x14ac:dyDescent="0.3">
      <c r="B1276" s="27" t="s">
        <v>34</v>
      </c>
      <c r="C1276" s="28" t="s">
        <v>9</v>
      </c>
      <c r="D1276" s="28" t="s">
        <v>37</v>
      </c>
      <c r="E1276" s="28">
        <v>0.75</v>
      </c>
      <c r="F1276" s="31">
        <v>23759902.760000002</v>
      </c>
    </row>
    <row r="1277" spans="2:6" x14ac:dyDescent="0.3">
      <c r="B1277" s="25" t="s">
        <v>34</v>
      </c>
      <c r="C1277" s="26" t="s">
        <v>9</v>
      </c>
      <c r="D1277" s="26" t="s">
        <v>37</v>
      </c>
      <c r="E1277" s="26">
        <v>0.75</v>
      </c>
      <c r="F1277" s="30">
        <v>23759902.760000002</v>
      </c>
    </row>
    <row r="1278" spans="2:6" x14ac:dyDescent="0.3">
      <c r="B1278" s="27" t="s">
        <v>34</v>
      </c>
      <c r="C1278" s="28" t="s">
        <v>9</v>
      </c>
      <c r="D1278" s="28" t="s">
        <v>37</v>
      </c>
      <c r="E1278" s="28">
        <v>0.75</v>
      </c>
      <c r="F1278" s="31">
        <v>23759902.760000002</v>
      </c>
    </row>
    <row r="1279" spans="2:6" x14ac:dyDescent="0.3">
      <c r="B1279" s="25" t="s">
        <v>34</v>
      </c>
      <c r="C1279" s="26" t="s">
        <v>9</v>
      </c>
      <c r="D1279" s="26" t="s">
        <v>37</v>
      </c>
      <c r="E1279" s="26">
        <v>0.5</v>
      </c>
      <c r="F1279" s="30">
        <v>20786670.710000001</v>
      </c>
    </row>
    <row r="1280" spans="2:6" x14ac:dyDescent="0.3">
      <c r="B1280" s="27" t="s">
        <v>34</v>
      </c>
      <c r="C1280" s="28" t="s">
        <v>9</v>
      </c>
      <c r="D1280" s="28" t="s">
        <v>37</v>
      </c>
      <c r="E1280" s="28">
        <v>0.5</v>
      </c>
      <c r="F1280" s="31">
        <v>20786670.710000001</v>
      </c>
    </row>
    <row r="1281" spans="2:6" x14ac:dyDescent="0.3">
      <c r="B1281" s="25" t="s">
        <v>34</v>
      </c>
      <c r="C1281" s="26" t="s">
        <v>9</v>
      </c>
      <c r="D1281" s="26" t="s">
        <v>37</v>
      </c>
      <c r="E1281" s="26">
        <v>0.5</v>
      </c>
      <c r="F1281" s="30">
        <v>20786670.710000001</v>
      </c>
    </row>
    <row r="1282" spans="2:6" x14ac:dyDescent="0.3">
      <c r="B1282" s="27" t="s">
        <v>34</v>
      </c>
      <c r="C1282" s="28" t="s">
        <v>9</v>
      </c>
      <c r="D1282" s="28" t="s">
        <v>37</v>
      </c>
      <c r="E1282" s="28">
        <v>0.5</v>
      </c>
      <c r="F1282" s="31">
        <v>20786670.710000001</v>
      </c>
    </row>
    <row r="1283" spans="2:6" x14ac:dyDescent="0.3">
      <c r="B1283" s="25" t="s">
        <v>34</v>
      </c>
      <c r="C1283" s="26" t="s">
        <v>9</v>
      </c>
      <c r="D1283" s="26" t="s">
        <v>37</v>
      </c>
      <c r="E1283" s="26">
        <v>0.5</v>
      </c>
      <c r="F1283" s="30">
        <v>20786670.710000001</v>
      </c>
    </row>
    <row r="1284" spans="2:6" x14ac:dyDescent="0.3">
      <c r="B1284" s="27" t="s">
        <v>34</v>
      </c>
      <c r="C1284" s="28" t="s">
        <v>9</v>
      </c>
      <c r="D1284" s="28" t="s">
        <v>37</v>
      </c>
      <c r="E1284" s="28">
        <v>0.25</v>
      </c>
      <c r="F1284" s="31">
        <v>17960691.079999998</v>
      </c>
    </row>
    <row r="1285" spans="2:6" x14ac:dyDescent="0.3">
      <c r="B1285" s="25" t="s">
        <v>34</v>
      </c>
      <c r="C1285" s="26" t="s">
        <v>9</v>
      </c>
      <c r="D1285" s="26" t="s">
        <v>37</v>
      </c>
      <c r="E1285" s="26">
        <v>0.25</v>
      </c>
      <c r="F1285" s="30">
        <v>17960691.079999998</v>
      </c>
    </row>
    <row r="1286" spans="2:6" x14ac:dyDescent="0.3">
      <c r="B1286" s="27" t="s">
        <v>34</v>
      </c>
      <c r="C1286" s="28" t="s">
        <v>9</v>
      </c>
      <c r="D1286" s="28" t="s">
        <v>37</v>
      </c>
      <c r="E1286" s="28">
        <v>0.25</v>
      </c>
      <c r="F1286" s="31">
        <v>17960691.079999998</v>
      </c>
    </row>
    <row r="1287" spans="2:6" x14ac:dyDescent="0.3">
      <c r="B1287" s="25" t="s">
        <v>34</v>
      </c>
      <c r="C1287" s="26" t="s">
        <v>9</v>
      </c>
      <c r="D1287" s="26" t="s">
        <v>37</v>
      </c>
      <c r="E1287" s="26">
        <v>0.25</v>
      </c>
      <c r="F1287" s="30">
        <v>17960691.079999998</v>
      </c>
    </row>
    <row r="1288" spans="2:6" x14ac:dyDescent="0.3">
      <c r="B1288" s="27" t="s">
        <v>34</v>
      </c>
      <c r="C1288" s="28" t="s">
        <v>9</v>
      </c>
      <c r="D1288" s="28" t="s">
        <v>37</v>
      </c>
      <c r="E1288" s="28">
        <v>0.05</v>
      </c>
      <c r="F1288" s="31">
        <v>14701475.470000001</v>
      </c>
    </row>
    <row r="1289" spans="2:6" x14ac:dyDescent="0.3">
      <c r="B1289" s="25" t="s">
        <v>34</v>
      </c>
      <c r="C1289" s="26" t="s">
        <v>9</v>
      </c>
      <c r="D1289" s="26" t="s">
        <v>37</v>
      </c>
      <c r="E1289" s="26">
        <v>0.05</v>
      </c>
      <c r="F1289" s="30">
        <v>14701475.470000001</v>
      </c>
    </row>
    <row r="1290" spans="2:6" x14ac:dyDescent="0.3">
      <c r="B1290" s="27" t="s">
        <v>34</v>
      </c>
      <c r="C1290" s="28" t="s">
        <v>9</v>
      </c>
      <c r="D1290" s="28" t="s">
        <v>37</v>
      </c>
      <c r="E1290" s="28">
        <v>0.05</v>
      </c>
      <c r="F1290" s="31">
        <v>14701475.470000001</v>
      </c>
    </row>
    <row r="1291" spans="2:6" x14ac:dyDescent="0.3">
      <c r="B1291" s="25" t="s">
        <v>34</v>
      </c>
      <c r="C1291" s="26" t="s">
        <v>9</v>
      </c>
      <c r="D1291" s="26" t="s">
        <v>37</v>
      </c>
      <c r="E1291" s="26">
        <v>0</v>
      </c>
      <c r="F1291" s="30">
        <v>9892309.8220000006</v>
      </c>
    </row>
    <row r="1292" spans="2:6" x14ac:dyDescent="0.3">
      <c r="B1292" s="27" t="s">
        <v>34</v>
      </c>
      <c r="C1292" s="28" t="s">
        <v>9</v>
      </c>
      <c r="D1292" s="28" t="s">
        <v>37</v>
      </c>
      <c r="E1292" s="28" t="s">
        <v>24</v>
      </c>
      <c r="F1292" s="31">
        <v>20951924.579999998</v>
      </c>
    </row>
    <row r="1293" spans="2:6" x14ac:dyDescent="0.3">
      <c r="B1293" s="25" t="s">
        <v>34</v>
      </c>
      <c r="C1293" s="26" t="s">
        <v>9</v>
      </c>
      <c r="D1293" s="26" t="s">
        <v>38</v>
      </c>
      <c r="E1293" s="26">
        <v>1</v>
      </c>
      <c r="F1293" s="30">
        <v>23000056.239999998</v>
      </c>
    </row>
    <row r="1294" spans="2:6" x14ac:dyDescent="0.3">
      <c r="B1294" s="27" t="s">
        <v>34</v>
      </c>
      <c r="C1294" s="28" t="s">
        <v>9</v>
      </c>
      <c r="D1294" s="28" t="s">
        <v>38</v>
      </c>
      <c r="E1294" s="28">
        <v>0.95</v>
      </c>
      <c r="F1294" s="31">
        <v>17063368.59</v>
      </c>
    </row>
    <row r="1295" spans="2:6" x14ac:dyDescent="0.3">
      <c r="B1295" s="25" t="s">
        <v>34</v>
      </c>
      <c r="C1295" s="26" t="s">
        <v>9</v>
      </c>
      <c r="D1295" s="26" t="s">
        <v>38</v>
      </c>
      <c r="E1295" s="26">
        <v>0.95</v>
      </c>
      <c r="F1295" s="30">
        <v>17063368.59</v>
      </c>
    </row>
    <row r="1296" spans="2:6" x14ac:dyDescent="0.3">
      <c r="B1296" s="27" t="s">
        <v>34</v>
      </c>
      <c r="C1296" s="28" t="s">
        <v>9</v>
      </c>
      <c r="D1296" s="28" t="s">
        <v>38</v>
      </c>
      <c r="E1296" s="28">
        <v>0.95</v>
      </c>
      <c r="F1296" s="31">
        <v>17063368.59</v>
      </c>
    </row>
    <row r="1297" spans="2:6" x14ac:dyDescent="0.3">
      <c r="B1297" s="25" t="s">
        <v>34</v>
      </c>
      <c r="C1297" s="26" t="s">
        <v>9</v>
      </c>
      <c r="D1297" s="26" t="s">
        <v>38</v>
      </c>
      <c r="E1297" s="26">
        <v>0.75</v>
      </c>
      <c r="F1297" s="30">
        <v>14307882.560000001</v>
      </c>
    </row>
    <row r="1298" spans="2:6" x14ac:dyDescent="0.3">
      <c r="B1298" s="27" t="s">
        <v>34</v>
      </c>
      <c r="C1298" s="28" t="s">
        <v>9</v>
      </c>
      <c r="D1298" s="28" t="s">
        <v>38</v>
      </c>
      <c r="E1298" s="28">
        <v>0.75</v>
      </c>
      <c r="F1298" s="31">
        <v>14307882.560000001</v>
      </c>
    </row>
    <row r="1299" spans="2:6" x14ac:dyDescent="0.3">
      <c r="B1299" s="25" t="s">
        <v>34</v>
      </c>
      <c r="C1299" s="26" t="s">
        <v>9</v>
      </c>
      <c r="D1299" s="26" t="s">
        <v>38</v>
      </c>
      <c r="E1299" s="26">
        <v>0.75</v>
      </c>
      <c r="F1299" s="30">
        <v>14307882.560000001</v>
      </c>
    </row>
    <row r="1300" spans="2:6" x14ac:dyDescent="0.3">
      <c r="B1300" s="27" t="s">
        <v>34</v>
      </c>
      <c r="C1300" s="28" t="s">
        <v>9</v>
      </c>
      <c r="D1300" s="28" t="s">
        <v>38</v>
      </c>
      <c r="E1300" s="28">
        <v>0.75</v>
      </c>
      <c r="F1300" s="31">
        <v>14307882.560000001</v>
      </c>
    </row>
    <row r="1301" spans="2:6" x14ac:dyDescent="0.3">
      <c r="B1301" s="25" t="s">
        <v>34</v>
      </c>
      <c r="C1301" s="26" t="s">
        <v>9</v>
      </c>
      <c r="D1301" s="26" t="s">
        <v>38</v>
      </c>
      <c r="E1301" s="26">
        <v>0.5</v>
      </c>
      <c r="F1301" s="30">
        <v>12655098.470000001</v>
      </c>
    </row>
    <row r="1302" spans="2:6" x14ac:dyDescent="0.3">
      <c r="B1302" s="27" t="s">
        <v>34</v>
      </c>
      <c r="C1302" s="28" t="s">
        <v>9</v>
      </c>
      <c r="D1302" s="28" t="s">
        <v>38</v>
      </c>
      <c r="E1302" s="28">
        <v>0.5</v>
      </c>
      <c r="F1302" s="31">
        <v>12655098.470000001</v>
      </c>
    </row>
    <row r="1303" spans="2:6" x14ac:dyDescent="0.3">
      <c r="B1303" s="25" t="s">
        <v>34</v>
      </c>
      <c r="C1303" s="26" t="s">
        <v>9</v>
      </c>
      <c r="D1303" s="26" t="s">
        <v>38</v>
      </c>
      <c r="E1303" s="26">
        <v>0.5</v>
      </c>
      <c r="F1303" s="30">
        <v>12655098.470000001</v>
      </c>
    </row>
    <row r="1304" spans="2:6" x14ac:dyDescent="0.3">
      <c r="B1304" s="27" t="s">
        <v>34</v>
      </c>
      <c r="C1304" s="28" t="s">
        <v>9</v>
      </c>
      <c r="D1304" s="28" t="s">
        <v>38</v>
      </c>
      <c r="E1304" s="28">
        <v>0.5</v>
      </c>
      <c r="F1304" s="31">
        <v>12655098.470000001</v>
      </c>
    </row>
    <row r="1305" spans="2:6" x14ac:dyDescent="0.3">
      <c r="B1305" s="25" t="s">
        <v>34</v>
      </c>
      <c r="C1305" s="26" t="s">
        <v>9</v>
      </c>
      <c r="D1305" s="26" t="s">
        <v>38</v>
      </c>
      <c r="E1305" s="26">
        <v>0.5</v>
      </c>
      <c r="F1305" s="30">
        <v>12655098.470000001</v>
      </c>
    </row>
    <row r="1306" spans="2:6" x14ac:dyDescent="0.3">
      <c r="B1306" s="27" t="s">
        <v>34</v>
      </c>
      <c r="C1306" s="28" t="s">
        <v>9</v>
      </c>
      <c r="D1306" s="28" t="s">
        <v>38</v>
      </c>
      <c r="E1306" s="28">
        <v>0.25</v>
      </c>
      <c r="F1306" s="31">
        <v>11052525.17</v>
      </c>
    </row>
    <row r="1307" spans="2:6" x14ac:dyDescent="0.3">
      <c r="B1307" s="25" t="s">
        <v>34</v>
      </c>
      <c r="C1307" s="26" t="s">
        <v>9</v>
      </c>
      <c r="D1307" s="26" t="s">
        <v>38</v>
      </c>
      <c r="E1307" s="26">
        <v>0.25</v>
      </c>
      <c r="F1307" s="30">
        <v>11052525.17</v>
      </c>
    </row>
    <row r="1308" spans="2:6" x14ac:dyDescent="0.3">
      <c r="B1308" s="27" t="s">
        <v>34</v>
      </c>
      <c r="C1308" s="28" t="s">
        <v>9</v>
      </c>
      <c r="D1308" s="28" t="s">
        <v>38</v>
      </c>
      <c r="E1308" s="28">
        <v>0.25</v>
      </c>
      <c r="F1308" s="31">
        <v>11052525.17</v>
      </c>
    </row>
    <row r="1309" spans="2:6" x14ac:dyDescent="0.3">
      <c r="B1309" s="25" t="s">
        <v>34</v>
      </c>
      <c r="C1309" s="26" t="s">
        <v>9</v>
      </c>
      <c r="D1309" s="26" t="s">
        <v>38</v>
      </c>
      <c r="E1309" s="26">
        <v>0.25</v>
      </c>
      <c r="F1309" s="30">
        <v>11052525.17</v>
      </c>
    </row>
    <row r="1310" spans="2:6" x14ac:dyDescent="0.3">
      <c r="B1310" s="27" t="s">
        <v>34</v>
      </c>
      <c r="C1310" s="28" t="s">
        <v>9</v>
      </c>
      <c r="D1310" s="28" t="s">
        <v>38</v>
      </c>
      <c r="E1310" s="28">
        <v>0.05</v>
      </c>
      <c r="F1310" s="31">
        <v>8909463.4350000005</v>
      </c>
    </row>
    <row r="1311" spans="2:6" x14ac:dyDescent="0.3">
      <c r="B1311" s="25" t="s">
        <v>34</v>
      </c>
      <c r="C1311" s="26" t="s">
        <v>9</v>
      </c>
      <c r="D1311" s="26" t="s">
        <v>38</v>
      </c>
      <c r="E1311" s="26">
        <v>0.05</v>
      </c>
      <c r="F1311" s="30">
        <v>8909463.4350000005</v>
      </c>
    </row>
    <row r="1312" spans="2:6" x14ac:dyDescent="0.3">
      <c r="B1312" s="27" t="s">
        <v>34</v>
      </c>
      <c r="C1312" s="28" t="s">
        <v>9</v>
      </c>
      <c r="D1312" s="28" t="s">
        <v>38</v>
      </c>
      <c r="E1312" s="28">
        <v>0.05</v>
      </c>
      <c r="F1312" s="31">
        <v>8909463.4350000005</v>
      </c>
    </row>
    <row r="1313" spans="2:6" x14ac:dyDescent="0.3">
      <c r="B1313" s="25" t="s">
        <v>34</v>
      </c>
      <c r="C1313" s="26" t="s">
        <v>9</v>
      </c>
      <c r="D1313" s="26" t="s">
        <v>38</v>
      </c>
      <c r="E1313" s="26">
        <v>0</v>
      </c>
      <c r="F1313" s="30">
        <v>5909309.21</v>
      </c>
    </row>
    <row r="1314" spans="2:6" x14ac:dyDescent="0.3">
      <c r="B1314" s="27" t="s">
        <v>34</v>
      </c>
      <c r="C1314" s="28" t="s">
        <v>9</v>
      </c>
      <c r="D1314" s="28" t="s">
        <v>38</v>
      </c>
      <c r="E1314" s="28" t="s">
        <v>24</v>
      </c>
      <c r="F1314" s="31">
        <v>12759822.33</v>
      </c>
    </row>
    <row r="1315" spans="2:6" x14ac:dyDescent="0.3">
      <c r="B1315" s="25" t="s">
        <v>34</v>
      </c>
      <c r="C1315" s="26" t="s">
        <v>9</v>
      </c>
      <c r="D1315" s="26" t="s">
        <v>39</v>
      </c>
      <c r="E1315" s="26">
        <v>1</v>
      </c>
      <c r="F1315" s="30">
        <v>171.16797800000001</v>
      </c>
    </row>
    <row r="1316" spans="2:6" x14ac:dyDescent="0.3">
      <c r="B1316" s="27" t="s">
        <v>34</v>
      </c>
      <c r="C1316" s="28" t="s">
        <v>9</v>
      </c>
      <c r="D1316" s="28" t="s">
        <v>39</v>
      </c>
      <c r="E1316" s="28">
        <v>0.95</v>
      </c>
      <c r="F1316" s="31">
        <v>171.16179700000001</v>
      </c>
    </row>
    <row r="1317" spans="2:6" x14ac:dyDescent="0.3">
      <c r="B1317" s="25" t="s">
        <v>34</v>
      </c>
      <c r="C1317" s="26" t="s">
        <v>9</v>
      </c>
      <c r="D1317" s="26" t="s">
        <v>39</v>
      </c>
      <c r="E1317" s="26">
        <v>0.95</v>
      </c>
      <c r="F1317" s="30">
        <v>171.16179700000001</v>
      </c>
    </row>
    <row r="1318" spans="2:6" x14ac:dyDescent="0.3">
      <c r="B1318" s="27" t="s">
        <v>34</v>
      </c>
      <c r="C1318" s="28" t="s">
        <v>9</v>
      </c>
      <c r="D1318" s="28" t="s">
        <v>39</v>
      </c>
      <c r="E1318" s="28">
        <v>0.95</v>
      </c>
      <c r="F1318" s="31">
        <v>171.16179700000001</v>
      </c>
    </row>
    <row r="1319" spans="2:6" x14ac:dyDescent="0.3">
      <c r="B1319" s="25" t="s">
        <v>34</v>
      </c>
      <c r="C1319" s="26" t="s">
        <v>9</v>
      </c>
      <c r="D1319" s="26" t="s">
        <v>39</v>
      </c>
      <c r="E1319" s="26">
        <v>0.75</v>
      </c>
      <c r="F1319" s="30">
        <v>152.90503000000001</v>
      </c>
    </row>
    <row r="1320" spans="2:6" x14ac:dyDescent="0.3">
      <c r="B1320" s="27" t="s">
        <v>34</v>
      </c>
      <c r="C1320" s="28" t="s">
        <v>9</v>
      </c>
      <c r="D1320" s="28" t="s">
        <v>39</v>
      </c>
      <c r="E1320" s="28">
        <v>0.75</v>
      </c>
      <c r="F1320" s="31">
        <v>152.90503000000001</v>
      </c>
    </row>
    <row r="1321" spans="2:6" x14ac:dyDescent="0.3">
      <c r="B1321" s="25" t="s">
        <v>34</v>
      </c>
      <c r="C1321" s="26" t="s">
        <v>9</v>
      </c>
      <c r="D1321" s="26" t="s">
        <v>39</v>
      </c>
      <c r="E1321" s="26">
        <v>0.75</v>
      </c>
      <c r="F1321" s="30">
        <v>152.90503000000001</v>
      </c>
    </row>
    <row r="1322" spans="2:6" x14ac:dyDescent="0.3">
      <c r="B1322" s="27" t="s">
        <v>34</v>
      </c>
      <c r="C1322" s="28" t="s">
        <v>9</v>
      </c>
      <c r="D1322" s="28" t="s">
        <v>39</v>
      </c>
      <c r="E1322" s="28">
        <v>0.75</v>
      </c>
      <c r="F1322" s="31">
        <v>152.90503000000001</v>
      </c>
    </row>
    <row r="1323" spans="2:6" x14ac:dyDescent="0.3">
      <c r="B1323" s="25" t="s">
        <v>34</v>
      </c>
      <c r="C1323" s="26" t="s">
        <v>9</v>
      </c>
      <c r="D1323" s="26" t="s">
        <v>39</v>
      </c>
      <c r="E1323" s="26">
        <v>0.5</v>
      </c>
      <c r="F1323" s="30">
        <v>140.25521499999999</v>
      </c>
    </row>
    <row r="1324" spans="2:6" x14ac:dyDescent="0.3">
      <c r="B1324" s="27" t="s">
        <v>34</v>
      </c>
      <c r="C1324" s="28" t="s">
        <v>9</v>
      </c>
      <c r="D1324" s="28" t="s">
        <v>39</v>
      </c>
      <c r="E1324" s="28">
        <v>0.5</v>
      </c>
      <c r="F1324" s="31">
        <v>140.25521499999999</v>
      </c>
    </row>
    <row r="1325" spans="2:6" x14ac:dyDescent="0.3">
      <c r="B1325" s="25" t="s">
        <v>34</v>
      </c>
      <c r="C1325" s="26" t="s">
        <v>9</v>
      </c>
      <c r="D1325" s="26" t="s">
        <v>39</v>
      </c>
      <c r="E1325" s="26">
        <v>0.5</v>
      </c>
      <c r="F1325" s="30">
        <v>140.25521499999999</v>
      </c>
    </row>
    <row r="1326" spans="2:6" x14ac:dyDescent="0.3">
      <c r="B1326" s="27" t="s">
        <v>34</v>
      </c>
      <c r="C1326" s="28" t="s">
        <v>9</v>
      </c>
      <c r="D1326" s="28" t="s">
        <v>39</v>
      </c>
      <c r="E1326" s="28">
        <v>0.5</v>
      </c>
      <c r="F1326" s="31">
        <v>140.25521499999999</v>
      </c>
    </row>
    <row r="1327" spans="2:6" x14ac:dyDescent="0.3">
      <c r="B1327" s="25" t="s">
        <v>34</v>
      </c>
      <c r="C1327" s="26" t="s">
        <v>9</v>
      </c>
      <c r="D1327" s="26" t="s">
        <v>39</v>
      </c>
      <c r="E1327" s="26">
        <v>0.5</v>
      </c>
      <c r="F1327" s="30">
        <v>140.25521499999999</v>
      </c>
    </row>
    <row r="1328" spans="2:6" x14ac:dyDescent="0.3">
      <c r="B1328" s="27" t="s">
        <v>34</v>
      </c>
      <c r="C1328" s="28" t="s">
        <v>9</v>
      </c>
      <c r="D1328" s="28" t="s">
        <v>39</v>
      </c>
      <c r="E1328" s="28">
        <v>0.25</v>
      </c>
      <c r="F1328" s="31">
        <v>127.608493</v>
      </c>
    </row>
    <row r="1329" spans="2:6" x14ac:dyDescent="0.3">
      <c r="B1329" s="25" t="s">
        <v>34</v>
      </c>
      <c r="C1329" s="26" t="s">
        <v>9</v>
      </c>
      <c r="D1329" s="26" t="s">
        <v>39</v>
      </c>
      <c r="E1329" s="26">
        <v>0.25</v>
      </c>
      <c r="F1329" s="30">
        <v>127.608493</v>
      </c>
    </row>
    <row r="1330" spans="2:6" x14ac:dyDescent="0.3">
      <c r="B1330" s="27" t="s">
        <v>34</v>
      </c>
      <c r="C1330" s="28" t="s">
        <v>9</v>
      </c>
      <c r="D1330" s="28" t="s">
        <v>39</v>
      </c>
      <c r="E1330" s="28">
        <v>0.25</v>
      </c>
      <c r="F1330" s="31">
        <v>127.608493</v>
      </c>
    </row>
    <row r="1331" spans="2:6" x14ac:dyDescent="0.3">
      <c r="B1331" s="25" t="s">
        <v>34</v>
      </c>
      <c r="C1331" s="26" t="s">
        <v>9</v>
      </c>
      <c r="D1331" s="26" t="s">
        <v>39</v>
      </c>
      <c r="E1331" s="26">
        <v>0.25</v>
      </c>
      <c r="F1331" s="30">
        <v>127.608493</v>
      </c>
    </row>
    <row r="1332" spans="2:6" x14ac:dyDescent="0.3">
      <c r="B1332" s="27" t="s">
        <v>34</v>
      </c>
      <c r="C1332" s="28" t="s">
        <v>9</v>
      </c>
      <c r="D1332" s="28" t="s">
        <v>39</v>
      </c>
      <c r="E1332" s="28">
        <v>0.05</v>
      </c>
      <c r="F1332" s="31">
        <v>109.348634</v>
      </c>
    </row>
    <row r="1333" spans="2:6" x14ac:dyDescent="0.3">
      <c r="B1333" s="25" t="s">
        <v>34</v>
      </c>
      <c r="C1333" s="26" t="s">
        <v>9</v>
      </c>
      <c r="D1333" s="26" t="s">
        <v>39</v>
      </c>
      <c r="E1333" s="26">
        <v>0.05</v>
      </c>
      <c r="F1333" s="30">
        <v>109.348634</v>
      </c>
    </row>
    <row r="1334" spans="2:6" x14ac:dyDescent="0.3">
      <c r="B1334" s="27" t="s">
        <v>34</v>
      </c>
      <c r="C1334" s="28" t="s">
        <v>9</v>
      </c>
      <c r="D1334" s="28" t="s">
        <v>39</v>
      </c>
      <c r="E1334" s="28">
        <v>0.05</v>
      </c>
      <c r="F1334" s="31">
        <v>109.348634</v>
      </c>
    </row>
    <row r="1335" spans="2:6" x14ac:dyDescent="0.3">
      <c r="B1335" s="25" t="s">
        <v>34</v>
      </c>
      <c r="C1335" s="26" t="s">
        <v>9</v>
      </c>
      <c r="D1335" s="26" t="s">
        <v>39</v>
      </c>
      <c r="E1335" s="26">
        <v>0</v>
      </c>
      <c r="F1335" s="30">
        <v>109.348634</v>
      </c>
    </row>
    <row r="1336" spans="2:6" x14ac:dyDescent="0.3">
      <c r="B1336" s="27" t="s">
        <v>34</v>
      </c>
      <c r="C1336" s="28" t="s">
        <v>9</v>
      </c>
      <c r="D1336" s="28" t="s">
        <v>39</v>
      </c>
      <c r="E1336" s="28" t="s">
        <v>24</v>
      </c>
      <c r="F1336" s="31">
        <v>140.255967</v>
      </c>
    </row>
    <row r="1337" spans="2:6" x14ac:dyDescent="0.3">
      <c r="B1337" s="25" t="s">
        <v>34</v>
      </c>
      <c r="C1337" s="26" t="s">
        <v>9</v>
      </c>
      <c r="D1337" s="26" t="s">
        <v>40</v>
      </c>
      <c r="E1337" s="26">
        <v>1</v>
      </c>
      <c r="F1337" s="30">
        <v>137.038994</v>
      </c>
    </row>
    <row r="1338" spans="2:6" x14ac:dyDescent="0.3">
      <c r="B1338" s="27" t="s">
        <v>34</v>
      </c>
      <c r="C1338" s="28" t="s">
        <v>9</v>
      </c>
      <c r="D1338" s="28" t="s">
        <v>40</v>
      </c>
      <c r="E1338" s="28">
        <v>0.95</v>
      </c>
      <c r="F1338" s="31">
        <v>110.03723100000001</v>
      </c>
    </row>
    <row r="1339" spans="2:6" x14ac:dyDescent="0.3">
      <c r="B1339" s="25" t="s">
        <v>34</v>
      </c>
      <c r="C1339" s="26" t="s">
        <v>9</v>
      </c>
      <c r="D1339" s="26" t="s">
        <v>40</v>
      </c>
      <c r="E1339" s="26">
        <v>0.95</v>
      </c>
      <c r="F1339" s="30">
        <v>110.03723100000001</v>
      </c>
    </row>
    <row r="1340" spans="2:6" x14ac:dyDescent="0.3">
      <c r="B1340" s="27" t="s">
        <v>34</v>
      </c>
      <c r="C1340" s="28" t="s">
        <v>9</v>
      </c>
      <c r="D1340" s="28" t="s">
        <v>40</v>
      </c>
      <c r="E1340" s="28">
        <v>0.95</v>
      </c>
      <c r="F1340" s="31">
        <v>110.03723100000001</v>
      </c>
    </row>
    <row r="1341" spans="2:6" x14ac:dyDescent="0.3">
      <c r="B1341" s="25" t="s">
        <v>34</v>
      </c>
      <c r="C1341" s="26" t="s">
        <v>9</v>
      </c>
      <c r="D1341" s="26" t="s">
        <v>40</v>
      </c>
      <c r="E1341" s="26">
        <v>0.75</v>
      </c>
      <c r="F1341" s="30">
        <v>94.126757999999995</v>
      </c>
    </row>
    <row r="1342" spans="2:6" x14ac:dyDescent="0.3">
      <c r="B1342" s="27" t="s">
        <v>34</v>
      </c>
      <c r="C1342" s="28" t="s">
        <v>9</v>
      </c>
      <c r="D1342" s="28" t="s">
        <v>40</v>
      </c>
      <c r="E1342" s="28">
        <v>0.75</v>
      </c>
      <c r="F1342" s="31">
        <v>94.126757999999995</v>
      </c>
    </row>
    <row r="1343" spans="2:6" x14ac:dyDescent="0.3">
      <c r="B1343" s="25" t="s">
        <v>34</v>
      </c>
      <c r="C1343" s="26" t="s">
        <v>9</v>
      </c>
      <c r="D1343" s="26" t="s">
        <v>40</v>
      </c>
      <c r="E1343" s="26">
        <v>0.75</v>
      </c>
      <c r="F1343" s="30">
        <v>94.126757999999995</v>
      </c>
    </row>
    <row r="1344" spans="2:6" x14ac:dyDescent="0.3">
      <c r="B1344" s="27" t="s">
        <v>34</v>
      </c>
      <c r="C1344" s="28" t="s">
        <v>9</v>
      </c>
      <c r="D1344" s="28" t="s">
        <v>40</v>
      </c>
      <c r="E1344" s="28">
        <v>0.75</v>
      </c>
      <c r="F1344" s="31">
        <v>94.126757999999995</v>
      </c>
    </row>
    <row r="1345" spans="2:6" x14ac:dyDescent="0.3">
      <c r="B1345" s="25" t="s">
        <v>34</v>
      </c>
      <c r="C1345" s="26" t="s">
        <v>9</v>
      </c>
      <c r="D1345" s="26" t="s">
        <v>40</v>
      </c>
      <c r="E1345" s="26">
        <v>0.5</v>
      </c>
      <c r="F1345" s="30">
        <v>84.440022999999997</v>
      </c>
    </row>
    <row r="1346" spans="2:6" x14ac:dyDescent="0.3">
      <c r="B1346" s="27" t="s">
        <v>34</v>
      </c>
      <c r="C1346" s="28" t="s">
        <v>9</v>
      </c>
      <c r="D1346" s="28" t="s">
        <v>40</v>
      </c>
      <c r="E1346" s="28">
        <v>0.5</v>
      </c>
      <c r="F1346" s="31">
        <v>84.440022999999997</v>
      </c>
    </row>
    <row r="1347" spans="2:6" x14ac:dyDescent="0.3">
      <c r="B1347" s="25" t="s">
        <v>34</v>
      </c>
      <c r="C1347" s="26" t="s">
        <v>9</v>
      </c>
      <c r="D1347" s="26" t="s">
        <v>40</v>
      </c>
      <c r="E1347" s="26">
        <v>0.5</v>
      </c>
      <c r="F1347" s="30">
        <v>84.440022999999997</v>
      </c>
    </row>
    <row r="1348" spans="2:6" x14ac:dyDescent="0.3">
      <c r="B1348" s="27" t="s">
        <v>34</v>
      </c>
      <c r="C1348" s="28" t="s">
        <v>9</v>
      </c>
      <c r="D1348" s="28" t="s">
        <v>40</v>
      </c>
      <c r="E1348" s="28">
        <v>0.5</v>
      </c>
      <c r="F1348" s="31">
        <v>84.440022999999997</v>
      </c>
    </row>
    <row r="1349" spans="2:6" x14ac:dyDescent="0.3">
      <c r="B1349" s="25" t="s">
        <v>34</v>
      </c>
      <c r="C1349" s="26" t="s">
        <v>9</v>
      </c>
      <c r="D1349" s="26" t="s">
        <v>40</v>
      </c>
      <c r="E1349" s="26">
        <v>0.5</v>
      </c>
      <c r="F1349" s="30">
        <v>84.440022999999997</v>
      </c>
    </row>
    <row r="1350" spans="2:6" x14ac:dyDescent="0.3">
      <c r="B1350" s="27" t="s">
        <v>34</v>
      </c>
      <c r="C1350" s="28" t="s">
        <v>9</v>
      </c>
      <c r="D1350" s="28" t="s">
        <v>40</v>
      </c>
      <c r="E1350" s="28">
        <v>0.25</v>
      </c>
      <c r="F1350" s="31">
        <v>76.005616000000003</v>
      </c>
    </row>
    <row r="1351" spans="2:6" x14ac:dyDescent="0.3">
      <c r="B1351" s="25" t="s">
        <v>34</v>
      </c>
      <c r="C1351" s="26" t="s">
        <v>9</v>
      </c>
      <c r="D1351" s="26" t="s">
        <v>40</v>
      </c>
      <c r="E1351" s="26">
        <v>0.25</v>
      </c>
      <c r="F1351" s="30">
        <v>76.005616000000003</v>
      </c>
    </row>
    <row r="1352" spans="2:6" x14ac:dyDescent="0.3">
      <c r="B1352" s="27" t="s">
        <v>34</v>
      </c>
      <c r="C1352" s="28" t="s">
        <v>9</v>
      </c>
      <c r="D1352" s="28" t="s">
        <v>40</v>
      </c>
      <c r="E1352" s="28">
        <v>0.25</v>
      </c>
      <c r="F1352" s="31">
        <v>76.005616000000003</v>
      </c>
    </row>
    <row r="1353" spans="2:6" x14ac:dyDescent="0.3">
      <c r="B1353" s="25" t="s">
        <v>34</v>
      </c>
      <c r="C1353" s="26" t="s">
        <v>9</v>
      </c>
      <c r="D1353" s="26" t="s">
        <v>40</v>
      </c>
      <c r="E1353" s="26">
        <v>0.25</v>
      </c>
      <c r="F1353" s="30">
        <v>76.005616000000003</v>
      </c>
    </row>
    <row r="1354" spans="2:6" x14ac:dyDescent="0.3">
      <c r="B1354" s="27" t="s">
        <v>34</v>
      </c>
      <c r="C1354" s="28" t="s">
        <v>9</v>
      </c>
      <c r="D1354" s="28" t="s">
        <v>40</v>
      </c>
      <c r="E1354" s="28">
        <v>0.05</v>
      </c>
      <c r="F1354" s="31">
        <v>65.003296000000006</v>
      </c>
    </row>
    <row r="1355" spans="2:6" x14ac:dyDescent="0.3">
      <c r="B1355" s="25" t="s">
        <v>34</v>
      </c>
      <c r="C1355" s="26" t="s">
        <v>9</v>
      </c>
      <c r="D1355" s="26" t="s">
        <v>40</v>
      </c>
      <c r="E1355" s="26">
        <v>0.05</v>
      </c>
      <c r="F1355" s="30">
        <v>65.003296000000006</v>
      </c>
    </row>
    <row r="1356" spans="2:6" x14ac:dyDescent="0.3">
      <c r="B1356" s="27" t="s">
        <v>34</v>
      </c>
      <c r="C1356" s="28" t="s">
        <v>9</v>
      </c>
      <c r="D1356" s="28" t="s">
        <v>40</v>
      </c>
      <c r="E1356" s="28">
        <v>0.05</v>
      </c>
      <c r="F1356" s="31">
        <v>65.003296000000006</v>
      </c>
    </row>
    <row r="1357" spans="2:6" x14ac:dyDescent="0.3">
      <c r="B1357" s="25" t="s">
        <v>34</v>
      </c>
      <c r="C1357" s="26" t="s">
        <v>9</v>
      </c>
      <c r="D1357" s="26" t="s">
        <v>40</v>
      </c>
      <c r="E1357" s="26">
        <v>0</v>
      </c>
      <c r="F1357" s="30">
        <v>54.108308000000001</v>
      </c>
    </row>
    <row r="1358" spans="2:6" x14ac:dyDescent="0.3">
      <c r="B1358" s="27" t="s">
        <v>34</v>
      </c>
      <c r="C1358" s="28" t="s">
        <v>9</v>
      </c>
      <c r="D1358" s="28" t="s">
        <v>40</v>
      </c>
      <c r="E1358" s="28" t="s">
        <v>24</v>
      </c>
      <c r="F1358" s="31">
        <v>85.704786999999996</v>
      </c>
    </row>
    <row r="1359" spans="2:6" x14ac:dyDescent="0.3">
      <c r="B1359" s="25" t="s">
        <v>34</v>
      </c>
      <c r="C1359" s="26" t="s">
        <v>9</v>
      </c>
      <c r="D1359" s="26" t="s">
        <v>41</v>
      </c>
      <c r="E1359" s="26">
        <v>1</v>
      </c>
      <c r="F1359" s="30">
        <v>305.51220899999998</v>
      </c>
    </row>
    <row r="1360" spans="2:6" x14ac:dyDescent="0.3">
      <c r="B1360" s="27" t="s">
        <v>34</v>
      </c>
      <c r="C1360" s="28" t="s">
        <v>9</v>
      </c>
      <c r="D1360" s="28" t="s">
        <v>41</v>
      </c>
      <c r="E1360" s="28">
        <v>0.95</v>
      </c>
      <c r="F1360" s="31">
        <v>268.01788199999999</v>
      </c>
    </row>
    <row r="1361" spans="2:6" x14ac:dyDescent="0.3">
      <c r="B1361" s="25" t="s">
        <v>34</v>
      </c>
      <c r="C1361" s="26" t="s">
        <v>9</v>
      </c>
      <c r="D1361" s="26" t="s">
        <v>41</v>
      </c>
      <c r="E1361" s="26">
        <v>0.95</v>
      </c>
      <c r="F1361" s="30">
        <v>268.01788199999999</v>
      </c>
    </row>
    <row r="1362" spans="2:6" x14ac:dyDescent="0.3">
      <c r="B1362" s="27" t="s">
        <v>34</v>
      </c>
      <c r="C1362" s="28" t="s">
        <v>9</v>
      </c>
      <c r="D1362" s="28" t="s">
        <v>41</v>
      </c>
      <c r="E1362" s="28">
        <v>0.95</v>
      </c>
      <c r="F1362" s="31">
        <v>268.01788199999999</v>
      </c>
    </row>
    <row r="1363" spans="2:6" x14ac:dyDescent="0.3">
      <c r="B1363" s="25" t="s">
        <v>34</v>
      </c>
      <c r="C1363" s="26" t="s">
        <v>9</v>
      </c>
      <c r="D1363" s="26" t="s">
        <v>41</v>
      </c>
      <c r="E1363" s="26">
        <v>0.75</v>
      </c>
      <c r="F1363" s="30">
        <v>246.250901</v>
      </c>
    </row>
    <row r="1364" spans="2:6" x14ac:dyDescent="0.3">
      <c r="B1364" s="27" t="s">
        <v>34</v>
      </c>
      <c r="C1364" s="28" t="s">
        <v>9</v>
      </c>
      <c r="D1364" s="28" t="s">
        <v>41</v>
      </c>
      <c r="E1364" s="28">
        <v>0.75</v>
      </c>
      <c r="F1364" s="31">
        <v>246.250901</v>
      </c>
    </row>
    <row r="1365" spans="2:6" x14ac:dyDescent="0.3">
      <c r="B1365" s="25" t="s">
        <v>34</v>
      </c>
      <c r="C1365" s="26" t="s">
        <v>9</v>
      </c>
      <c r="D1365" s="26" t="s">
        <v>41</v>
      </c>
      <c r="E1365" s="26">
        <v>0.75</v>
      </c>
      <c r="F1365" s="30">
        <v>246.250901</v>
      </c>
    </row>
    <row r="1366" spans="2:6" x14ac:dyDescent="0.3">
      <c r="B1366" s="27" t="s">
        <v>34</v>
      </c>
      <c r="C1366" s="28" t="s">
        <v>9</v>
      </c>
      <c r="D1366" s="28" t="s">
        <v>41</v>
      </c>
      <c r="E1366" s="28">
        <v>0.75</v>
      </c>
      <c r="F1366" s="31">
        <v>246.250901</v>
      </c>
    </row>
    <row r="1367" spans="2:6" x14ac:dyDescent="0.3">
      <c r="B1367" s="25" t="s">
        <v>34</v>
      </c>
      <c r="C1367" s="26" t="s">
        <v>9</v>
      </c>
      <c r="D1367" s="26" t="s">
        <v>41</v>
      </c>
      <c r="E1367" s="26">
        <v>0.5</v>
      </c>
      <c r="F1367" s="30">
        <v>229.54159799999999</v>
      </c>
    </row>
    <row r="1368" spans="2:6" x14ac:dyDescent="0.3">
      <c r="B1368" s="27" t="s">
        <v>34</v>
      </c>
      <c r="C1368" s="28" t="s">
        <v>9</v>
      </c>
      <c r="D1368" s="28" t="s">
        <v>41</v>
      </c>
      <c r="E1368" s="28">
        <v>0.5</v>
      </c>
      <c r="F1368" s="31">
        <v>229.54159799999999</v>
      </c>
    </row>
    <row r="1369" spans="2:6" x14ac:dyDescent="0.3">
      <c r="B1369" s="25" t="s">
        <v>34</v>
      </c>
      <c r="C1369" s="26" t="s">
        <v>9</v>
      </c>
      <c r="D1369" s="26" t="s">
        <v>41</v>
      </c>
      <c r="E1369" s="26">
        <v>0.5</v>
      </c>
      <c r="F1369" s="30">
        <v>229.54159799999999</v>
      </c>
    </row>
    <row r="1370" spans="2:6" x14ac:dyDescent="0.3">
      <c r="B1370" s="27" t="s">
        <v>34</v>
      </c>
      <c r="C1370" s="28" t="s">
        <v>9</v>
      </c>
      <c r="D1370" s="28" t="s">
        <v>41</v>
      </c>
      <c r="E1370" s="28">
        <v>0.5</v>
      </c>
      <c r="F1370" s="31">
        <v>229.54159799999999</v>
      </c>
    </row>
    <row r="1371" spans="2:6" x14ac:dyDescent="0.3">
      <c r="B1371" s="25" t="s">
        <v>34</v>
      </c>
      <c r="C1371" s="26" t="s">
        <v>9</v>
      </c>
      <c r="D1371" s="26" t="s">
        <v>41</v>
      </c>
      <c r="E1371" s="26">
        <v>0.5</v>
      </c>
      <c r="F1371" s="30">
        <v>229.54159799999999</v>
      </c>
    </row>
    <row r="1372" spans="2:6" x14ac:dyDescent="0.3">
      <c r="B1372" s="27" t="s">
        <v>34</v>
      </c>
      <c r="C1372" s="28" t="s">
        <v>9</v>
      </c>
      <c r="D1372" s="28" t="s">
        <v>41</v>
      </c>
      <c r="E1372" s="28">
        <v>0.25</v>
      </c>
      <c r="F1372" s="31">
        <v>213.27228400000001</v>
      </c>
    </row>
    <row r="1373" spans="2:6" x14ac:dyDescent="0.3">
      <c r="B1373" s="25" t="s">
        <v>34</v>
      </c>
      <c r="C1373" s="26" t="s">
        <v>9</v>
      </c>
      <c r="D1373" s="26" t="s">
        <v>41</v>
      </c>
      <c r="E1373" s="26">
        <v>0.25</v>
      </c>
      <c r="F1373" s="30">
        <v>213.27228400000001</v>
      </c>
    </row>
    <row r="1374" spans="2:6" x14ac:dyDescent="0.3">
      <c r="B1374" s="27" t="s">
        <v>34</v>
      </c>
      <c r="C1374" s="28" t="s">
        <v>9</v>
      </c>
      <c r="D1374" s="28" t="s">
        <v>41</v>
      </c>
      <c r="E1374" s="28">
        <v>0.25</v>
      </c>
      <c r="F1374" s="31">
        <v>213.27228400000001</v>
      </c>
    </row>
    <row r="1375" spans="2:6" x14ac:dyDescent="0.3">
      <c r="B1375" s="25" t="s">
        <v>34</v>
      </c>
      <c r="C1375" s="26" t="s">
        <v>9</v>
      </c>
      <c r="D1375" s="26" t="s">
        <v>41</v>
      </c>
      <c r="E1375" s="26">
        <v>0.25</v>
      </c>
      <c r="F1375" s="30">
        <v>213.27228400000001</v>
      </c>
    </row>
    <row r="1376" spans="2:6" x14ac:dyDescent="0.3">
      <c r="B1376" s="27" t="s">
        <v>34</v>
      </c>
      <c r="C1376" s="28" t="s">
        <v>9</v>
      </c>
      <c r="D1376" s="28" t="s">
        <v>41</v>
      </c>
      <c r="E1376" s="28">
        <v>0.05</v>
      </c>
      <c r="F1376" s="31">
        <v>192.61051</v>
      </c>
    </row>
    <row r="1377" spans="2:6" x14ac:dyDescent="0.3">
      <c r="B1377" s="25" t="s">
        <v>34</v>
      </c>
      <c r="C1377" s="26" t="s">
        <v>9</v>
      </c>
      <c r="D1377" s="26" t="s">
        <v>41</v>
      </c>
      <c r="E1377" s="26">
        <v>0.05</v>
      </c>
      <c r="F1377" s="30">
        <v>192.61051</v>
      </c>
    </row>
    <row r="1378" spans="2:6" x14ac:dyDescent="0.3">
      <c r="B1378" s="27" t="s">
        <v>34</v>
      </c>
      <c r="C1378" s="28" t="s">
        <v>9</v>
      </c>
      <c r="D1378" s="28" t="s">
        <v>41</v>
      </c>
      <c r="E1378" s="28">
        <v>0.05</v>
      </c>
      <c r="F1378" s="31">
        <v>192.61051</v>
      </c>
    </row>
    <row r="1379" spans="2:6" x14ac:dyDescent="0.3">
      <c r="B1379" s="25" t="s">
        <v>34</v>
      </c>
      <c r="C1379" s="26" t="s">
        <v>9</v>
      </c>
      <c r="D1379" s="26" t="s">
        <v>41</v>
      </c>
      <c r="E1379" s="26">
        <v>0</v>
      </c>
      <c r="F1379" s="30">
        <v>166.80247299999999</v>
      </c>
    </row>
    <row r="1380" spans="2:6" x14ac:dyDescent="0.3">
      <c r="B1380" s="27" t="s">
        <v>34</v>
      </c>
      <c r="C1380" s="28" t="s">
        <v>9</v>
      </c>
      <c r="D1380" s="28" t="s">
        <v>41</v>
      </c>
      <c r="E1380" s="28" t="s">
        <v>24</v>
      </c>
      <c r="F1380" s="31">
        <v>229.913355</v>
      </c>
    </row>
    <row r="1381" spans="2:6" x14ac:dyDescent="0.3">
      <c r="B1381" s="25" t="s">
        <v>34</v>
      </c>
      <c r="C1381" s="26" t="s">
        <v>9</v>
      </c>
      <c r="D1381" s="26" t="s">
        <v>42</v>
      </c>
      <c r="E1381" s="26">
        <v>1</v>
      </c>
      <c r="F1381" s="30">
        <v>24150059.059999999</v>
      </c>
    </row>
    <row r="1382" spans="2:6" x14ac:dyDescent="0.3">
      <c r="B1382" s="27" t="s">
        <v>34</v>
      </c>
      <c r="C1382" s="28" t="s">
        <v>9</v>
      </c>
      <c r="D1382" s="28" t="s">
        <v>42</v>
      </c>
      <c r="E1382" s="28">
        <v>0.95</v>
      </c>
      <c r="F1382" s="31">
        <v>17916537.02</v>
      </c>
    </row>
    <row r="1383" spans="2:6" x14ac:dyDescent="0.3">
      <c r="B1383" s="25" t="s">
        <v>34</v>
      </c>
      <c r="C1383" s="26" t="s">
        <v>9</v>
      </c>
      <c r="D1383" s="26" t="s">
        <v>42</v>
      </c>
      <c r="E1383" s="26">
        <v>0.95</v>
      </c>
      <c r="F1383" s="30">
        <v>17916537.02</v>
      </c>
    </row>
    <row r="1384" spans="2:6" x14ac:dyDescent="0.3">
      <c r="B1384" s="27" t="s">
        <v>34</v>
      </c>
      <c r="C1384" s="28" t="s">
        <v>9</v>
      </c>
      <c r="D1384" s="28" t="s">
        <v>42</v>
      </c>
      <c r="E1384" s="28">
        <v>0.95</v>
      </c>
      <c r="F1384" s="31">
        <v>17916537.02</v>
      </c>
    </row>
    <row r="1385" spans="2:6" x14ac:dyDescent="0.3">
      <c r="B1385" s="25" t="s">
        <v>34</v>
      </c>
      <c r="C1385" s="26" t="s">
        <v>9</v>
      </c>
      <c r="D1385" s="26" t="s">
        <v>42</v>
      </c>
      <c r="E1385" s="26">
        <v>0.75</v>
      </c>
      <c r="F1385" s="30">
        <v>15023276.689999999</v>
      </c>
    </row>
    <row r="1386" spans="2:6" x14ac:dyDescent="0.3">
      <c r="B1386" s="27" t="s">
        <v>34</v>
      </c>
      <c r="C1386" s="28" t="s">
        <v>9</v>
      </c>
      <c r="D1386" s="28" t="s">
        <v>42</v>
      </c>
      <c r="E1386" s="28">
        <v>0.75</v>
      </c>
      <c r="F1386" s="31">
        <v>15023276.689999999</v>
      </c>
    </row>
    <row r="1387" spans="2:6" x14ac:dyDescent="0.3">
      <c r="B1387" s="25" t="s">
        <v>34</v>
      </c>
      <c r="C1387" s="26" t="s">
        <v>9</v>
      </c>
      <c r="D1387" s="26" t="s">
        <v>42</v>
      </c>
      <c r="E1387" s="26">
        <v>0.75</v>
      </c>
      <c r="F1387" s="30">
        <v>15023276.689999999</v>
      </c>
    </row>
    <row r="1388" spans="2:6" x14ac:dyDescent="0.3">
      <c r="B1388" s="27" t="s">
        <v>34</v>
      </c>
      <c r="C1388" s="28" t="s">
        <v>9</v>
      </c>
      <c r="D1388" s="28" t="s">
        <v>42</v>
      </c>
      <c r="E1388" s="28">
        <v>0.75</v>
      </c>
      <c r="F1388" s="31">
        <v>15023276.689999999</v>
      </c>
    </row>
    <row r="1389" spans="2:6" x14ac:dyDescent="0.3">
      <c r="B1389" s="25" t="s">
        <v>34</v>
      </c>
      <c r="C1389" s="26" t="s">
        <v>9</v>
      </c>
      <c r="D1389" s="26" t="s">
        <v>42</v>
      </c>
      <c r="E1389" s="26">
        <v>0.5</v>
      </c>
      <c r="F1389" s="30">
        <v>13287853.390000001</v>
      </c>
    </row>
    <row r="1390" spans="2:6" x14ac:dyDescent="0.3">
      <c r="B1390" s="27" t="s">
        <v>34</v>
      </c>
      <c r="C1390" s="28" t="s">
        <v>9</v>
      </c>
      <c r="D1390" s="28" t="s">
        <v>42</v>
      </c>
      <c r="E1390" s="28">
        <v>0.5</v>
      </c>
      <c r="F1390" s="31">
        <v>13287853.390000001</v>
      </c>
    </row>
    <row r="1391" spans="2:6" x14ac:dyDescent="0.3">
      <c r="B1391" s="25" t="s">
        <v>34</v>
      </c>
      <c r="C1391" s="26" t="s">
        <v>9</v>
      </c>
      <c r="D1391" s="26" t="s">
        <v>42</v>
      </c>
      <c r="E1391" s="26">
        <v>0.5</v>
      </c>
      <c r="F1391" s="30">
        <v>13287853.390000001</v>
      </c>
    </row>
    <row r="1392" spans="2:6" x14ac:dyDescent="0.3">
      <c r="B1392" s="27" t="s">
        <v>34</v>
      </c>
      <c r="C1392" s="28" t="s">
        <v>9</v>
      </c>
      <c r="D1392" s="28" t="s">
        <v>42</v>
      </c>
      <c r="E1392" s="28">
        <v>0.5</v>
      </c>
      <c r="F1392" s="31">
        <v>13287853.390000001</v>
      </c>
    </row>
    <row r="1393" spans="2:6" x14ac:dyDescent="0.3">
      <c r="B1393" s="25" t="s">
        <v>34</v>
      </c>
      <c r="C1393" s="26" t="s">
        <v>9</v>
      </c>
      <c r="D1393" s="26" t="s">
        <v>42</v>
      </c>
      <c r="E1393" s="26">
        <v>0.5</v>
      </c>
      <c r="F1393" s="30">
        <v>13287853.390000001</v>
      </c>
    </row>
    <row r="1394" spans="2:6" x14ac:dyDescent="0.3">
      <c r="B1394" s="27" t="s">
        <v>34</v>
      </c>
      <c r="C1394" s="28" t="s">
        <v>9</v>
      </c>
      <c r="D1394" s="28" t="s">
        <v>42</v>
      </c>
      <c r="E1394" s="28">
        <v>0.25</v>
      </c>
      <c r="F1394" s="31">
        <v>11605151.43</v>
      </c>
    </row>
    <row r="1395" spans="2:6" x14ac:dyDescent="0.3">
      <c r="B1395" s="25" t="s">
        <v>34</v>
      </c>
      <c r="C1395" s="26" t="s">
        <v>9</v>
      </c>
      <c r="D1395" s="26" t="s">
        <v>42</v>
      </c>
      <c r="E1395" s="26">
        <v>0.25</v>
      </c>
      <c r="F1395" s="30">
        <v>11605151.43</v>
      </c>
    </row>
    <row r="1396" spans="2:6" x14ac:dyDescent="0.3">
      <c r="B1396" s="27" t="s">
        <v>34</v>
      </c>
      <c r="C1396" s="28" t="s">
        <v>9</v>
      </c>
      <c r="D1396" s="28" t="s">
        <v>42</v>
      </c>
      <c r="E1396" s="28">
        <v>0.25</v>
      </c>
      <c r="F1396" s="31">
        <v>11605151.43</v>
      </c>
    </row>
    <row r="1397" spans="2:6" x14ac:dyDescent="0.3">
      <c r="B1397" s="25" t="s">
        <v>34</v>
      </c>
      <c r="C1397" s="26" t="s">
        <v>9</v>
      </c>
      <c r="D1397" s="26" t="s">
        <v>42</v>
      </c>
      <c r="E1397" s="26">
        <v>0.25</v>
      </c>
      <c r="F1397" s="30">
        <v>11605151.43</v>
      </c>
    </row>
    <row r="1398" spans="2:6" x14ac:dyDescent="0.3">
      <c r="B1398" s="27" t="s">
        <v>34</v>
      </c>
      <c r="C1398" s="28" t="s">
        <v>9</v>
      </c>
      <c r="D1398" s="28" t="s">
        <v>42</v>
      </c>
      <c r="E1398" s="28">
        <v>0.05</v>
      </c>
      <c r="F1398" s="31">
        <v>9354936.6070000008</v>
      </c>
    </row>
    <row r="1399" spans="2:6" x14ac:dyDescent="0.3">
      <c r="B1399" s="25" t="s">
        <v>34</v>
      </c>
      <c r="C1399" s="26" t="s">
        <v>9</v>
      </c>
      <c r="D1399" s="26" t="s">
        <v>42</v>
      </c>
      <c r="E1399" s="26">
        <v>0.05</v>
      </c>
      <c r="F1399" s="30">
        <v>9354936.6070000008</v>
      </c>
    </row>
    <row r="1400" spans="2:6" x14ac:dyDescent="0.3">
      <c r="B1400" s="27" t="s">
        <v>34</v>
      </c>
      <c r="C1400" s="28" t="s">
        <v>9</v>
      </c>
      <c r="D1400" s="28" t="s">
        <v>42</v>
      </c>
      <c r="E1400" s="28">
        <v>0.05</v>
      </c>
      <c r="F1400" s="31">
        <v>9354936.6070000008</v>
      </c>
    </row>
    <row r="1401" spans="2:6" x14ac:dyDescent="0.3">
      <c r="B1401" s="25" t="s">
        <v>34</v>
      </c>
      <c r="C1401" s="26" t="s">
        <v>9</v>
      </c>
      <c r="D1401" s="26" t="s">
        <v>42</v>
      </c>
      <c r="E1401" s="26">
        <v>0</v>
      </c>
      <c r="F1401" s="30">
        <v>6204774.6699999999</v>
      </c>
    </row>
    <row r="1402" spans="2:6" x14ac:dyDescent="0.3">
      <c r="B1402" s="27" t="s">
        <v>34</v>
      </c>
      <c r="C1402" s="28" t="s">
        <v>9</v>
      </c>
      <c r="D1402" s="28" t="s">
        <v>42</v>
      </c>
      <c r="E1402" s="28" t="s">
        <v>24</v>
      </c>
      <c r="F1402" s="31">
        <v>13397813.439999999</v>
      </c>
    </row>
    <row r="1403" spans="2:6" x14ac:dyDescent="0.3">
      <c r="B1403" s="25" t="s">
        <v>34</v>
      </c>
      <c r="C1403" s="26" t="s">
        <v>9</v>
      </c>
      <c r="D1403" s="26" t="s">
        <v>43</v>
      </c>
      <c r="E1403" s="26">
        <v>1</v>
      </c>
      <c r="F1403" s="30">
        <v>143.89094399999999</v>
      </c>
    </row>
    <row r="1404" spans="2:6" x14ac:dyDescent="0.3">
      <c r="B1404" s="27" t="s">
        <v>34</v>
      </c>
      <c r="C1404" s="28" t="s">
        <v>9</v>
      </c>
      <c r="D1404" s="28" t="s">
        <v>43</v>
      </c>
      <c r="E1404" s="28">
        <v>0.95</v>
      </c>
      <c r="F1404" s="31">
        <v>115.539092</v>
      </c>
    </row>
    <row r="1405" spans="2:6" x14ac:dyDescent="0.3">
      <c r="B1405" s="25" t="s">
        <v>34</v>
      </c>
      <c r="C1405" s="26" t="s">
        <v>9</v>
      </c>
      <c r="D1405" s="26" t="s">
        <v>43</v>
      </c>
      <c r="E1405" s="26">
        <v>0.95</v>
      </c>
      <c r="F1405" s="30">
        <v>115.539092</v>
      </c>
    </row>
    <row r="1406" spans="2:6" x14ac:dyDescent="0.3">
      <c r="B1406" s="27" t="s">
        <v>34</v>
      </c>
      <c r="C1406" s="28" t="s">
        <v>9</v>
      </c>
      <c r="D1406" s="28" t="s">
        <v>43</v>
      </c>
      <c r="E1406" s="28">
        <v>0.95</v>
      </c>
      <c r="F1406" s="31">
        <v>115.539092</v>
      </c>
    </row>
    <row r="1407" spans="2:6" x14ac:dyDescent="0.3">
      <c r="B1407" s="25" t="s">
        <v>34</v>
      </c>
      <c r="C1407" s="26" t="s">
        <v>9</v>
      </c>
      <c r="D1407" s="26" t="s">
        <v>43</v>
      </c>
      <c r="E1407" s="26">
        <v>0.75</v>
      </c>
      <c r="F1407" s="30">
        <v>98.833095</v>
      </c>
    </row>
    <row r="1408" spans="2:6" x14ac:dyDescent="0.3">
      <c r="B1408" s="27" t="s">
        <v>34</v>
      </c>
      <c r="C1408" s="28" t="s">
        <v>9</v>
      </c>
      <c r="D1408" s="28" t="s">
        <v>43</v>
      </c>
      <c r="E1408" s="28">
        <v>0.75</v>
      </c>
      <c r="F1408" s="31">
        <v>98.833095</v>
      </c>
    </row>
    <row r="1409" spans="2:6" x14ac:dyDescent="0.3">
      <c r="B1409" s="25" t="s">
        <v>34</v>
      </c>
      <c r="C1409" s="26" t="s">
        <v>9</v>
      </c>
      <c r="D1409" s="26" t="s">
        <v>43</v>
      </c>
      <c r="E1409" s="26">
        <v>0.75</v>
      </c>
      <c r="F1409" s="30">
        <v>98.833095</v>
      </c>
    </row>
    <row r="1410" spans="2:6" x14ac:dyDescent="0.3">
      <c r="B1410" s="27" t="s">
        <v>34</v>
      </c>
      <c r="C1410" s="28" t="s">
        <v>9</v>
      </c>
      <c r="D1410" s="28" t="s">
        <v>43</v>
      </c>
      <c r="E1410" s="28">
        <v>0.75</v>
      </c>
      <c r="F1410" s="31">
        <v>98.833095</v>
      </c>
    </row>
    <row r="1411" spans="2:6" x14ac:dyDescent="0.3">
      <c r="B1411" s="25" t="s">
        <v>34</v>
      </c>
      <c r="C1411" s="26" t="s">
        <v>9</v>
      </c>
      <c r="D1411" s="26" t="s">
        <v>43</v>
      </c>
      <c r="E1411" s="26">
        <v>0.5</v>
      </c>
      <c r="F1411" s="30">
        <v>88.662024000000002</v>
      </c>
    </row>
    <row r="1412" spans="2:6" x14ac:dyDescent="0.3">
      <c r="B1412" s="27" t="s">
        <v>34</v>
      </c>
      <c r="C1412" s="28" t="s">
        <v>9</v>
      </c>
      <c r="D1412" s="28" t="s">
        <v>43</v>
      </c>
      <c r="E1412" s="28">
        <v>0.5</v>
      </c>
      <c r="F1412" s="31">
        <v>88.662024000000002</v>
      </c>
    </row>
    <row r="1413" spans="2:6" x14ac:dyDescent="0.3">
      <c r="B1413" s="25" t="s">
        <v>34</v>
      </c>
      <c r="C1413" s="26" t="s">
        <v>9</v>
      </c>
      <c r="D1413" s="26" t="s">
        <v>43</v>
      </c>
      <c r="E1413" s="26">
        <v>0.5</v>
      </c>
      <c r="F1413" s="30">
        <v>88.662024000000002</v>
      </c>
    </row>
    <row r="1414" spans="2:6" x14ac:dyDescent="0.3">
      <c r="B1414" s="27" t="s">
        <v>34</v>
      </c>
      <c r="C1414" s="28" t="s">
        <v>9</v>
      </c>
      <c r="D1414" s="28" t="s">
        <v>43</v>
      </c>
      <c r="E1414" s="28">
        <v>0.5</v>
      </c>
      <c r="F1414" s="31">
        <v>88.662024000000002</v>
      </c>
    </row>
    <row r="1415" spans="2:6" x14ac:dyDescent="0.3">
      <c r="B1415" s="25" t="s">
        <v>34</v>
      </c>
      <c r="C1415" s="26" t="s">
        <v>9</v>
      </c>
      <c r="D1415" s="26" t="s">
        <v>43</v>
      </c>
      <c r="E1415" s="26">
        <v>0.5</v>
      </c>
      <c r="F1415" s="30">
        <v>88.662024000000002</v>
      </c>
    </row>
    <row r="1416" spans="2:6" x14ac:dyDescent="0.3">
      <c r="B1416" s="27" t="s">
        <v>34</v>
      </c>
      <c r="C1416" s="28" t="s">
        <v>9</v>
      </c>
      <c r="D1416" s="28" t="s">
        <v>43</v>
      </c>
      <c r="E1416" s="28">
        <v>0.25</v>
      </c>
      <c r="F1416" s="31">
        <v>79.805897000000002</v>
      </c>
    </row>
    <row r="1417" spans="2:6" x14ac:dyDescent="0.3">
      <c r="B1417" s="25" t="s">
        <v>34</v>
      </c>
      <c r="C1417" s="26" t="s">
        <v>9</v>
      </c>
      <c r="D1417" s="26" t="s">
        <v>43</v>
      </c>
      <c r="E1417" s="26">
        <v>0.25</v>
      </c>
      <c r="F1417" s="30">
        <v>79.805897000000002</v>
      </c>
    </row>
    <row r="1418" spans="2:6" x14ac:dyDescent="0.3">
      <c r="B1418" s="27" t="s">
        <v>34</v>
      </c>
      <c r="C1418" s="28" t="s">
        <v>9</v>
      </c>
      <c r="D1418" s="28" t="s">
        <v>43</v>
      </c>
      <c r="E1418" s="28">
        <v>0.25</v>
      </c>
      <c r="F1418" s="31">
        <v>79.805897000000002</v>
      </c>
    </row>
    <row r="1419" spans="2:6" x14ac:dyDescent="0.3">
      <c r="B1419" s="25" t="s">
        <v>34</v>
      </c>
      <c r="C1419" s="26" t="s">
        <v>9</v>
      </c>
      <c r="D1419" s="26" t="s">
        <v>43</v>
      </c>
      <c r="E1419" s="26">
        <v>0.25</v>
      </c>
      <c r="F1419" s="30">
        <v>79.805897000000002</v>
      </c>
    </row>
    <row r="1420" spans="2:6" x14ac:dyDescent="0.3">
      <c r="B1420" s="27" t="s">
        <v>34</v>
      </c>
      <c r="C1420" s="28" t="s">
        <v>9</v>
      </c>
      <c r="D1420" s="28" t="s">
        <v>43</v>
      </c>
      <c r="E1420" s="28">
        <v>0.05</v>
      </c>
      <c r="F1420" s="31">
        <v>68.253461000000001</v>
      </c>
    </row>
    <row r="1421" spans="2:6" x14ac:dyDescent="0.3">
      <c r="B1421" s="25" t="s">
        <v>34</v>
      </c>
      <c r="C1421" s="26" t="s">
        <v>9</v>
      </c>
      <c r="D1421" s="26" t="s">
        <v>43</v>
      </c>
      <c r="E1421" s="26">
        <v>0.05</v>
      </c>
      <c r="F1421" s="30">
        <v>68.253461000000001</v>
      </c>
    </row>
    <row r="1422" spans="2:6" x14ac:dyDescent="0.3">
      <c r="B1422" s="27" t="s">
        <v>34</v>
      </c>
      <c r="C1422" s="28" t="s">
        <v>9</v>
      </c>
      <c r="D1422" s="28" t="s">
        <v>43</v>
      </c>
      <c r="E1422" s="28">
        <v>0.05</v>
      </c>
      <c r="F1422" s="31">
        <v>68.253461000000001</v>
      </c>
    </row>
    <row r="1423" spans="2:6" x14ac:dyDescent="0.3">
      <c r="B1423" s="25" t="s">
        <v>34</v>
      </c>
      <c r="C1423" s="26" t="s">
        <v>9</v>
      </c>
      <c r="D1423" s="26" t="s">
        <v>43</v>
      </c>
      <c r="E1423" s="26">
        <v>0</v>
      </c>
      <c r="F1423" s="30">
        <v>56.813723000000003</v>
      </c>
    </row>
    <row r="1424" spans="2:6" x14ac:dyDescent="0.3">
      <c r="B1424" s="27" t="s">
        <v>34</v>
      </c>
      <c r="C1424" s="28" t="s">
        <v>9</v>
      </c>
      <c r="D1424" s="28" t="s">
        <v>43</v>
      </c>
      <c r="E1424" s="28" t="s">
        <v>24</v>
      </c>
      <c r="F1424" s="31">
        <v>89.990026</v>
      </c>
    </row>
    <row r="1425" spans="2:6" x14ac:dyDescent="0.3">
      <c r="B1425" s="25" t="s">
        <v>34</v>
      </c>
      <c r="C1425" s="26" t="s">
        <v>10</v>
      </c>
      <c r="D1425" s="26" t="s">
        <v>35</v>
      </c>
      <c r="E1425" s="26">
        <v>1</v>
      </c>
      <c r="F1425" s="30">
        <v>228235.125</v>
      </c>
    </row>
    <row r="1426" spans="2:6" x14ac:dyDescent="0.3">
      <c r="B1426" s="27" t="s">
        <v>34</v>
      </c>
      <c r="C1426" s="28" t="s">
        <v>10</v>
      </c>
      <c r="D1426" s="28" t="s">
        <v>35</v>
      </c>
      <c r="E1426" s="28">
        <v>0.95</v>
      </c>
      <c r="F1426" s="31">
        <v>181805.3</v>
      </c>
    </row>
    <row r="1427" spans="2:6" x14ac:dyDescent="0.3">
      <c r="B1427" s="25" t="s">
        <v>34</v>
      </c>
      <c r="C1427" s="26" t="s">
        <v>10</v>
      </c>
      <c r="D1427" s="26" t="s">
        <v>35</v>
      </c>
      <c r="E1427" s="26">
        <v>0.95</v>
      </c>
      <c r="F1427" s="30">
        <v>181805.3</v>
      </c>
    </row>
    <row r="1428" spans="2:6" x14ac:dyDescent="0.3">
      <c r="B1428" s="27" t="s">
        <v>34</v>
      </c>
      <c r="C1428" s="28" t="s">
        <v>10</v>
      </c>
      <c r="D1428" s="28" t="s">
        <v>35</v>
      </c>
      <c r="E1428" s="28">
        <v>0.95</v>
      </c>
      <c r="F1428" s="31">
        <v>181805.3</v>
      </c>
    </row>
    <row r="1429" spans="2:6" x14ac:dyDescent="0.3">
      <c r="B1429" s="25" t="s">
        <v>34</v>
      </c>
      <c r="C1429" s="26" t="s">
        <v>10</v>
      </c>
      <c r="D1429" s="26" t="s">
        <v>35</v>
      </c>
      <c r="E1429" s="26">
        <v>0.75</v>
      </c>
      <c r="F1429" s="30">
        <v>162822.39999999999</v>
      </c>
    </row>
    <row r="1430" spans="2:6" x14ac:dyDescent="0.3">
      <c r="B1430" s="27" t="s">
        <v>34</v>
      </c>
      <c r="C1430" s="28" t="s">
        <v>10</v>
      </c>
      <c r="D1430" s="28" t="s">
        <v>35</v>
      </c>
      <c r="E1430" s="28">
        <v>0.75</v>
      </c>
      <c r="F1430" s="31">
        <v>162822.39999999999</v>
      </c>
    </row>
    <row r="1431" spans="2:6" x14ac:dyDescent="0.3">
      <c r="B1431" s="25" t="s">
        <v>34</v>
      </c>
      <c r="C1431" s="26" t="s">
        <v>10</v>
      </c>
      <c r="D1431" s="26" t="s">
        <v>35</v>
      </c>
      <c r="E1431" s="26">
        <v>0.75</v>
      </c>
      <c r="F1431" s="30">
        <v>162822.39999999999</v>
      </c>
    </row>
    <row r="1432" spans="2:6" x14ac:dyDescent="0.3">
      <c r="B1432" s="27" t="s">
        <v>34</v>
      </c>
      <c r="C1432" s="28" t="s">
        <v>10</v>
      </c>
      <c r="D1432" s="28" t="s">
        <v>35</v>
      </c>
      <c r="E1432" s="28">
        <v>0.75</v>
      </c>
      <c r="F1432" s="31">
        <v>162822.39999999999</v>
      </c>
    </row>
    <row r="1433" spans="2:6" x14ac:dyDescent="0.3">
      <c r="B1433" s="25" t="s">
        <v>34</v>
      </c>
      <c r="C1433" s="26" t="s">
        <v>10</v>
      </c>
      <c r="D1433" s="26" t="s">
        <v>35</v>
      </c>
      <c r="E1433" s="26">
        <v>0.5</v>
      </c>
      <c r="F1433" s="30">
        <v>151373.95000000001</v>
      </c>
    </row>
    <row r="1434" spans="2:6" x14ac:dyDescent="0.3">
      <c r="B1434" s="27" t="s">
        <v>34</v>
      </c>
      <c r="C1434" s="28" t="s">
        <v>10</v>
      </c>
      <c r="D1434" s="28" t="s">
        <v>35</v>
      </c>
      <c r="E1434" s="28">
        <v>0.5</v>
      </c>
      <c r="F1434" s="31">
        <v>151373.95000000001</v>
      </c>
    </row>
    <row r="1435" spans="2:6" x14ac:dyDescent="0.3">
      <c r="B1435" s="25" t="s">
        <v>34</v>
      </c>
      <c r="C1435" s="26" t="s">
        <v>10</v>
      </c>
      <c r="D1435" s="26" t="s">
        <v>35</v>
      </c>
      <c r="E1435" s="26">
        <v>0.5</v>
      </c>
      <c r="F1435" s="30">
        <v>151373.95000000001</v>
      </c>
    </row>
    <row r="1436" spans="2:6" x14ac:dyDescent="0.3">
      <c r="B1436" s="27" t="s">
        <v>34</v>
      </c>
      <c r="C1436" s="28" t="s">
        <v>10</v>
      </c>
      <c r="D1436" s="28" t="s">
        <v>35</v>
      </c>
      <c r="E1436" s="28">
        <v>0.5</v>
      </c>
      <c r="F1436" s="31">
        <v>151373.95000000001</v>
      </c>
    </row>
    <row r="1437" spans="2:6" x14ac:dyDescent="0.3">
      <c r="B1437" s="25" t="s">
        <v>34</v>
      </c>
      <c r="C1437" s="26" t="s">
        <v>10</v>
      </c>
      <c r="D1437" s="26" t="s">
        <v>35</v>
      </c>
      <c r="E1437" s="26">
        <v>0.5</v>
      </c>
      <c r="F1437" s="30">
        <v>151373.95000000001</v>
      </c>
    </row>
    <row r="1438" spans="2:6" x14ac:dyDescent="0.3">
      <c r="B1438" s="27" t="s">
        <v>34</v>
      </c>
      <c r="C1438" s="28" t="s">
        <v>10</v>
      </c>
      <c r="D1438" s="28" t="s">
        <v>35</v>
      </c>
      <c r="E1438" s="28">
        <v>0.25</v>
      </c>
      <c r="F1438" s="31">
        <v>140414.75</v>
      </c>
    </row>
    <row r="1439" spans="2:6" x14ac:dyDescent="0.3">
      <c r="B1439" s="25" t="s">
        <v>34</v>
      </c>
      <c r="C1439" s="26" t="s">
        <v>10</v>
      </c>
      <c r="D1439" s="26" t="s">
        <v>35</v>
      </c>
      <c r="E1439" s="26">
        <v>0.25</v>
      </c>
      <c r="F1439" s="30">
        <v>140414.75</v>
      </c>
    </row>
    <row r="1440" spans="2:6" x14ac:dyDescent="0.3">
      <c r="B1440" s="27" t="s">
        <v>34</v>
      </c>
      <c r="C1440" s="28" t="s">
        <v>10</v>
      </c>
      <c r="D1440" s="28" t="s">
        <v>35</v>
      </c>
      <c r="E1440" s="28">
        <v>0.25</v>
      </c>
      <c r="F1440" s="31">
        <v>140414.75</v>
      </c>
    </row>
    <row r="1441" spans="2:6" x14ac:dyDescent="0.3">
      <c r="B1441" s="25" t="s">
        <v>34</v>
      </c>
      <c r="C1441" s="26" t="s">
        <v>10</v>
      </c>
      <c r="D1441" s="26" t="s">
        <v>35</v>
      </c>
      <c r="E1441" s="26">
        <v>0.25</v>
      </c>
      <c r="F1441" s="30">
        <v>140414.75</v>
      </c>
    </row>
    <row r="1442" spans="2:6" x14ac:dyDescent="0.3">
      <c r="B1442" s="27" t="s">
        <v>34</v>
      </c>
      <c r="C1442" s="28" t="s">
        <v>10</v>
      </c>
      <c r="D1442" s="28" t="s">
        <v>35</v>
      </c>
      <c r="E1442" s="28">
        <v>0.05</v>
      </c>
      <c r="F1442" s="31">
        <v>124489.66250000001</v>
      </c>
    </row>
    <row r="1443" spans="2:6" x14ac:dyDescent="0.3">
      <c r="B1443" s="25" t="s">
        <v>34</v>
      </c>
      <c r="C1443" s="26" t="s">
        <v>10</v>
      </c>
      <c r="D1443" s="26" t="s">
        <v>35</v>
      </c>
      <c r="E1443" s="26">
        <v>0.05</v>
      </c>
      <c r="F1443" s="30">
        <v>124489.66250000001</v>
      </c>
    </row>
    <row r="1444" spans="2:6" x14ac:dyDescent="0.3">
      <c r="B1444" s="27" t="s">
        <v>34</v>
      </c>
      <c r="C1444" s="28" t="s">
        <v>10</v>
      </c>
      <c r="D1444" s="28" t="s">
        <v>35</v>
      </c>
      <c r="E1444" s="28">
        <v>0.05</v>
      </c>
      <c r="F1444" s="31">
        <v>124489.66250000001</v>
      </c>
    </row>
    <row r="1445" spans="2:6" x14ac:dyDescent="0.3">
      <c r="B1445" s="25" t="s">
        <v>34</v>
      </c>
      <c r="C1445" s="26" t="s">
        <v>10</v>
      </c>
      <c r="D1445" s="26" t="s">
        <v>35</v>
      </c>
      <c r="E1445" s="26">
        <v>0</v>
      </c>
      <c r="F1445" s="30">
        <v>90902.65</v>
      </c>
    </row>
    <row r="1446" spans="2:6" x14ac:dyDescent="0.3">
      <c r="B1446" s="27" t="s">
        <v>34</v>
      </c>
      <c r="C1446" s="28" t="s">
        <v>10</v>
      </c>
      <c r="D1446" s="28" t="s">
        <v>35</v>
      </c>
      <c r="E1446" s="28" t="s">
        <v>24</v>
      </c>
      <c r="F1446" s="31">
        <v>152117.26209999999</v>
      </c>
    </row>
    <row r="1447" spans="2:6" x14ac:dyDescent="0.3">
      <c r="B1447" s="25" t="s">
        <v>34</v>
      </c>
      <c r="C1447" s="26" t="s">
        <v>10</v>
      </c>
      <c r="D1447" s="26" t="s">
        <v>36</v>
      </c>
      <c r="E1447" s="26">
        <v>1</v>
      </c>
      <c r="F1447" s="30">
        <v>67376677.420000002</v>
      </c>
    </row>
    <row r="1448" spans="2:6" x14ac:dyDescent="0.3">
      <c r="B1448" s="27" t="s">
        <v>34</v>
      </c>
      <c r="C1448" s="28" t="s">
        <v>10</v>
      </c>
      <c r="D1448" s="28" t="s">
        <v>36</v>
      </c>
      <c r="E1448" s="28">
        <v>0.95</v>
      </c>
      <c r="F1448" s="31">
        <v>47764978.409999996</v>
      </c>
    </row>
    <row r="1449" spans="2:6" x14ac:dyDescent="0.3">
      <c r="B1449" s="25" t="s">
        <v>34</v>
      </c>
      <c r="C1449" s="26" t="s">
        <v>10</v>
      </c>
      <c r="D1449" s="26" t="s">
        <v>36</v>
      </c>
      <c r="E1449" s="26">
        <v>0.95</v>
      </c>
      <c r="F1449" s="30">
        <v>47764978.409999996</v>
      </c>
    </row>
    <row r="1450" spans="2:6" x14ac:dyDescent="0.3">
      <c r="B1450" s="27" t="s">
        <v>34</v>
      </c>
      <c r="C1450" s="28" t="s">
        <v>10</v>
      </c>
      <c r="D1450" s="28" t="s">
        <v>36</v>
      </c>
      <c r="E1450" s="28">
        <v>0.95</v>
      </c>
      <c r="F1450" s="31">
        <v>47764978.409999996</v>
      </c>
    </row>
    <row r="1451" spans="2:6" x14ac:dyDescent="0.3">
      <c r="B1451" s="25" t="s">
        <v>34</v>
      </c>
      <c r="C1451" s="26" t="s">
        <v>10</v>
      </c>
      <c r="D1451" s="26" t="s">
        <v>36</v>
      </c>
      <c r="E1451" s="26">
        <v>0.75</v>
      </c>
      <c r="F1451" s="30">
        <v>41054481.840000004</v>
      </c>
    </row>
    <row r="1452" spans="2:6" x14ac:dyDescent="0.3">
      <c r="B1452" s="27" t="s">
        <v>34</v>
      </c>
      <c r="C1452" s="28" t="s">
        <v>10</v>
      </c>
      <c r="D1452" s="28" t="s">
        <v>36</v>
      </c>
      <c r="E1452" s="28">
        <v>0.75</v>
      </c>
      <c r="F1452" s="31">
        <v>41054481.840000004</v>
      </c>
    </row>
    <row r="1453" spans="2:6" x14ac:dyDescent="0.3">
      <c r="B1453" s="25" t="s">
        <v>34</v>
      </c>
      <c r="C1453" s="26" t="s">
        <v>10</v>
      </c>
      <c r="D1453" s="26" t="s">
        <v>36</v>
      </c>
      <c r="E1453" s="26">
        <v>0.75</v>
      </c>
      <c r="F1453" s="30">
        <v>41054481.840000004</v>
      </c>
    </row>
    <row r="1454" spans="2:6" x14ac:dyDescent="0.3">
      <c r="B1454" s="27" t="s">
        <v>34</v>
      </c>
      <c r="C1454" s="28" t="s">
        <v>10</v>
      </c>
      <c r="D1454" s="28" t="s">
        <v>36</v>
      </c>
      <c r="E1454" s="28">
        <v>0.75</v>
      </c>
      <c r="F1454" s="31">
        <v>41054481.840000004</v>
      </c>
    </row>
    <row r="1455" spans="2:6" x14ac:dyDescent="0.3">
      <c r="B1455" s="25" t="s">
        <v>34</v>
      </c>
      <c r="C1455" s="26" t="s">
        <v>10</v>
      </c>
      <c r="D1455" s="26" t="s">
        <v>36</v>
      </c>
      <c r="E1455" s="26">
        <v>0.5</v>
      </c>
      <c r="F1455" s="30">
        <v>36645738.229999997</v>
      </c>
    </row>
    <row r="1456" spans="2:6" x14ac:dyDescent="0.3">
      <c r="B1456" s="27" t="s">
        <v>34</v>
      </c>
      <c r="C1456" s="28" t="s">
        <v>10</v>
      </c>
      <c r="D1456" s="28" t="s">
        <v>36</v>
      </c>
      <c r="E1456" s="28">
        <v>0.5</v>
      </c>
      <c r="F1456" s="31">
        <v>36645738.229999997</v>
      </c>
    </row>
    <row r="1457" spans="2:6" x14ac:dyDescent="0.3">
      <c r="B1457" s="25" t="s">
        <v>34</v>
      </c>
      <c r="C1457" s="26" t="s">
        <v>10</v>
      </c>
      <c r="D1457" s="26" t="s">
        <v>36</v>
      </c>
      <c r="E1457" s="26">
        <v>0.5</v>
      </c>
      <c r="F1457" s="30">
        <v>36645738.229999997</v>
      </c>
    </row>
    <row r="1458" spans="2:6" x14ac:dyDescent="0.3">
      <c r="B1458" s="27" t="s">
        <v>34</v>
      </c>
      <c r="C1458" s="28" t="s">
        <v>10</v>
      </c>
      <c r="D1458" s="28" t="s">
        <v>36</v>
      </c>
      <c r="E1458" s="28">
        <v>0.5</v>
      </c>
      <c r="F1458" s="31">
        <v>36645738.229999997</v>
      </c>
    </row>
    <row r="1459" spans="2:6" x14ac:dyDescent="0.3">
      <c r="B1459" s="25" t="s">
        <v>34</v>
      </c>
      <c r="C1459" s="26" t="s">
        <v>10</v>
      </c>
      <c r="D1459" s="26" t="s">
        <v>36</v>
      </c>
      <c r="E1459" s="26">
        <v>0.5</v>
      </c>
      <c r="F1459" s="30">
        <v>36645738.229999997</v>
      </c>
    </row>
    <row r="1460" spans="2:6" x14ac:dyDescent="0.3">
      <c r="B1460" s="27" t="s">
        <v>34</v>
      </c>
      <c r="C1460" s="28" t="s">
        <v>10</v>
      </c>
      <c r="D1460" s="28" t="s">
        <v>36</v>
      </c>
      <c r="E1460" s="28">
        <v>0.25</v>
      </c>
      <c r="F1460" s="31">
        <v>32460929.420000002</v>
      </c>
    </row>
    <row r="1461" spans="2:6" x14ac:dyDescent="0.3">
      <c r="B1461" s="25" t="s">
        <v>34</v>
      </c>
      <c r="C1461" s="26" t="s">
        <v>10</v>
      </c>
      <c r="D1461" s="26" t="s">
        <v>36</v>
      </c>
      <c r="E1461" s="26">
        <v>0.25</v>
      </c>
      <c r="F1461" s="30">
        <v>32460929.420000002</v>
      </c>
    </row>
    <row r="1462" spans="2:6" x14ac:dyDescent="0.3">
      <c r="B1462" s="27" t="s">
        <v>34</v>
      </c>
      <c r="C1462" s="28" t="s">
        <v>10</v>
      </c>
      <c r="D1462" s="28" t="s">
        <v>36</v>
      </c>
      <c r="E1462" s="28">
        <v>0.25</v>
      </c>
      <c r="F1462" s="31">
        <v>32460929.420000002</v>
      </c>
    </row>
    <row r="1463" spans="2:6" x14ac:dyDescent="0.3">
      <c r="B1463" s="25" t="s">
        <v>34</v>
      </c>
      <c r="C1463" s="26" t="s">
        <v>10</v>
      </c>
      <c r="D1463" s="26" t="s">
        <v>36</v>
      </c>
      <c r="E1463" s="26">
        <v>0.25</v>
      </c>
      <c r="F1463" s="30">
        <v>32460929.420000002</v>
      </c>
    </row>
    <row r="1464" spans="2:6" x14ac:dyDescent="0.3">
      <c r="B1464" s="27" t="s">
        <v>34</v>
      </c>
      <c r="C1464" s="28" t="s">
        <v>10</v>
      </c>
      <c r="D1464" s="28" t="s">
        <v>36</v>
      </c>
      <c r="E1464" s="28">
        <v>0.05</v>
      </c>
      <c r="F1464" s="31">
        <v>27073212.280000001</v>
      </c>
    </row>
    <row r="1465" spans="2:6" x14ac:dyDescent="0.3">
      <c r="B1465" s="25" t="s">
        <v>34</v>
      </c>
      <c r="C1465" s="26" t="s">
        <v>10</v>
      </c>
      <c r="D1465" s="26" t="s">
        <v>36</v>
      </c>
      <c r="E1465" s="26">
        <v>0.05</v>
      </c>
      <c r="F1465" s="30">
        <v>27073212.280000001</v>
      </c>
    </row>
    <row r="1466" spans="2:6" x14ac:dyDescent="0.3">
      <c r="B1466" s="27" t="s">
        <v>34</v>
      </c>
      <c r="C1466" s="28" t="s">
        <v>10</v>
      </c>
      <c r="D1466" s="28" t="s">
        <v>36</v>
      </c>
      <c r="E1466" s="28">
        <v>0.05</v>
      </c>
      <c r="F1466" s="31">
        <v>27073212.280000001</v>
      </c>
    </row>
    <row r="1467" spans="2:6" x14ac:dyDescent="0.3">
      <c r="B1467" s="25" t="s">
        <v>34</v>
      </c>
      <c r="C1467" s="26" t="s">
        <v>10</v>
      </c>
      <c r="D1467" s="26" t="s">
        <v>36</v>
      </c>
      <c r="E1467" s="26">
        <v>0</v>
      </c>
      <c r="F1467" s="30">
        <v>16185633.98</v>
      </c>
    </row>
    <row r="1468" spans="2:6" x14ac:dyDescent="0.3">
      <c r="B1468" s="27" t="s">
        <v>34</v>
      </c>
      <c r="C1468" s="28" t="s">
        <v>10</v>
      </c>
      <c r="D1468" s="28" t="s">
        <v>36</v>
      </c>
      <c r="E1468" s="28" t="s">
        <v>24</v>
      </c>
      <c r="F1468" s="31">
        <v>36951272.759999998</v>
      </c>
    </row>
    <row r="1469" spans="2:6" x14ac:dyDescent="0.3">
      <c r="B1469" s="25" t="s">
        <v>34</v>
      </c>
      <c r="C1469" s="26" t="s">
        <v>10</v>
      </c>
      <c r="D1469" s="26" t="s">
        <v>37</v>
      </c>
      <c r="E1469" s="26">
        <v>1</v>
      </c>
      <c r="F1469" s="30">
        <v>42005032.710000001</v>
      </c>
    </row>
    <row r="1470" spans="2:6" x14ac:dyDescent="0.3">
      <c r="B1470" s="27" t="s">
        <v>34</v>
      </c>
      <c r="C1470" s="28" t="s">
        <v>10</v>
      </c>
      <c r="D1470" s="28" t="s">
        <v>37</v>
      </c>
      <c r="E1470" s="28">
        <v>0.95</v>
      </c>
      <c r="F1470" s="31">
        <v>30667924</v>
      </c>
    </row>
    <row r="1471" spans="2:6" x14ac:dyDescent="0.3">
      <c r="B1471" s="25" t="s">
        <v>34</v>
      </c>
      <c r="C1471" s="26" t="s">
        <v>10</v>
      </c>
      <c r="D1471" s="26" t="s">
        <v>37</v>
      </c>
      <c r="E1471" s="26">
        <v>0.95</v>
      </c>
      <c r="F1471" s="30">
        <v>30667924</v>
      </c>
    </row>
    <row r="1472" spans="2:6" x14ac:dyDescent="0.3">
      <c r="B1472" s="27" t="s">
        <v>34</v>
      </c>
      <c r="C1472" s="28" t="s">
        <v>10</v>
      </c>
      <c r="D1472" s="28" t="s">
        <v>37</v>
      </c>
      <c r="E1472" s="28">
        <v>0.95</v>
      </c>
      <c r="F1472" s="31">
        <v>30667924</v>
      </c>
    </row>
    <row r="1473" spans="2:6" x14ac:dyDescent="0.3">
      <c r="B1473" s="25" t="s">
        <v>34</v>
      </c>
      <c r="C1473" s="26" t="s">
        <v>10</v>
      </c>
      <c r="D1473" s="26" t="s">
        <v>37</v>
      </c>
      <c r="E1473" s="26">
        <v>0.75</v>
      </c>
      <c r="F1473" s="30">
        <v>26033566.879999999</v>
      </c>
    </row>
    <row r="1474" spans="2:6" x14ac:dyDescent="0.3">
      <c r="B1474" s="27" t="s">
        <v>34</v>
      </c>
      <c r="C1474" s="28" t="s">
        <v>10</v>
      </c>
      <c r="D1474" s="28" t="s">
        <v>37</v>
      </c>
      <c r="E1474" s="28">
        <v>0.75</v>
      </c>
      <c r="F1474" s="31">
        <v>26033566.879999999</v>
      </c>
    </row>
    <row r="1475" spans="2:6" x14ac:dyDescent="0.3">
      <c r="B1475" s="25" t="s">
        <v>34</v>
      </c>
      <c r="C1475" s="26" t="s">
        <v>10</v>
      </c>
      <c r="D1475" s="26" t="s">
        <v>37</v>
      </c>
      <c r="E1475" s="26">
        <v>0.75</v>
      </c>
      <c r="F1475" s="30">
        <v>26033566.879999999</v>
      </c>
    </row>
    <row r="1476" spans="2:6" x14ac:dyDescent="0.3">
      <c r="B1476" s="27" t="s">
        <v>34</v>
      </c>
      <c r="C1476" s="28" t="s">
        <v>10</v>
      </c>
      <c r="D1476" s="28" t="s">
        <v>37</v>
      </c>
      <c r="E1476" s="28">
        <v>0.75</v>
      </c>
      <c r="F1476" s="31">
        <v>26033566.879999999</v>
      </c>
    </row>
    <row r="1477" spans="2:6" x14ac:dyDescent="0.3">
      <c r="B1477" s="25" t="s">
        <v>34</v>
      </c>
      <c r="C1477" s="26" t="s">
        <v>10</v>
      </c>
      <c r="D1477" s="26" t="s">
        <v>37</v>
      </c>
      <c r="E1477" s="26">
        <v>0.5</v>
      </c>
      <c r="F1477" s="30">
        <v>22781989.460000001</v>
      </c>
    </row>
    <row r="1478" spans="2:6" x14ac:dyDescent="0.3">
      <c r="B1478" s="27" t="s">
        <v>34</v>
      </c>
      <c r="C1478" s="28" t="s">
        <v>10</v>
      </c>
      <c r="D1478" s="28" t="s">
        <v>37</v>
      </c>
      <c r="E1478" s="28">
        <v>0.5</v>
      </c>
      <c r="F1478" s="31">
        <v>22781989.460000001</v>
      </c>
    </row>
    <row r="1479" spans="2:6" x14ac:dyDescent="0.3">
      <c r="B1479" s="25" t="s">
        <v>34</v>
      </c>
      <c r="C1479" s="26" t="s">
        <v>10</v>
      </c>
      <c r="D1479" s="26" t="s">
        <v>37</v>
      </c>
      <c r="E1479" s="26">
        <v>0.5</v>
      </c>
      <c r="F1479" s="30">
        <v>22781989.460000001</v>
      </c>
    </row>
    <row r="1480" spans="2:6" x14ac:dyDescent="0.3">
      <c r="B1480" s="27" t="s">
        <v>34</v>
      </c>
      <c r="C1480" s="28" t="s">
        <v>10</v>
      </c>
      <c r="D1480" s="28" t="s">
        <v>37</v>
      </c>
      <c r="E1480" s="28">
        <v>0.5</v>
      </c>
      <c r="F1480" s="31">
        <v>22781989.460000001</v>
      </c>
    </row>
    <row r="1481" spans="2:6" x14ac:dyDescent="0.3">
      <c r="B1481" s="25" t="s">
        <v>34</v>
      </c>
      <c r="C1481" s="26" t="s">
        <v>10</v>
      </c>
      <c r="D1481" s="26" t="s">
        <v>37</v>
      </c>
      <c r="E1481" s="26">
        <v>0.5</v>
      </c>
      <c r="F1481" s="30">
        <v>22781989.460000001</v>
      </c>
    </row>
    <row r="1482" spans="2:6" x14ac:dyDescent="0.3">
      <c r="B1482" s="27" t="s">
        <v>34</v>
      </c>
      <c r="C1482" s="28" t="s">
        <v>10</v>
      </c>
      <c r="D1482" s="28" t="s">
        <v>37</v>
      </c>
      <c r="E1482" s="28">
        <v>0.25</v>
      </c>
      <c r="F1482" s="31">
        <v>19625270.23</v>
      </c>
    </row>
    <row r="1483" spans="2:6" x14ac:dyDescent="0.3">
      <c r="B1483" s="25" t="s">
        <v>34</v>
      </c>
      <c r="C1483" s="26" t="s">
        <v>10</v>
      </c>
      <c r="D1483" s="26" t="s">
        <v>37</v>
      </c>
      <c r="E1483" s="26">
        <v>0.25</v>
      </c>
      <c r="F1483" s="30">
        <v>19625270.23</v>
      </c>
    </row>
    <row r="1484" spans="2:6" x14ac:dyDescent="0.3">
      <c r="B1484" s="27" t="s">
        <v>34</v>
      </c>
      <c r="C1484" s="28" t="s">
        <v>10</v>
      </c>
      <c r="D1484" s="28" t="s">
        <v>37</v>
      </c>
      <c r="E1484" s="28">
        <v>0.25</v>
      </c>
      <c r="F1484" s="31">
        <v>19625270.23</v>
      </c>
    </row>
    <row r="1485" spans="2:6" x14ac:dyDescent="0.3">
      <c r="B1485" s="25" t="s">
        <v>34</v>
      </c>
      <c r="C1485" s="26" t="s">
        <v>10</v>
      </c>
      <c r="D1485" s="26" t="s">
        <v>37</v>
      </c>
      <c r="E1485" s="26">
        <v>0.25</v>
      </c>
      <c r="F1485" s="30">
        <v>19625270.23</v>
      </c>
    </row>
    <row r="1486" spans="2:6" x14ac:dyDescent="0.3">
      <c r="B1486" s="27" t="s">
        <v>34</v>
      </c>
      <c r="C1486" s="28" t="s">
        <v>10</v>
      </c>
      <c r="D1486" s="28" t="s">
        <v>37</v>
      </c>
      <c r="E1486" s="28">
        <v>0.05</v>
      </c>
      <c r="F1486" s="31">
        <v>16064366.189999999</v>
      </c>
    </row>
    <row r="1487" spans="2:6" x14ac:dyDescent="0.3">
      <c r="B1487" s="25" t="s">
        <v>34</v>
      </c>
      <c r="C1487" s="26" t="s">
        <v>10</v>
      </c>
      <c r="D1487" s="26" t="s">
        <v>37</v>
      </c>
      <c r="E1487" s="26">
        <v>0.05</v>
      </c>
      <c r="F1487" s="30">
        <v>16064366.189999999</v>
      </c>
    </row>
    <row r="1488" spans="2:6" x14ac:dyDescent="0.3">
      <c r="B1488" s="27" t="s">
        <v>34</v>
      </c>
      <c r="C1488" s="28" t="s">
        <v>10</v>
      </c>
      <c r="D1488" s="28" t="s">
        <v>37</v>
      </c>
      <c r="E1488" s="28">
        <v>0.05</v>
      </c>
      <c r="F1488" s="31">
        <v>16064366.189999999</v>
      </c>
    </row>
    <row r="1489" spans="2:6" x14ac:dyDescent="0.3">
      <c r="B1489" s="25" t="s">
        <v>34</v>
      </c>
      <c r="C1489" s="26" t="s">
        <v>10</v>
      </c>
      <c r="D1489" s="26" t="s">
        <v>37</v>
      </c>
      <c r="E1489" s="26">
        <v>0</v>
      </c>
      <c r="F1489" s="30">
        <v>10642750</v>
      </c>
    </row>
    <row r="1490" spans="2:6" x14ac:dyDescent="0.3">
      <c r="B1490" s="27" t="s">
        <v>34</v>
      </c>
      <c r="C1490" s="28" t="s">
        <v>10</v>
      </c>
      <c r="D1490" s="28" t="s">
        <v>37</v>
      </c>
      <c r="E1490" s="28" t="s">
        <v>24</v>
      </c>
      <c r="F1490" s="31">
        <v>22981446.670000002</v>
      </c>
    </row>
    <row r="1491" spans="2:6" x14ac:dyDescent="0.3">
      <c r="B1491" s="25" t="s">
        <v>34</v>
      </c>
      <c r="C1491" s="26" t="s">
        <v>10</v>
      </c>
      <c r="D1491" s="26" t="s">
        <v>38</v>
      </c>
      <c r="E1491" s="26">
        <v>1</v>
      </c>
      <c r="F1491" s="30">
        <v>27936122.75</v>
      </c>
    </row>
    <row r="1492" spans="2:6" x14ac:dyDescent="0.3">
      <c r="B1492" s="27" t="s">
        <v>34</v>
      </c>
      <c r="C1492" s="28" t="s">
        <v>10</v>
      </c>
      <c r="D1492" s="28" t="s">
        <v>38</v>
      </c>
      <c r="E1492" s="28">
        <v>0.95</v>
      </c>
      <c r="F1492" s="31">
        <v>18232874.100000001</v>
      </c>
    </row>
    <row r="1493" spans="2:6" x14ac:dyDescent="0.3">
      <c r="B1493" s="25" t="s">
        <v>34</v>
      </c>
      <c r="C1493" s="26" t="s">
        <v>10</v>
      </c>
      <c r="D1493" s="26" t="s">
        <v>38</v>
      </c>
      <c r="E1493" s="26">
        <v>0.95</v>
      </c>
      <c r="F1493" s="30">
        <v>18232874.100000001</v>
      </c>
    </row>
    <row r="1494" spans="2:6" x14ac:dyDescent="0.3">
      <c r="B1494" s="27" t="s">
        <v>34</v>
      </c>
      <c r="C1494" s="28" t="s">
        <v>10</v>
      </c>
      <c r="D1494" s="28" t="s">
        <v>38</v>
      </c>
      <c r="E1494" s="28">
        <v>0.95</v>
      </c>
      <c r="F1494" s="31">
        <v>18232874.100000001</v>
      </c>
    </row>
    <row r="1495" spans="2:6" x14ac:dyDescent="0.3">
      <c r="B1495" s="25" t="s">
        <v>34</v>
      </c>
      <c r="C1495" s="26" t="s">
        <v>10</v>
      </c>
      <c r="D1495" s="26" t="s">
        <v>38</v>
      </c>
      <c r="E1495" s="26">
        <v>0.75</v>
      </c>
      <c r="F1495" s="30">
        <v>14984617.66</v>
      </c>
    </row>
    <row r="1496" spans="2:6" x14ac:dyDescent="0.3">
      <c r="B1496" s="27" t="s">
        <v>34</v>
      </c>
      <c r="C1496" s="28" t="s">
        <v>10</v>
      </c>
      <c r="D1496" s="28" t="s">
        <v>38</v>
      </c>
      <c r="E1496" s="28">
        <v>0.75</v>
      </c>
      <c r="F1496" s="31">
        <v>14984617.66</v>
      </c>
    </row>
    <row r="1497" spans="2:6" x14ac:dyDescent="0.3">
      <c r="B1497" s="25" t="s">
        <v>34</v>
      </c>
      <c r="C1497" s="26" t="s">
        <v>10</v>
      </c>
      <c r="D1497" s="26" t="s">
        <v>38</v>
      </c>
      <c r="E1497" s="26">
        <v>0.75</v>
      </c>
      <c r="F1497" s="30">
        <v>14984617.66</v>
      </c>
    </row>
    <row r="1498" spans="2:6" x14ac:dyDescent="0.3">
      <c r="B1498" s="27" t="s">
        <v>34</v>
      </c>
      <c r="C1498" s="28" t="s">
        <v>10</v>
      </c>
      <c r="D1498" s="28" t="s">
        <v>38</v>
      </c>
      <c r="E1498" s="28">
        <v>0.75</v>
      </c>
      <c r="F1498" s="31">
        <v>14984617.66</v>
      </c>
    </row>
    <row r="1499" spans="2:6" x14ac:dyDescent="0.3">
      <c r="B1499" s="25" t="s">
        <v>34</v>
      </c>
      <c r="C1499" s="26" t="s">
        <v>10</v>
      </c>
      <c r="D1499" s="26" t="s">
        <v>38</v>
      </c>
      <c r="E1499" s="26">
        <v>0.5</v>
      </c>
      <c r="F1499" s="30">
        <v>13155550.939999999</v>
      </c>
    </row>
    <row r="1500" spans="2:6" x14ac:dyDescent="0.3">
      <c r="B1500" s="27" t="s">
        <v>34</v>
      </c>
      <c r="C1500" s="28" t="s">
        <v>10</v>
      </c>
      <c r="D1500" s="28" t="s">
        <v>38</v>
      </c>
      <c r="E1500" s="28">
        <v>0.5</v>
      </c>
      <c r="F1500" s="31">
        <v>13155550.939999999</v>
      </c>
    </row>
    <row r="1501" spans="2:6" x14ac:dyDescent="0.3">
      <c r="B1501" s="25" t="s">
        <v>34</v>
      </c>
      <c r="C1501" s="26" t="s">
        <v>10</v>
      </c>
      <c r="D1501" s="26" t="s">
        <v>38</v>
      </c>
      <c r="E1501" s="26">
        <v>0.5</v>
      </c>
      <c r="F1501" s="30">
        <v>13155550.939999999</v>
      </c>
    </row>
    <row r="1502" spans="2:6" x14ac:dyDescent="0.3">
      <c r="B1502" s="27" t="s">
        <v>34</v>
      </c>
      <c r="C1502" s="28" t="s">
        <v>10</v>
      </c>
      <c r="D1502" s="28" t="s">
        <v>38</v>
      </c>
      <c r="E1502" s="28">
        <v>0.5</v>
      </c>
      <c r="F1502" s="31">
        <v>13155550.939999999</v>
      </c>
    </row>
    <row r="1503" spans="2:6" x14ac:dyDescent="0.3">
      <c r="B1503" s="25" t="s">
        <v>34</v>
      </c>
      <c r="C1503" s="26" t="s">
        <v>10</v>
      </c>
      <c r="D1503" s="26" t="s">
        <v>38</v>
      </c>
      <c r="E1503" s="26">
        <v>0.5</v>
      </c>
      <c r="F1503" s="30">
        <v>13155550.939999999</v>
      </c>
    </row>
    <row r="1504" spans="2:6" x14ac:dyDescent="0.3">
      <c r="B1504" s="27" t="s">
        <v>34</v>
      </c>
      <c r="C1504" s="28" t="s">
        <v>10</v>
      </c>
      <c r="D1504" s="28" t="s">
        <v>38</v>
      </c>
      <c r="E1504" s="28">
        <v>0.25</v>
      </c>
      <c r="F1504" s="31">
        <v>11340460.039999999</v>
      </c>
    </row>
    <row r="1505" spans="2:6" x14ac:dyDescent="0.3">
      <c r="B1505" s="25" t="s">
        <v>34</v>
      </c>
      <c r="C1505" s="26" t="s">
        <v>10</v>
      </c>
      <c r="D1505" s="26" t="s">
        <v>38</v>
      </c>
      <c r="E1505" s="26">
        <v>0.25</v>
      </c>
      <c r="F1505" s="30">
        <v>11340460.039999999</v>
      </c>
    </row>
    <row r="1506" spans="2:6" x14ac:dyDescent="0.3">
      <c r="B1506" s="27" t="s">
        <v>34</v>
      </c>
      <c r="C1506" s="28" t="s">
        <v>10</v>
      </c>
      <c r="D1506" s="28" t="s">
        <v>38</v>
      </c>
      <c r="E1506" s="28">
        <v>0.25</v>
      </c>
      <c r="F1506" s="31">
        <v>11340460.039999999</v>
      </c>
    </row>
    <row r="1507" spans="2:6" x14ac:dyDescent="0.3">
      <c r="B1507" s="25" t="s">
        <v>34</v>
      </c>
      <c r="C1507" s="26" t="s">
        <v>10</v>
      </c>
      <c r="D1507" s="26" t="s">
        <v>38</v>
      </c>
      <c r="E1507" s="26">
        <v>0.25</v>
      </c>
      <c r="F1507" s="30">
        <v>11340460.039999999</v>
      </c>
    </row>
    <row r="1508" spans="2:6" x14ac:dyDescent="0.3">
      <c r="B1508" s="27" t="s">
        <v>34</v>
      </c>
      <c r="C1508" s="28" t="s">
        <v>10</v>
      </c>
      <c r="D1508" s="28" t="s">
        <v>38</v>
      </c>
      <c r="E1508" s="28">
        <v>0.05</v>
      </c>
      <c r="F1508" s="31">
        <v>9280862.7829999998</v>
      </c>
    </row>
    <row r="1509" spans="2:6" x14ac:dyDescent="0.3">
      <c r="B1509" s="25" t="s">
        <v>34</v>
      </c>
      <c r="C1509" s="26" t="s">
        <v>10</v>
      </c>
      <c r="D1509" s="26" t="s">
        <v>38</v>
      </c>
      <c r="E1509" s="26">
        <v>0.05</v>
      </c>
      <c r="F1509" s="30">
        <v>9280862.7829999998</v>
      </c>
    </row>
    <row r="1510" spans="2:6" x14ac:dyDescent="0.3">
      <c r="B1510" s="27" t="s">
        <v>34</v>
      </c>
      <c r="C1510" s="28" t="s">
        <v>10</v>
      </c>
      <c r="D1510" s="28" t="s">
        <v>38</v>
      </c>
      <c r="E1510" s="28">
        <v>0.05</v>
      </c>
      <c r="F1510" s="31">
        <v>9280862.7829999998</v>
      </c>
    </row>
    <row r="1511" spans="2:6" x14ac:dyDescent="0.3">
      <c r="B1511" s="25" t="s">
        <v>34</v>
      </c>
      <c r="C1511" s="26" t="s">
        <v>10</v>
      </c>
      <c r="D1511" s="26" t="s">
        <v>38</v>
      </c>
      <c r="E1511" s="26">
        <v>0</v>
      </c>
      <c r="F1511" s="30">
        <v>5152846.9790000003</v>
      </c>
    </row>
    <row r="1512" spans="2:6" x14ac:dyDescent="0.3">
      <c r="B1512" s="27" t="s">
        <v>34</v>
      </c>
      <c r="C1512" s="28" t="s">
        <v>10</v>
      </c>
      <c r="D1512" s="28" t="s">
        <v>38</v>
      </c>
      <c r="E1512" s="28" t="s">
        <v>24</v>
      </c>
      <c r="F1512" s="31">
        <v>13348351.779999999</v>
      </c>
    </row>
    <row r="1513" spans="2:6" x14ac:dyDescent="0.3">
      <c r="B1513" s="25" t="s">
        <v>34</v>
      </c>
      <c r="C1513" s="26" t="s">
        <v>10</v>
      </c>
      <c r="D1513" s="26" t="s">
        <v>39</v>
      </c>
      <c r="E1513" s="26">
        <v>1</v>
      </c>
      <c r="F1513" s="30">
        <v>184.049286</v>
      </c>
    </row>
    <row r="1514" spans="2:6" x14ac:dyDescent="0.3">
      <c r="B1514" s="27" t="s">
        <v>34</v>
      </c>
      <c r="C1514" s="28" t="s">
        <v>10</v>
      </c>
      <c r="D1514" s="28" t="s">
        <v>39</v>
      </c>
      <c r="E1514" s="28">
        <v>0.95</v>
      </c>
      <c r="F1514" s="31">
        <v>184.04280499999999</v>
      </c>
    </row>
    <row r="1515" spans="2:6" x14ac:dyDescent="0.3">
      <c r="B1515" s="25" t="s">
        <v>34</v>
      </c>
      <c r="C1515" s="26" t="s">
        <v>10</v>
      </c>
      <c r="D1515" s="26" t="s">
        <v>39</v>
      </c>
      <c r="E1515" s="26">
        <v>0.95</v>
      </c>
      <c r="F1515" s="30">
        <v>184.04280499999999</v>
      </c>
    </row>
    <row r="1516" spans="2:6" x14ac:dyDescent="0.3">
      <c r="B1516" s="27" t="s">
        <v>34</v>
      </c>
      <c r="C1516" s="28" t="s">
        <v>10</v>
      </c>
      <c r="D1516" s="28" t="s">
        <v>39</v>
      </c>
      <c r="E1516" s="28">
        <v>0.95</v>
      </c>
      <c r="F1516" s="31">
        <v>184.04280499999999</v>
      </c>
    </row>
    <row r="1517" spans="2:6" x14ac:dyDescent="0.3">
      <c r="B1517" s="25" t="s">
        <v>34</v>
      </c>
      <c r="C1517" s="26" t="s">
        <v>10</v>
      </c>
      <c r="D1517" s="26" t="s">
        <v>39</v>
      </c>
      <c r="E1517" s="26">
        <v>0.75</v>
      </c>
      <c r="F1517" s="30">
        <v>164.261292</v>
      </c>
    </row>
    <row r="1518" spans="2:6" x14ac:dyDescent="0.3">
      <c r="B1518" s="27" t="s">
        <v>34</v>
      </c>
      <c r="C1518" s="28" t="s">
        <v>10</v>
      </c>
      <c r="D1518" s="28" t="s">
        <v>39</v>
      </c>
      <c r="E1518" s="28">
        <v>0.75</v>
      </c>
      <c r="F1518" s="31">
        <v>164.261292</v>
      </c>
    </row>
    <row r="1519" spans="2:6" x14ac:dyDescent="0.3">
      <c r="B1519" s="25" t="s">
        <v>34</v>
      </c>
      <c r="C1519" s="26" t="s">
        <v>10</v>
      </c>
      <c r="D1519" s="26" t="s">
        <v>39</v>
      </c>
      <c r="E1519" s="26">
        <v>0.75</v>
      </c>
      <c r="F1519" s="30">
        <v>164.261292</v>
      </c>
    </row>
    <row r="1520" spans="2:6" x14ac:dyDescent="0.3">
      <c r="B1520" s="27" t="s">
        <v>34</v>
      </c>
      <c r="C1520" s="28" t="s">
        <v>10</v>
      </c>
      <c r="D1520" s="28" t="s">
        <v>39</v>
      </c>
      <c r="E1520" s="28">
        <v>0.75</v>
      </c>
      <c r="F1520" s="31">
        <v>164.261292</v>
      </c>
    </row>
    <row r="1521" spans="2:6" x14ac:dyDescent="0.3">
      <c r="B1521" s="25" t="s">
        <v>34</v>
      </c>
      <c r="C1521" s="26" t="s">
        <v>10</v>
      </c>
      <c r="D1521" s="26" t="s">
        <v>39</v>
      </c>
      <c r="E1521" s="26">
        <v>0.5</v>
      </c>
      <c r="F1521" s="30">
        <v>150.560675</v>
      </c>
    </row>
    <row r="1522" spans="2:6" x14ac:dyDescent="0.3">
      <c r="B1522" s="27" t="s">
        <v>34</v>
      </c>
      <c r="C1522" s="28" t="s">
        <v>10</v>
      </c>
      <c r="D1522" s="28" t="s">
        <v>39</v>
      </c>
      <c r="E1522" s="28">
        <v>0.5</v>
      </c>
      <c r="F1522" s="31">
        <v>150.560675</v>
      </c>
    </row>
    <row r="1523" spans="2:6" x14ac:dyDescent="0.3">
      <c r="B1523" s="25" t="s">
        <v>34</v>
      </c>
      <c r="C1523" s="26" t="s">
        <v>10</v>
      </c>
      <c r="D1523" s="26" t="s">
        <v>39</v>
      </c>
      <c r="E1523" s="26">
        <v>0.5</v>
      </c>
      <c r="F1523" s="30">
        <v>150.560675</v>
      </c>
    </row>
    <row r="1524" spans="2:6" x14ac:dyDescent="0.3">
      <c r="B1524" s="27" t="s">
        <v>34</v>
      </c>
      <c r="C1524" s="28" t="s">
        <v>10</v>
      </c>
      <c r="D1524" s="28" t="s">
        <v>39</v>
      </c>
      <c r="E1524" s="28">
        <v>0.5</v>
      </c>
      <c r="F1524" s="31">
        <v>150.560675</v>
      </c>
    </row>
    <row r="1525" spans="2:6" x14ac:dyDescent="0.3">
      <c r="B1525" s="25" t="s">
        <v>34</v>
      </c>
      <c r="C1525" s="26" t="s">
        <v>10</v>
      </c>
      <c r="D1525" s="26" t="s">
        <v>39</v>
      </c>
      <c r="E1525" s="26">
        <v>0.5</v>
      </c>
      <c r="F1525" s="30">
        <v>150.560675</v>
      </c>
    </row>
    <row r="1526" spans="2:6" x14ac:dyDescent="0.3">
      <c r="B1526" s="27" t="s">
        <v>34</v>
      </c>
      <c r="C1526" s="28" t="s">
        <v>10</v>
      </c>
      <c r="D1526" s="28" t="s">
        <v>39</v>
      </c>
      <c r="E1526" s="28">
        <v>0.25</v>
      </c>
      <c r="F1526" s="31">
        <v>136.86005900000001</v>
      </c>
    </row>
    <row r="1527" spans="2:6" x14ac:dyDescent="0.3">
      <c r="B1527" s="25" t="s">
        <v>34</v>
      </c>
      <c r="C1527" s="26" t="s">
        <v>10</v>
      </c>
      <c r="D1527" s="26" t="s">
        <v>39</v>
      </c>
      <c r="E1527" s="26">
        <v>0.25</v>
      </c>
      <c r="F1527" s="30">
        <v>136.86005900000001</v>
      </c>
    </row>
    <row r="1528" spans="2:6" x14ac:dyDescent="0.3">
      <c r="B1528" s="27" t="s">
        <v>34</v>
      </c>
      <c r="C1528" s="28" t="s">
        <v>10</v>
      </c>
      <c r="D1528" s="28" t="s">
        <v>39</v>
      </c>
      <c r="E1528" s="28">
        <v>0.25</v>
      </c>
      <c r="F1528" s="31">
        <v>136.86005900000001</v>
      </c>
    </row>
    <row r="1529" spans="2:6" x14ac:dyDescent="0.3">
      <c r="B1529" s="25" t="s">
        <v>34</v>
      </c>
      <c r="C1529" s="26" t="s">
        <v>10</v>
      </c>
      <c r="D1529" s="26" t="s">
        <v>39</v>
      </c>
      <c r="E1529" s="26">
        <v>0.25</v>
      </c>
      <c r="F1529" s="30">
        <v>136.86005900000001</v>
      </c>
    </row>
    <row r="1530" spans="2:6" x14ac:dyDescent="0.3">
      <c r="B1530" s="27" t="s">
        <v>34</v>
      </c>
      <c r="C1530" s="28" t="s">
        <v>10</v>
      </c>
      <c r="D1530" s="28" t="s">
        <v>39</v>
      </c>
      <c r="E1530" s="28">
        <v>0.05</v>
      </c>
      <c r="F1530" s="31">
        <v>117.07854500000001</v>
      </c>
    </row>
    <row r="1531" spans="2:6" x14ac:dyDescent="0.3">
      <c r="B1531" s="25" t="s">
        <v>34</v>
      </c>
      <c r="C1531" s="26" t="s">
        <v>10</v>
      </c>
      <c r="D1531" s="26" t="s">
        <v>39</v>
      </c>
      <c r="E1531" s="26">
        <v>0.05</v>
      </c>
      <c r="F1531" s="30">
        <v>117.07854500000001</v>
      </c>
    </row>
    <row r="1532" spans="2:6" x14ac:dyDescent="0.3">
      <c r="B1532" s="27" t="s">
        <v>34</v>
      </c>
      <c r="C1532" s="28" t="s">
        <v>10</v>
      </c>
      <c r="D1532" s="28" t="s">
        <v>39</v>
      </c>
      <c r="E1532" s="28">
        <v>0.05</v>
      </c>
      <c r="F1532" s="31">
        <v>117.07854500000001</v>
      </c>
    </row>
    <row r="1533" spans="2:6" x14ac:dyDescent="0.3">
      <c r="B1533" s="25" t="s">
        <v>34</v>
      </c>
      <c r="C1533" s="26" t="s">
        <v>10</v>
      </c>
      <c r="D1533" s="26" t="s">
        <v>39</v>
      </c>
      <c r="E1533" s="26">
        <v>0</v>
      </c>
      <c r="F1533" s="30">
        <v>117.07854500000001</v>
      </c>
    </row>
    <row r="1534" spans="2:6" x14ac:dyDescent="0.3">
      <c r="B1534" s="27" t="s">
        <v>34</v>
      </c>
      <c r="C1534" s="28" t="s">
        <v>10</v>
      </c>
      <c r="D1534" s="28" t="s">
        <v>39</v>
      </c>
      <c r="E1534" s="28" t="s">
        <v>24</v>
      </c>
      <c r="F1534" s="31">
        <v>150.56140400000001</v>
      </c>
    </row>
    <row r="1535" spans="2:6" x14ac:dyDescent="0.3">
      <c r="B1535" s="25" t="s">
        <v>34</v>
      </c>
      <c r="C1535" s="26" t="s">
        <v>10</v>
      </c>
      <c r="D1535" s="26" t="s">
        <v>40</v>
      </c>
      <c r="E1535" s="26">
        <v>1</v>
      </c>
      <c r="F1535" s="30">
        <v>156.03906900000001</v>
      </c>
    </row>
    <row r="1536" spans="2:6" x14ac:dyDescent="0.3">
      <c r="B1536" s="27" t="s">
        <v>34</v>
      </c>
      <c r="C1536" s="28" t="s">
        <v>10</v>
      </c>
      <c r="D1536" s="28" t="s">
        <v>40</v>
      </c>
      <c r="E1536" s="28">
        <v>0.95</v>
      </c>
      <c r="F1536" s="31">
        <v>112.633848</v>
      </c>
    </row>
    <row r="1537" spans="2:6" x14ac:dyDescent="0.3">
      <c r="B1537" s="25" t="s">
        <v>34</v>
      </c>
      <c r="C1537" s="26" t="s">
        <v>10</v>
      </c>
      <c r="D1537" s="26" t="s">
        <v>40</v>
      </c>
      <c r="E1537" s="26">
        <v>0.95</v>
      </c>
      <c r="F1537" s="30">
        <v>112.633848</v>
      </c>
    </row>
    <row r="1538" spans="2:6" x14ac:dyDescent="0.3">
      <c r="B1538" s="27" t="s">
        <v>34</v>
      </c>
      <c r="C1538" s="28" t="s">
        <v>10</v>
      </c>
      <c r="D1538" s="28" t="s">
        <v>40</v>
      </c>
      <c r="E1538" s="28">
        <v>0.95</v>
      </c>
      <c r="F1538" s="31">
        <v>112.633848</v>
      </c>
    </row>
    <row r="1539" spans="2:6" x14ac:dyDescent="0.3">
      <c r="B1539" s="25" t="s">
        <v>34</v>
      </c>
      <c r="C1539" s="26" t="s">
        <v>10</v>
      </c>
      <c r="D1539" s="26" t="s">
        <v>40</v>
      </c>
      <c r="E1539" s="26">
        <v>0.75</v>
      </c>
      <c r="F1539" s="30">
        <v>94.958855</v>
      </c>
    </row>
    <row r="1540" spans="2:6" x14ac:dyDescent="0.3">
      <c r="B1540" s="27" t="s">
        <v>34</v>
      </c>
      <c r="C1540" s="28" t="s">
        <v>10</v>
      </c>
      <c r="D1540" s="28" t="s">
        <v>40</v>
      </c>
      <c r="E1540" s="28">
        <v>0.75</v>
      </c>
      <c r="F1540" s="31">
        <v>94.958855</v>
      </c>
    </row>
    <row r="1541" spans="2:6" x14ac:dyDescent="0.3">
      <c r="B1541" s="25" t="s">
        <v>34</v>
      </c>
      <c r="C1541" s="26" t="s">
        <v>10</v>
      </c>
      <c r="D1541" s="26" t="s">
        <v>40</v>
      </c>
      <c r="E1541" s="26">
        <v>0.75</v>
      </c>
      <c r="F1541" s="30">
        <v>94.958855</v>
      </c>
    </row>
    <row r="1542" spans="2:6" x14ac:dyDescent="0.3">
      <c r="B1542" s="27" t="s">
        <v>34</v>
      </c>
      <c r="C1542" s="28" t="s">
        <v>10</v>
      </c>
      <c r="D1542" s="28" t="s">
        <v>40</v>
      </c>
      <c r="E1542" s="28">
        <v>0.75</v>
      </c>
      <c r="F1542" s="31">
        <v>94.958855</v>
      </c>
    </row>
    <row r="1543" spans="2:6" x14ac:dyDescent="0.3">
      <c r="B1543" s="25" t="s">
        <v>34</v>
      </c>
      <c r="C1543" s="26" t="s">
        <v>10</v>
      </c>
      <c r="D1543" s="26" t="s">
        <v>40</v>
      </c>
      <c r="E1543" s="26">
        <v>0.5</v>
      </c>
      <c r="F1543" s="30">
        <v>86.469189</v>
      </c>
    </row>
    <row r="1544" spans="2:6" x14ac:dyDescent="0.3">
      <c r="B1544" s="27" t="s">
        <v>34</v>
      </c>
      <c r="C1544" s="28" t="s">
        <v>10</v>
      </c>
      <c r="D1544" s="28" t="s">
        <v>40</v>
      </c>
      <c r="E1544" s="28">
        <v>0.5</v>
      </c>
      <c r="F1544" s="31">
        <v>86.469189</v>
      </c>
    </row>
    <row r="1545" spans="2:6" x14ac:dyDescent="0.3">
      <c r="B1545" s="25" t="s">
        <v>34</v>
      </c>
      <c r="C1545" s="26" t="s">
        <v>10</v>
      </c>
      <c r="D1545" s="26" t="s">
        <v>40</v>
      </c>
      <c r="E1545" s="26">
        <v>0.5</v>
      </c>
      <c r="F1545" s="30">
        <v>86.469189</v>
      </c>
    </row>
    <row r="1546" spans="2:6" x14ac:dyDescent="0.3">
      <c r="B1546" s="27" t="s">
        <v>34</v>
      </c>
      <c r="C1546" s="28" t="s">
        <v>10</v>
      </c>
      <c r="D1546" s="28" t="s">
        <v>40</v>
      </c>
      <c r="E1546" s="28">
        <v>0.5</v>
      </c>
      <c r="F1546" s="31">
        <v>86.469189</v>
      </c>
    </row>
    <row r="1547" spans="2:6" x14ac:dyDescent="0.3">
      <c r="B1547" s="25" t="s">
        <v>34</v>
      </c>
      <c r="C1547" s="26" t="s">
        <v>10</v>
      </c>
      <c r="D1547" s="26" t="s">
        <v>40</v>
      </c>
      <c r="E1547" s="26">
        <v>0.5</v>
      </c>
      <c r="F1547" s="30">
        <v>86.469189</v>
      </c>
    </row>
    <row r="1548" spans="2:6" x14ac:dyDescent="0.3">
      <c r="B1548" s="27" t="s">
        <v>34</v>
      </c>
      <c r="C1548" s="28" t="s">
        <v>10</v>
      </c>
      <c r="D1548" s="28" t="s">
        <v>40</v>
      </c>
      <c r="E1548" s="28">
        <v>0.25</v>
      </c>
      <c r="F1548" s="31">
        <v>77.290567999999993</v>
      </c>
    </row>
    <row r="1549" spans="2:6" x14ac:dyDescent="0.3">
      <c r="B1549" s="25" t="s">
        <v>34</v>
      </c>
      <c r="C1549" s="26" t="s">
        <v>10</v>
      </c>
      <c r="D1549" s="26" t="s">
        <v>40</v>
      </c>
      <c r="E1549" s="26">
        <v>0.25</v>
      </c>
      <c r="F1549" s="30">
        <v>77.290567999999993</v>
      </c>
    </row>
    <row r="1550" spans="2:6" x14ac:dyDescent="0.3">
      <c r="B1550" s="27" t="s">
        <v>34</v>
      </c>
      <c r="C1550" s="28" t="s">
        <v>10</v>
      </c>
      <c r="D1550" s="28" t="s">
        <v>40</v>
      </c>
      <c r="E1550" s="28">
        <v>0.25</v>
      </c>
      <c r="F1550" s="31">
        <v>77.290567999999993</v>
      </c>
    </row>
    <row r="1551" spans="2:6" x14ac:dyDescent="0.3">
      <c r="B1551" s="25" t="s">
        <v>34</v>
      </c>
      <c r="C1551" s="26" t="s">
        <v>10</v>
      </c>
      <c r="D1551" s="26" t="s">
        <v>40</v>
      </c>
      <c r="E1551" s="26">
        <v>0.25</v>
      </c>
      <c r="F1551" s="30">
        <v>77.290567999999993</v>
      </c>
    </row>
    <row r="1552" spans="2:6" x14ac:dyDescent="0.3">
      <c r="B1552" s="27" t="s">
        <v>34</v>
      </c>
      <c r="C1552" s="28" t="s">
        <v>10</v>
      </c>
      <c r="D1552" s="28" t="s">
        <v>40</v>
      </c>
      <c r="E1552" s="28">
        <v>0.05</v>
      </c>
      <c r="F1552" s="31">
        <v>67.524458999999993</v>
      </c>
    </row>
    <row r="1553" spans="2:6" x14ac:dyDescent="0.3">
      <c r="B1553" s="25" t="s">
        <v>34</v>
      </c>
      <c r="C1553" s="26" t="s">
        <v>10</v>
      </c>
      <c r="D1553" s="26" t="s">
        <v>40</v>
      </c>
      <c r="E1553" s="26">
        <v>0.05</v>
      </c>
      <c r="F1553" s="30">
        <v>67.524458999999993</v>
      </c>
    </row>
    <row r="1554" spans="2:6" x14ac:dyDescent="0.3">
      <c r="B1554" s="27" t="s">
        <v>34</v>
      </c>
      <c r="C1554" s="28" t="s">
        <v>10</v>
      </c>
      <c r="D1554" s="28" t="s">
        <v>40</v>
      </c>
      <c r="E1554" s="28">
        <v>0.05</v>
      </c>
      <c r="F1554" s="31">
        <v>67.524458999999993</v>
      </c>
    </row>
    <row r="1555" spans="2:6" x14ac:dyDescent="0.3">
      <c r="B1555" s="25" t="s">
        <v>34</v>
      </c>
      <c r="C1555" s="26" t="s">
        <v>10</v>
      </c>
      <c r="D1555" s="26" t="s">
        <v>40</v>
      </c>
      <c r="E1555" s="26">
        <v>0</v>
      </c>
      <c r="F1555" s="30">
        <v>50.970222999999997</v>
      </c>
    </row>
    <row r="1556" spans="2:6" x14ac:dyDescent="0.3">
      <c r="B1556" s="27" t="s">
        <v>34</v>
      </c>
      <c r="C1556" s="28" t="s">
        <v>10</v>
      </c>
      <c r="D1556" s="28" t="s">
        <v>40</v>
      </c>
      <c r="E1556" s="28" t="s">
        <v>24</v>
      </c>
      <c r="F1556" s="31">
        <v>87.535630999999995</v>
      </c>
    </row>
    <row r="1557" spans="2:6" x14ac:dyDescent="0.3">
      <c r="B1557" s="25" t="s">
        <v>34</v>
      </c>
      <c r="C1557" s="26" t="s">
        <v>10</v>
      </c>
      <c r="D1557" s="26" t="s">
        <v>41</v>
      </c>
      <c r="E1557" s="26">
        <v>1</v>
      </c>
      <c r="F1557" s="30">
        <v>335.45317</v>
      </c>
    </row>
    <row r="1558" spans="2:6" x14ac:dyDescent="0.3">
      <c r="B1558" s="27" t="s">
        <v>34</v>
      </c>
      <c r="C1558" s="28" t="s">
        <v>10</v>
      </c>
      <c r="D1558" s="28" t="s">
        <v>41</v>
      </c>
      <c r="E1558" s="28">
        <v>0.95</v>
      </c>
      <c r="F1558" s="31">
        <v>282.70064300000001</v>
      </c>
    </row>
    <row r="1559" spans="2:6" x14ac:dyDescent="0.3">
      <c r="B1559" s="25" t="s">
        <v>34</v>
      </c>
      <c r="C1559" s="26" t="s">
        <v>10</v>
      </c>
      <c r="D1559" s="26" t="s">
        <v>41</v>
      </c>
      <c r="E1559" s="26">
        <v>0.95</v>
      </c>
      <c r="F1559" s="30">
        <v>282.70064300000001</v>
      </c>
    </row>
    <row r="1560" spans="2:6" x14ac:dyDescent="0.3">
      <c r="B1560" s="27" t="s">
        <v>34</v>
      </c>
      <c r="C1560" s="28" t="s">
        <v>10</v>
      </c>
      <c r="D1560" s="28" t="s">
        <v>41</v>
      </c>
      <c r="E1560" s="28">
        <v>0.95</v>
      </c>
      <c r="F1560" s="31">
        <v>282.70064300000001</v>
      </c>
    </row>
    <row r="1561" spans="2:6" x14ac:dyDescent="0.3">
      <c r="B1561" s="25" t="s">
        <v>34</v>
      </c>
      <c r="C1561" s="26" t="s">
        <v>10</v>
      </c>
      <c r="D1561" s="26" t="s">
        <v>41</v>
      </c>
      <c r="E1561" s="26">
        <v>0.75</v>
      </c>
      <c r="F1561" s="30">
        <v>259.88008100000002</v>
      </c>
    </row>
    <row r="1562" spans="2:6" x14ac:dyDescent="0.3">
      <c r="B1562" s="27" t="s">
        <v>34</v>
      </c>
      <c r="C1562" s="28" t="s">
        <v>10</v>
      </c>
      <c r="D1562" s="28" t="s">
        <v>41</v>
      </c>
      <c r="E1562" s="28">
        <v>0.75</v>
      </c>
      <c r="F1562" s="31">
        <v>259.88008100000002</v>
      </c>
    </row>
    <row r="1563" spans="2:6" x14ac:dyDescent="0.3">
      <c r="B1563" s="25" t="s">
        <v>34</v>
      </c>
      <c r="C1563" s="26" t="s">
        <v>10</v>
      </c>
      <c r="D1563" s="26" t="s">
        <v>41</v>
      </c>
      <c r="E1563" s="26">
        <v>0.75</v>
      </c>
      <c r="F1563" s="30">
        <v>259.88008100000002</v>
      </c>
    </row>
    <row r="1564" spans="2:6" x14ac:dyDescent="0.3">
      <c r="B1564" s="27" t="s">
        <v>34</v>
      </c>
      <c r="C1564" s="28" t="s">
        <v>10</v>
      </c>
      <c r="D1564" s="28" t="s">
        <v>41</v>
      </c>
      <c r="E1564" s="28">
        <v>0.75</v>
      </c>
      <c r="F1564" s="31">
        <v>259.88008100000002</v>
      </c>
    </row>
    <row r="1565" spans="2:6" x14ac:dyDescent="0.3">
      <c r="B1565" s="25" t="s">
        <v>34</v>
      </c>
      <c r="C1565" s="26" t="s">
        <v>10</v>
      </c>
      <c r="D1565" s="26" t="s">
        <v>41</v>
      </c>
      <c r="E1565" s="26">
        <v>0.5</v>
      </c>
      <c r="F1565" s="30">
        <v>241.84752900000001</v>
      </c>
    </row>
    <row r="1566" spans="2:6" x14ac:dyDescent="0.3">
      <c r="B1566" s="27" t="s">
        <v>34</v>
      </c>
      <c r="C1566" s="28" t="s">
        <v>10</v>
      </c>
      <c r="D1566" s="28" t="s">
        <v>41</v>
      </c>
      <c r="E1566" s="28">
        <v>0.5</v>
      </c>
      <c r="F1566" s="31">
        <v>241.84752900000001</v>
      </c>
    </row>
    <row r="1567" spans="2:6" x14ac:dyDescent="0.3">
      <c r="B1567" s="25" t="s">
        <v>34</v>
      </c>
      <c r="C1567" s="26" t="s">
        <v>10</v>
      </c>
      <c r="D1567" s="26" t="s">
        <v>41</v>
      </c>
      <c r="E1567" s="26">
        <v>0.5</v>
      </c>
      <c r="F1567" s="30">
        <v>241.84752900000001</v>
      </c>
    </row>
    <row r="1568" spans="2:6" x14ac:dyDescent="0.3">
      <c r="B1568" s="27" t="s">
        <v>34</v>
      </c>
      <c r="C1568" s="28" t="s">
        <v>10</v>
      </c>
      <c r="D1568" s="28" t="s">
        <v>41</v>
      </c>
      <c r="E1568" s="28">
        <v>0.5</v>
      </c>
      <c r="F1568" s="31">
        <v>241.84752900000001</v>
      </c>
    </row>
    <row r="1569" spans="2:6" x14ac:dyDescent="0.3">
      <c r="B1569" s="25" t="s">
        <v>34</v>
      </c>
      <c r="C1569" s="26" t="s">
        <v>10</v>
      </c>
      <c r="D1569" s="26" t="s">
        <v>41</v>
      </c>
      <c r="E1569" s="26">
        <v>0.5</v>
      </c>
      <c r="F1569" s="30">
        <v>241.84752900000001</v>
      </c>
    </row>
    <row r="1570" spans="2:6" x14ac:dyDescent="0.3">
      <c r="B1570" s="27" t="s">
        <v>34</v>
      </c>
      <c r="C1570" s="28" t="s">
        <v>10</v>
      </c>
      <c r="D1570" s="28" t="s">
        <v>41</v>
      </c>
      <c r="E1570" s="28">
        <v>0.25</v>
      </c>
      <c r="F1570" s="31">
        <v>224.20405500000001</v>
      </c>
    </row>
    <row r="1571" spans="2:6" x14ac:dyDescent="0.3">
      <c r="B1571" s="25" t="s">
        <v>34</v>
      </c>
      <c r="C1571" s="26" t="s">
        <v>10</v>
      </c>
      <c r="D1571" s="26" t="s">
        <v>41</v>
      </c>
      <c r="E1571" s="26">
        <v>0.25</v>
      </c>
      <c r="F1571" s="30">
        <v>224.20405500000001</v>
      </c>
    </row>
    <row r="1572" spans="2:6" x14ac:dyDescent="0.3">
      <c r="B1572" s="27" t="s">
        <v>34</v>
      </c>
      <c r="C1572" s="28" t="s">
        <v>10</v>
      </c>
      <c r="D1572" s="28" t="s">
        <v>41</v>
      </c>
      <c r="E1572" s="28">
        <v>0.25</v>
      </c>
      <c r="F1572" s="31">
        <v>224.20405500000001</v>
      </c>
    </row>
    <row r="1573" spans="2:6" x14ac:dyDescent="0.3">
      <c r="B1573" s="25" t="s">
        <v>34</v>
      </c>
      <c r="C1573" s="26" t="s">
        <v>10</v>
      </c>
      <c r="D1573" s="26" t="s">
        <v>41</v>
      </c>
      <c r="E1573" s="26">
        <v>0.25</v>
      </c>
      <c r="F1573" s="30">
        <v>224.20405500000001</v>
      </c>
    </row>
    <row r="1574" spans="2:6" x14ac:dyDescent="0.3">
      <c r="B1574" s="27" t="s">
        <v>34</v>
      </c>
      <c r="C1574" s="28" t="s">
        <v>10</v>
      </c>
      <c r="D1574" s="28" t="s">
        <v>41</v>
      </c>
      <c r="E1574" s="28">
        <v>0.05</v>
      </c>
      <c r="F1574" s="31">
        <v>202.46575000000001</v>
      </c>
    </row>
    <row r="1575" spans="2:6" x14ac:dyDescent="0.3">
      <c r="B1575" s="25" t="s">
        <v>34</v>
      </c>
      <c r="C1575" s="26" t="s">
        <v>10</v>
      </c>
      <c r="D1575" s="26" t="s">
        <v>41</v>
      </c>
      <c r="E1575" s="26">
        <v>0.05</v>
      </c>
      <c r="F1575" s="30">
        <v>202.46575000000001</v>
      </c>
    </row>
    <row r="1576" spans="2:6" x14ac:dyDescent="0.3">
      <c r="B1576" s="27" t="s">
        <v>34</v>
      </c>
      <c r="C1576" s="28" t="s">
        <v>10</v>
      </c>
      <c r="D1576" s="28" t="s">
        <v>41</v>
      </c>
      <c r="E1576" s="28">
        <v>0.05</v>
      </c>
      <c r="F1576" s="31">
        <v>202.46575000000001</v>
      </c>
    </row>
    <row r="1577" spans="2:6" x14ac:dyDescent="0.3">
      <c r="B1577" s="25" t="s">
        <v>34</v>
      </c>
      <c r="C1577" s="26" t="s">
        <v>10</v>
      </c>
      <c r="D1577" s="26" t="s">
        <v>41</v>
      </c>
      <c r="E1577" s="26">
        <v>0</v>
      </c>
      <c r="F1577" s="30">
        <v>171.580657</v>
      </c>
    </row>
    <row r="1578" spans="2:6" x14ac:dyDescent="0.3">
      <c r="B1578" s="27" t="s">
        <v>34</v>
      </c>
      <c r="C1578" s="28" t="s">
        <v>10</v>
      </c>
      <c r="D1578" s="28" t="s">
        <v>41</v>
      </c>
      <c r="E1578" s="28" t="s">
        <v>24</v>
      </c>
      <c r="F1578" s="31">
        <v>242.198429</v>
      </c>
    </row>
    <row r="1579" spans="2:6" x14ac:dyDescent="0.3">
      <c r="B1579" s="25" t="s">
        <v>34</v>
      </c>
      <c r="C1579" s="26" t="s">
        <v>10</v>
      </c>
      <c r="D1579" s="26" t="s">
        <v>42</v>
      </c>
      <c r="E1579" s="26">
        <v>1</v>
      </c>
      <c r="F1579" s="30">
        <v>29332928.879999999</v>
      </c>
    </row>
    <row r="1580" spans="2:6" x14ac:dyDescent="0.3">
      <c r="B1580" s="27" t="s">
        <v>34</v>
      </c>
      <c r="C1580" s="28" t="s">
        <v>10</v>
      </c>
      <c r="D1580" s="28" t="s">
        <v>42</v>
      </c>
      <c r="E1580" s="28">
        <v>0.95</v>
      </c>
      <c r="F1580" s="31">
        <v>19144517.809999999</v>
      </c>
    </row>
    <row r="1581" spans="2:6" x14ac:dyDescent="0.3">
      <c r="B1581" s="25" t="s">
        <v>34</v>
      </c>
      <c r="C1581" s="26" t="s">
        <v>10</v>
      </c>
      <c r="D1581" s="26" t="s">
        <v>42</v>
      </c>
      <c r="E1581" s="26">
        <v>0.95</v>
      </c>
      <c r="F1581" s="30">
        <v>19144517.809999999</v>
      </c>
    </row>
    <row r="1582" spans="2:6" x14ac:dyDescent="0.3">
      <c r="B1582" s="27" t="s">
        <v>34</v>
      </c>
      <c r="C1582" s="28" t="s">
        <v>10</v>
      </c>
      <c r="D1582" s="28" t="s">
        <v>42</v>
      </c>
      <c r="E1582" s="28">
        <v>0.95</v>
      </c>
      <c r="F1582" s="31">
        <v>19144517.809999999</v>
      </c>
    </row>
    <row r="1583" spans="2:6" x14ac:dyDescent="0.3">
      <c r="B1583" s="25" t="s">
        <v>34</v>
      </c>
      <c r="C1583" s="26" t="s">
        <v>10</v>
      </c>
      <c r="D1583" s="26" t="s">
        <v>42</v>
      </c>
      <c r="E1583" s="26">
        <v>0.75</v>
      </c>
      <c r="F1583" s="30">
        <v>15733848.550000001</v>
      </c>
    </row>
    <row r="1584" spans="2:6" x14ac:dyDescent="0.3">
      <c r="B1584" s="27" t="s">
        <v>34</v>
      </c>
      <c r="C1584" s="28" t="s">
        <v>10</v>
      </c>
      <c r="D1584" s="28" t="s">
        <v>42</v>
      </c>
      <c r="E1584" s="28">
        <v>0.75</v>
      </c>
      <c r="F1584" s="31">
        <v>15733848.550000001</v>
      </c>
    </row>
    <row r="1585" spans="2:6" x14ac:dyDescent="0.3">
      <c r="B1585" s="25" t="s">
        <v>34</v>
      </c>
      <c r="C1585" s="26" t="s">
        <v>10</v>
      </c>
      <c r="D1585" s="26" t="s">
        <v>42</v>
      </c>
      <c r="E1585" s="26">
        <v>0.75</v>
      </c>
      <c r="F1585" s="30">
        <v>15733848.550000001</v>
      </c>
    </row>
    <row r="1586" spans="2:6" x14ac:dyDescent="0.3">
      <c r="B1586" s="27" t="s">
        <v>34</v>
      </c>
      <c r="C1586" s="28" t="s">
        <v>10</v>
      </c>
      <c r="D1586" s="28" t="s">
        <v>42</v>
      </c>
      <c r="E1586" s="28">
        <v>0.75</v>
      </c>
      <c r="F1586" s="31">
        <v>15733848.550000001</v>
      </c>
    </row>
    <row r="1587" spans="2:6" x14ac:dyDescent="0.3">
      <c r="B1587" s="25" t="s">
        <v>34</v>
      </c>
      <c r="C1587" s="26" t="s">
        <v>10</v>
      </c>
      <c r="D1587" s="26" t="s">
        <v>42</v>
      </c>
      <c r="E1587" s="26">
        <v>0.5</v>
      </c>
      <c r="F1587" s="30">
        <v>13813328.49</v>
      </c>
    </row>
    <row r="1588" spans="2:6" x14ac:dyDescent="0.3">
      <c r="B1588" s="27" t="s">
        <v>34</v>
      </c>
      <c r="C1588" s="28" t="s">
        <v>10</v>
      </c>
      <c r="D1588" s="28" t="s">
        <v>42</v>
      </c>
      <c r="E1588" s="28">
        <v>0.5</v>
      </c>
      <c r="F1588" s="31">
        <v>13813328.49</v>
      </c>
    </row>
    <row r="1589" spans="2:6" x14ac:dyDescent="0.3">
      <c r="B1589" s="25" t="s">
        <v>34</v>
      </c>
      <c r="C1589" s="26" t="s">
        <v>10</v>
      </c>
      <c r="D1589" s="26" t="s">
        <v>42</v>
      </c>
      <c r="E1589" s="26">
        <v>0.5</v>
      </c>
      <c r="F1589" s="30">
        <v>13813328.49</v>
      </c>
    </row>
    <row r="1590" spans="2:6" x14ac:dyDescent="0.3">
      <c r="B1590" s="27" t="s">
        <v>34</v>
      </c>
      <c r="C1590" s="28" t="s">
        <v>10</v>
      </c>
      <c r="D1590" s="28" t="s">
        <v>42</v>
      </c>
      <c r="E1590" s="28">
        <v>0.5</v>
      </c>
      <c r="F1590" s="31">
        <v>13813328.49</v>
      </c>
    </row>
    <row r="1591" spans="2:6" x14ac:dyDescent="0.3">
      <c r="B1591" s="25" t="s">
        <v>34</v>
      </c>
      <c r="C1591" s="26" t="s">
        <v>10</v>
      </c>
      <c r="D1591" s="26" t="s">
        <v>42</v>
      </c>
      <c r="E1591" s="26">
        <v>0.5</v>
      </c>
      <c r="F1591" s="30">
        <v>13813328.49</v>
      </c>
    </row>
    <row r="1592" spans="2:6" x14ac:dyDescent="0.3">
      <c r="B1592" s="27" t="s">
        <v>34</v>
      </c>
      <c r="C1592" s="28" t="s">
        <v>10</v>
      </c>
      <c r="D1592" s="28" t="s">
        <v>42</v>
      </c>
      <c r="E1592" s="28">
        <v>0.25</v>
      </c>
      <c r="F1592" s="31">
        <v>11907483.039999999</v>
      </c>
    </row>
    <row r="1593" spans="2:6" x14ac:dyDescent="0.3">
      <c r="B1593" s="25" t="s">
        <v>34</v>
      </c>
      <c r="C1593" s="26" t="s">
        <v>10</v>
      </c>
      <c r="D1593" s="26" t="s">
        <v>42</v>
      </c>
      <c r="E1593" s="26">
        <v>0.25</v>
      </c>
      <c r="F1593" s="30">
        <v>11907483.039999999</v>
      </c>
    </row>
    <row r="1594" spans="2:6" x14ac:dyDescent="0.3">
      <c r="B1594" s="27" t="s">
        <v>34</v>
      </c>
      <c r="C1594" s="28" t="s">
        <v>10</v>
      </c>
      <c r="D1594" s="28" t="s">
        <v>42</v>
      </c>
      <c r="E1594" s="28">
        <v>0.25</v>
      </c>
      <c r="F1594" s="31">
        <v>11907483.039999999</v>
      </c>
    </row>
    <row r="1595" spans="2:6" x14ac:dyDescent="0.3">
      <c r="B1595" s="25" t="s">
        <v>34</v>
      </c>
      <c r="C1595" s="26" t="s">
        <v>10</v>
      </c>
      <c r="D1595" s="26" t="s">
        <v>42</v>
      </c>
      <c r="E1595" s="26">
        <v>0.25</v>
      </c>
      <c r="F1595" s="30">
        <v>11907483.039999999</v>
      </c>
    </row>
    <row r="1596" spans="2:6" x14ac:dyDescent="0.3">
      <c r="B1596" s="27" t="s">
        <v>34</v>
      </c>
      <c r="C1596" s="28" t="s">
        <v>10</v>
      </c>
      <c r="D1596" s="28" t="s">
        <v>42</v>
      </c>
      <c r="E1596" s="28">
        <v>0.05</v>
      </c>
      <c r="F1596" s="31">
        <v>9744905.9220000003</v>
      </c>
    </row>
    <row r="1597" spans="2:6" x14ac:dyDescent="0.3">
      <c r="B1597" s="25" t="s">
        <v>34</v>
      </c>
      <c r="C1597" s="26" t="s">
        <v>10</v>
      </c>
      <c r="D1597" s="26" t="s">
        <v>42</v>
      </c>
      <c r="E1597" s="26">
        <v>0.05</v>
      </c>
      <c r="F1597" s="30">
        <v>9744905.9220000003</v>
      </c>
    </row>
    <row r="1598" spans="2:6" x14ac:dyDescent="0.3">
      <c r="B1598" s="27" t="s">
        <v>34</v>
      </c>
      <c r="C1598" s="28" t="s">
        <v>10</v>
      </c>
      <c r="D1598" s="28" t="s">
        <v>42</v>
      </c>
      <c r="E1598" s="28">
        <v>0.05</v>
      </c>
      <c r="F1598" s="31">
        <v>9744905.9220000003</v>
      </c>
    </row>
    <row r="1599" spans="2:6" x14ac:dyDescent="0.3">
      <c r="B1599" s="25" t="s">
        <v>34</v>
      </c>
      <c r="C1599" s="26" t="s">
        <v>10</v>
      </c>
      <c r="D1599" s="26" t="s">
        <v>42</v>
      </c>
      <c r="E1599" s="26">
        <v>0</v>
      </c>
      <c r="F1599" s="30">
        <v>5410489.3279999997</v>
      </c>
    </row>
    <row r="1600" spans="2:6" x14ac:dyDescent="0.3">
      <c r="B1600" s="27" t="s">
        <v>34</v>
      </c>
      <c r="C1600" s="28" t="s">
        <v>10</v>
      </c>
      <c r="D1600" s="28" t="s">
        <v>42</v>
      </c>
      <c r="E1600" s="28" t="s">
        <v>24</v>
      </c>
      <c r="F1600" s="31">
        <v>14015769.369999999</v>
      </c>
    </row>
    <row r="1601" spans="2:6" x14ac:dyDescent="0.3">
      <c r="B1601" s="25" t="s">
        <v>34</v>
      </c>
      <c r="C1601" s="26" t="s">
        <v>10</v>
      </c>
      <c r="D1601" s="26" t="s">
        <v>43</v>
      </c>
      <c r="E1601" s="26">
        <v>1</v>
      </c>
      <c r="F1601" s="30">
        <v>163.84102300000001</v>
      </c>
    </row>
    <row r="1602" spans="2:6" x14ac:dyDescent="0.3">
      <c r="B1602" s="27" t="s">
        <v>34</v>
      </c>
      <c r="C1602" s="28" t="s">
        <v>10</v>
      </c>
      <c r="D1602" s="28" t="s">
        <v>43</v>
      </c>
      <c r="E1602" s="28">
        <v>0.95</v>
      </c>
      <c r="F1602" s="31">
        <v>118.265541</v>
      </c>
    </row>
    <row r="1603" spans="2:6" x14ac:dyDescent="0.3">
      <c r="B1603" s="25" t="s">
        <v>34</v>
      </c>
      <c r="C1603" s="26" t="s">
        <v>10</v>
      </c>
      <c r="D1603" s="26" t="s">
        <v>43</v>
      </c>
      <c r="E1603" s="26">
        <v>0.95</v>
      </c>
      <c r="F1603" s="30">
        <v>118.265541</v>
      </c>
    </row>
    <row r="1604" spans="2:6" x14ac:dyDescent="0.3">
      <c r="B1604" s="27" t="s">
        <v>34</v>
      </c>
      <c r="C1604" s="28" t="s">
        <v>10</v>
      </c>
      <c r="D1604" s="28" t="s">
        <v>43</v>
      </c>
      <c r="E1604" s="28">
        <v>0.95</v>
      </c>
      <c r="F1604" s="31">
        <v>118.265541</v>
      </c>
    </row>
    <row r="1605" spans="2:6" x14ac:dyDescent="0.3">
      <c r="B1605" s="25" t="s">
        <v>34</v>
      </c>
      <c r="C1605" s="26" t="s">
        <v>10</v>
      </c>
      <c r="D1605" s="26" t="s">
        <v>43</v>
      </c>
      <c r="E1605" s="26">
        <v>0.75</v>
      </c>
      <c r="F1605" s="30">
        <v>99.706798000000006</v>
      </c>
    </row>
    <row r="1606" spans="2:6" x14ac:dyDescent="0.3">
      <c r="B1606" s="27" t="s">
        <v>34</v>
      </c>
      <c r="C1606" s="28" t="s">
        <v>10</v>
      </c>
      <c r="D1606" s="28" t="s">
        <v>43</v>
      </c>
      <c r="E1606" s="28">
        <v>0.75</v>
      </c>
      <c r="F1606" s="31">
        <v>99.706798000000006</v>
      </c>
    </row>
    <row r="1607" spans="2:6" x14ac:dyDescent="0.3">
      <c r="B1607" s="25" t="s">
        <v>34</v>
      </c>
      <c r="C1607" s="26" t="s">
        <v>10</v>
      </c>
      <c r="D1607" s="26" t="s">
        <v>43</v>
      </c>
      <c r="E1607" s="26">
        <v>0.75</v>
      </c>
      <c r="F1607" s="30">
        <v>99.706798000000006</v>
      </c>
    </row>
    <row r="1608" spans="2:6" x14ac:dyDescent="0.3">
      <c r="B1608" s="27" t="s">
        <v>34</v>
      </c>
      <c r="C1608" s="28" t="s">
        <v>10</v>
      </c>
      <c r="D1608" s="28" t="s">
        <v>43</v>
      </c>
      <c r="E1608" s="28">
        <v>0.75</v>
      </c>
      <c r="F1608" s="31">
        <v>99.706798000000006</v>
      </c>
    </row>
    <row r="1609" spans="2:6" x14ac:dyDescent="0.3">
      <c r="B1609" s="25" t="s">
        <v>34</v>
      </c>
      <c r="C1609" s="26" t="s">
        <v>10</v>
      </c>
      <c r="D1609" s="26" t="s">
        <v>43</v>
      </c>
      <c r="E1609" s="26">
        <v>0.5</v>
      </c>
      <c r="F1609" s="30">
        <v>90.792648999999997</v>
      </c>
    </row>
    <row r="1610" spans="2:6" x14ac:dyDescent="0.3">
      <c r="B1610" s="27" t="s">
        <v>34</v>
      </c>
      <c r="C1610" s="28" t="s">
        <v>10</v>
      </c>
      <c r="D1610" s="28" t="s">
        <v>43</v>
      </c>
      <c r="E1610" s="28">
        <v>0.5</v>
      </c>
      <c r="F1610" s="31">
        <v>90.792648999999997</v>
      </c>
    </row>
    <row r="1611" spans="2:6" x14ac:dyDescent="0.3">
      <c r="B1611" s="25" t="s">
        <v>34</v>
      </c>
      <c r="C1611" s="26" t="s">
        <v>10</v>
      </c>
      <c r="D1611" s="26" t="s">
        <v>43</v>
      </c>
      <c r="E1611" s="26">
        <v>0.5</v>
      </c>
      <c r="F1611" s="30">
        <v>90.792648999999997</v>
      </c>
    </row>
    <row r="1612" spans="2:6" x14ac:dyDescent="0.3">
      <c r="B1612" s="27" t="s">
        <v>34</v>
      </c>
      <c r="C1612" s="28" t="s">
        <v>10</v>
      </c>
      <c r="D1612" s="28" t="s">
        <v>43</v>
      </c>
      <c r="E1612" s="28">
        <v>0.5</v>
      </c>
      <c r="F1612" s="31">
        <v>90.792648999999997</v>
      </c>
    </row>
    <row r="1613" spans="2:6" x14ac:dyDescent="0.3">
      <c r="B1613" s="25" t="s">
        <v>34</v>
      </c>
      <c r="C1613" s="26" t="s">
        <v>10</v>
      </c>
      <c r="D1613" s="26" t="s">
        <v>43</v>
      </c>
      <c r="E1613" s="26">
        <v>0.5</v>
      </c>
      <c r="F1613" s="30">
        <v>90.792648999999997</v>
      </c>
    </row>
    <row r="1614" spans="2:6" x14ac:dyDescent="0.3">
      <c r="B1614" s="27" t="s">
        <v>34</v>
      </c>
      <c r="C1614" s="28" t="s">
        <v>10</v>
      </c>
      <c r="D1614" s="28" t="s">
        <v>43</v>
      </c>
      <c r="E1614" s="28">
        <v>0.25</v>
      </c>
      <c r="F1614" s="31">
        <v>81.155096</v>
      </c>
    </row>
    <row r="1615" spans="2:6" x14ac:dyDescent="0.3">
      <c r="B1615" s="25" t="s">
        <v>34</v>
      </c>
      <c r="C1615" s="26" t="s">
        <v>10</v>
      </c>
      <c r="D1615" s="26" t="s">
        <v>43</v>
      </c>
      <c r="E1615" s="26">
        <v>0.25</v>
      </c>
      <c r="F1615" s="30">
        <v>81.155096</v>
      </c>
    </row>
    <row r="1616" spans="2:6" x14ac:dyDescent="0.3">
      <c r="B1616" s="27" t="s">
        <v>34</v>
      </c>
      <c r="C1616" s="28" t="s">
        <v>10</v>
      </c>
      <c r="D1616" s="28" t="s">
        <v>43</v>
      </c>
      <c r="E1616" s="28">
        <v>0.25</v>
      </c>
      <c r="F1616" s="31">
        <v>81.155096</v>
      </c>
    </row>
    <row r="1617" spans="2:6" x14ac:dyDescent="0.3">
      <c r="B1617" s="25" t="s">
        <v>34</v>
      </c>
      <c r="C1617" s="26" t="s">
        <v>10</v>
      </c>
      <c r="D1617" s="26" t="s">
        <v>43</v>
      </c>
      <c r="E1617" s="26">
        <v>0.25</v>
      </c>
      <c r="F1617" s="30">
        <v>81.155096</v>
      </c>
    </row>
    <row r="1618" spans="2:6" x14ac:dyDescent="0.3">
      <c r="B1618" s="27" t="s">
        <v>34</v>
      </c>
      <c r="C1618" s="28" t="s">
        <v>10</v>
      </c>
      <c r="D1618" s="28" t="s">
        <v>43</v>
      </c>
      <c r="E1618" s="28">
        <v>0.05</v>
      </c>
      <c r="F1618" s="31">
        <v>70.900682000000003</v>
      </c>
    </row>
    <row r="1619" spans="2:6" x14ac:dyDescent="0.3">
      <c r="B1619" s="25" t="s">
        <v>34</v>
      </c>
      <c r="C1619" s="26" t="s">
        <v>10</v>
      </c>
      <c r="D1619" s="26" t="s">
        <v>43</v>
      </c>
      <c r="E1619" s="26">
        <v>0.05</v>
      </c>
      <c r="F1619" s="30">
        <v>70.900682000000003</v>
      </c>
    </row>
    <row r="1620" spans="2:6" x14ac:dyDescent="0.3">
      <c r="B1620" s="27" t="s">
        <v>34</v>
      </c>
      <c r="C1620" s="28" t="s">
        <v>10</v>
      </c>
      <c r="D1620" s="28" t="s">
        <v>43</v>
      </c>
      <c r="E1620" s="28">
        <v>0.05</v>
      </c>
      <c r="F1620" s="31">
        <v>70.900682000000003</v>
      </c>
    </row>
    <row r="1621" spans="2:6" x14ac:dyDescent="0.3">
      <c r="B1621" s="25" t="s">
        <v>34</v>
      </c>
      <c r="C1621" s="26" t="s">
        <v>10</v>
      </c>
      <c r="D1621" s="26" t="s">
        <v>43</v>
      </c>
      <c r="E1621" s="26">
        <v>0</v>
      </c>
      <c r="F1621" s="30">
        <v>53.518734000000002</v>
      </c>
    </row>
    <row r="1622" spans="2:6" x14ac:dyDescent="0.3">
      <c r="B1622" s="27" t="s">
        <v>34</v>
      </c>
      <c r="C1622" s="28" t="s">
        <v>10</v>
      </c>
      <c r="D1622" s="28" t="s">
        <v>43</v>
      </c>
      <c r="E1622" s="28" t="s">
        <v>24</v>
      </c>
      <c r="F1622" s="31">
        <v>91.912413000000001</v>
      </c>
    </row>
    <row r="1623" spans="2:6" x14ac:dyDescent="0.3">
      <c r="B1623" s="25" t="s">
        <v>34</v>
      </c>
      <c r="C1623" s="26" t="s">
        <v>11</v>
      </c>
      <c r="D1623" s="26" t="s">
        <v>35</v>
      </c>
      <c r="E1623" s="26">
        <v>1</v>
      </c>
      <c r="F1623" s="30">
        <v>220945.3</v>
      </c>
    </row>
    <row r="1624" spans="2:6" x14ac:dyDescent="0.3">
      <c r="B1624" s="27" t="s">
        <v>34</v>
      </c>
      <c r="C1624" s="28" t="s">
        <v>11</v>
      </c>
      <c r="D1624" s="28" t="s">
        <v>35</v>
      </c>
      <c r="E1624" s="28">
        <v>0.95</v>
      </c>
      <c r="F1624" s="31">
        <v>181071.42499999999</v>
      </c>
    </row>
    <row r="1625" spans="2:6" x14ac:dyDescent="0.3">
      <c r="B1625" s="25" t="s">
        <v>34</v>
      </c>
      <c r="C1625" s="26" t="s">
        <v>11</v>
      </c>
      <c r="D1625" s="26" t="s">
        <v>35</v>
      </c>
      <c r="E1625" s="26">
        <v>0.95</v>
      </c>
      <c r="F1625" s="30">
        <v>181071.42499999999</v>
      </c>
    </row>
    <row r="1626" spans="2:6" x14ac:dyDescent="0.3">
      <c r="B1626" s="27" t="s">
        <v>34</v>
      </c>
      <c r="C1626" s="28" t="s">
        <v>11</v>
      </c>
      <c r="D1626" s="28" t="s">
        <v>35</v>
      </c>
      <c r="E1626" s="28">
        <v>0.95</v>
      </c>
      <c r="F1626" s="31">
        <v>181071.42499999999</v>
      </c>
    </row>
    <row r="1627" spans="2:6" x14ac:dyDescent="0.3">
      <c r="B1627" s="25" t="s">
        <v>34</v>
      </c>
      <c r="C1627" s="26" t="s">
        <v>11</v>
      </c>
      <c r="D1627" s="26" t="s">
        <v>35</v>
      </c>
      <c r="E1627" s="26">
        <v>0.75</v>
      </c>
      <c r="F1627" s="30">
        <v>163605.20000000001</v>
      </c>
    </row>
    <row r="1628" spans="2:6" x14ac:dyDescent="0.3">
      <c r="B1628" s="27" t="s">
        <v>34</v>
      </c>
      <c r="C1628" s="28" t="s">
        <v>11</v>
      </c>
      <c r="D1628" s="28" t="s">
        <v>35</v>
      </c>
      <c r="E1628" s="28">
        <v>0.75</v>
      </c>
      <c r="F1628" s="31">
        <v>163605.20000000001</v>
      </c>
    </row>
    <row r="1629" spans="2:6" x14ac:dyDescent="0.3">
      <c r="B1629" s="25" t="s">
        <v>34</v>
      </c>
      <c r="C1629" s="26" t="s">
        <v>11</v>
      </c>
      <c r="D1629" s="26" t="s">
        <v>35</v>
      </c>
      <c r="E1629" s="26">
        <v>0.75</v>
      </c>
      <c r="F1629" s="30">
        <v>163605.20000000001</v>
      </c>
    </row>
    <row r="1630" spans="2:6" x14ac:dyDescent="0.3">
      <c r="B1630" s="27" t="s">
        <v>34</v>
      </c>
      <c r="C1630" s="28" t="s">
        <v>11</v>
      </c>
      <c r="D1630" s="28" t="s">
        <v>35</v>
      </c>
      <c r="E1630" s="28">
        <v>0.75</v>
      </c>
      <c r="F1630" s="31">
        <v>163605.20000000001</v>
      </c>
    </row>
    <row r="1631" spans="2:6" x14ac:dyDescent="0.3">
      <c r="B1631" s="25" t="s">
        <v>34</v>
      </c>
      <c r="C1631" s="26" t="s">
        <v>11</v>
      </c>
      <c r="D1631" s="26" t="s">
        <v>35</v>
      </c>
      <c r="E1631" s="26">
        <v>0.5</v>
      </c>
      <c r="F1631" s="30">
        <v>152303.52499999999</v>
      </c>
    </row>
    <row r="1632" spans="2:6" x14ac:dyDescent="0.3">
      <c r="B1632" s="27" t="s">
        <v>34</v>
      </c>
      <c r="C1632" s="28" t="s">
        <v>11</v>
      </c>
      <c r="D1632" s="28" t="s">
        <v>35</v>
      </c>
      <c r="E1632" s="28">
        <v>0.5</v>
      </c>
      <c r="F1632" s="31">
        <v>152303.52499999999</v>
      </c>
    </row>
    <row r="1633" spans="2:6" x14ac:dyDescent="0.3">
      <c r="B1633" s="25" t="s">
        <v>34</v>
      </c>
      <c r="C1633" s="26" t="s">
        <v>11</v>
      </c>
      <c r="D1633" s="26" t="s">
        <v>35</v>
      </c>
      <c r="E1633" s="26">
        <v>0.5</v>
      </c>
      <c r="F1633" s="30">
        <v>152303.52499999999</v>
      </c>
    </row>
    <row r="1634" spans="2:6" x14ac:dyDescent="0.3">
      <c r="B1634" s="27" t="s">
        <v>34</v>
      </c>
      <c r="C1634" s="28" t="s">
        <v>11</v>
      </c>
      <c r="D1634" s="28" t="s">
        <v>35</v>
      </c>
      <c r="E1634" s="28">
        <v>0.5</v>
      </c>
      <c r="F1634" s="31">
        <v>152303.52499999999</v>
      </c>
    </row>
    <row r="1635" spans="2:6" x14ac:dyDescent="0.3">
      <c r="B1635" s="25" t="s">
        <v>34</v>
      </c>
      <c r="C1635" s="26" t="s">
        <v>11</v>
      </c>
      <c r="D1635" s="26" t="s">
        <v>35</v>
      </c>
      <c r="E1635" s="26">
        <v>0.5</v>
      </c>
      <c r="F1635" s="30">
        <v>152303.52499999999</v>
      </c>
    </row>
    <row r="1636" spans="2:6" x14ac:dyDescent="0.3">
      <c r="B1636" s="27" t="s">
        <v>34</v>
      </c>
      <c r="C1636" s="28" t="s">
        <v>11</v>
      </c>
      <c r="D1636" s="28" t="s">
        <v>35</v>
      </c>
      <c r="E1636" s="28">
        <v>0.25</v>
      </c>
      <c r="F1636" s="31">
        <v>141148.625</v>
      </c>
    </row>
    <row r="1637" spans="2:6" x14ac:dyDescent="0.3">
      <c r="B1637" s="25" t="s">
        <v>34</v>
      </c>
      <c r="C1637" s="26" t="s">
        <v>11</v>
      </c>
      <c r="D1637" s="26" t="s">
        <v>35</v>
      </c>
      <c r="E1637" s="26">
        <v>0.25</v>
      </c>
      <c r="F1637" s="30">
        <v>141148.625</v>
      </c>
    </row>
    <row r="1638" spans="2:6" x14ac:dyDescent="0.3">
      <c r="B1638" s="27" t="s">
        <v>34</v>
      </c>
      <c r="C1638" s="28" t="s">
        <v>11</v>
      </c>
      <c r="D1638" s="28" t="s">
        <v>35</v>
      </c>
      <c r="E1638" s="28">
        <v>0.25</v>
      </c>
      <c r="F1638" s="31">
        <v>141148.625</v>
      </c>
    </row>
    <row r="1639" spans="2:6" x14ac:dyDescent="0.3">
      <c r="B1639" s="25" t="s">
        <v>34</v>
      </c>
      <c r="C1639" s="26" t="s">
        <v>11</v>
      </c>
      <c r="D1639" s="26" t="s">
        <v>35</v>
      </c>
      <c r="E1639" s="26">
        <v>0.25</v>
      </c>
      <c r="F1639" s="30">
        <v>141148.625</v>
      </c>
    </row>
    <row r="1640" spans="2:6" x14ac:dyDescent="0.3">
      <c r="B1640" s="27" t="s">
        <v>34</v>
      </c>
      <c r="C1640" s="28" t="s">
        <v>11</v>
      </c>
      <c r="D1640" s="28" t="s">
        <v>35</v>
      </c>
      <c r="E1640" s="28">
        <v>0.05</v>
      </c>
      <c r="F1640" s="31">
        <v>124709.825</v>
      </c>
    </row>
    <row r="1641" spans="2:6" x14ac:dyDescent="0.3">
      <c r="B1641" s="25" t="s">
        <v>34</v>
      </c>
      <c r="C1641" s="26" t="s">
        <v>11</v>
      </c>
      <c r="D1641" s="26" t="s">
        <v>35</v>
      </c>
      <c r="E1641" s="26">
        <v>0.05</v>
      </c>
      <c r="F1641" s="30">
        <v>124709.825</v>
      </c>
    </row>
    <row r="1642" spans="2:6" x14ac:dyDescent="0.3">
      <c r="B1642" s="27" t="s">
        <v>34</v>
      </c>
      <c r="C1642" s="28" t="s">
        <v>11</v>
      </c>
      <c r="D1642" s="28" t="s">
        <v>35</v>
      </c>
      <c r="E1642" s="28">
        <v>0.05</v>
      </c>
      <c r="F1642" s="31">
        <v>124709.825</v>
      </c>
    </row>
    <row r="1643" spans="2:6" x14ac:dyDescent="0.3">
      <c r="B1643" s="25" t="s">
        <v>34</v>
      </c>
      <c r="C1643" s="26" t="s">
        <v>11</v>
      </c>
      <c r="D1643" s="26" t="s">
        <v>35</v>
      </c>
      <c r="E1643" s="26">
        <v>0</v>
      </c>
      <c r="F1643" s="30">
        <v>92810.725000000006</v>
      </c>
    </row>
    <row r="1644" spans="2:6" x14ac:dyDescent="0.3">
      <c r="B1644" s="27" t="s">
        <v>34</v>
      </c>
      <c r="C1644" s="28" t="s">
        <v>11</v>
      </c>
      <c r="D1644" s="28" t="s">
        <v>35</v>
      </c>
      <c r="E1644" s="28" t="s">
        <v>24</v>
      </c>
      <c r="F1644" s="31">
        <v>152668.26629999999</v>
      </c>
    </row>
    <row r="1645" spans="2:6" x14ac:dyDescent="0.3">
      <c r="B1645" s="25" t="s">
        <v>34</v>
      </c>
      <c r="C1645" s="26" t="s">
        <v>11</v>
      </c>
      <c r="D1645" s="26" t="s">
        <v>36</v>
      </c>
      <c r="E1645" s="26">
        <v>1</v>
      </c>
      <c r="F1645" s="30">
        <v>66993239</v>
      </c>
    </row>
    <row r="1646" spans="2:6" x14ac:dyDescent="0.3">
      <c r="B1646" s="27" t="s">
        <v>34</v>
      </c>
      <c r="C1646" s="28" t="s">
        <v>11</v>
      </c>
      <c r="D1646" s="28" t="s">
        <v>36</v>
      </c>
      <c r="E1646" s="28">
        <v>0.95</v>
      </c>
      <c r="F1646" s="31">
        <v>50352938.359999999</v>
      </c>
    </row>
    <row r="1647" spans="2:6" x14ac:dyDescent="0.3">
      <c r="B1647" s="25" t="s">
        <v>34</v>
      </c>
      <c r="C1647" s="26" t="s">
        <v>11</v>
      </c>
      <c r="D1647" s="26" t="s">
        <v>36</v>
      </c>
      <c r="E1647" s="26">
        <v>0.95</v>
      </c>
      <c r="F1647" s="30">
        <v>50352938.359999999</v>
      </c>
    </row>
    <row r="1648" spans="2:6" x14ac:dyDescent="0.3">
      <c r="B1648" s="27" t="s">
        <v>34</v>
      </c>
      <c r="C1648" s="28" t="s">
        <v>11</v>
      </c>
      <c r="D1648" s="28" t="s">
        <v>36</v>
      </c>
      <c r="E1648" s="28">
        <v>0.95</v>
      </c>
      <c r="F1648" s="31">
        <v>50352938.359999999</v>
      </c>
    </row>
    <row r="1649" spans="2:6" x14ac:dyDescent="0.3">
      <c r="B1649" s="25" t="s">
        <v>34</v>
      </c>
      <c r="C1649" s="26" t="s">
        <v>11</v>
      </c>
      <c r="D1649" s="26" t="s">
        <v>36</v>
      </c>
      <c r="E1649" s="26">
        <v>0.75</v>
      </c>
      <c r="F1649" s="30">
        <v>43435526.240000002</v>
      </c>
    </row>
    <row r="1650" spans="2:6" x14ac:dyDescent="0.3">
      <c r="B1650" s="27" t="s">
        <v>34</v>
      </c>
      <c r="C1650" s="28" t="s">
        <v>11</v>
      </c>
      <c r="D1650" s="28" t="s">
        <v>36</v>
      </c>
      <c r="E1650" s="28">
        <v>0.75</v>
      </c>
      <c r="F1650" s="31">
        <v>43435526.240000002</v>
      </c>
    </row>
    <row r="1651" spans="2:6" x14ac:dyDescent="0.3">
      <c r="B1651" s="25" t="s">
        <v>34</v>
      </c>
      <c r="C1651" s="26" t="s">
        <v>11</v>
      </c>
      <c r="D1651" s="26" t="s">
        <v>36</v>
      </c>
      <c r="E1651" s="26">
        <v>0.75</v>
      </c>
      <c r="F1651" s="30">
        <v>43435526.240000002</v>
      </c>
    </row>
    <row r="1652" spans="2:6" x14ac:dyDescent="0.3">
      <c r="B1652" s="27" t="s">
        <v>34</v>
      </c>
      <c r="C1652" s="28" t="s">
        <v>11</v>
      </c>
      <c r="D1652" s="28" t="s">
        <v>36</v>
      </c>
      <c r="E1652" s="28">
        <v>0.75</v>
      </c>
      <c r="F1652" s="31">
        <v>43435526.240000002</v>
      </c>
    </row>
    <row r="1653" spans="2:6" x14ac:dyDescent="0.3">
      <c r="B1653" s="25" t="s">
        <v>34</v>
      </c>
      <c r="C1653" s="26" t="s">
        <v>11</v>
      </c>
      <c r="D1653" s="26" t="s">
        <v>36</v>
      </c>
      <c r="E1653" s="26">
        <v>0.5</v>
      </c>
      <c r="F1653" s="30">
        <v>38766727.039999999</v>
      </c>
    </row>
    <row r="1654" spans="2:6" x14ac:dyDescent="0.3">
      <c r="B1654" s="27" t="s">
        <v>34</v>
      </c>
      <c r="C1654" s="28" t="s">
        <v>11</v>
      </c>
      <c r="D1654" s="28" t="s">
        <v>36</v>
      </c>
      <c r="E1654" s="28">
        <v>0.5</v>
      </c>
      <c r="F1654" s="31">
        <v>38766727.039999999</v>
      </c>
    </row>
    <row r="1655" spans="2:6" x14ac:dyDescent="0.3">
      <c r="B1655" s="25" t="s">
        <v>34</v>
      </c>
      <c r="C1655" s="26" t="s">
        <v>11</v>
      </c>
      <c r="D1655" s="26" t="s">
        <v>36</v>
      </c>
      <c r="E1655" s="26">
        <v>0.5</v>
      </c>
      <c r="F1655" s="30">
        <v>38766727.039999999</v>
      </c>
    </row>
    <row r="1656" spans="2:6" x14ac:dyDescent="0.3">
      <c r="B1656" s="27" t="s">
        <v>34</v>
      </c>
      <c r="C1656" s="28" t="s">
        <v>11</v>
      </c>
      <c r="D1656" s="28" t="s">
        <v>36</v>
      </c>
      <c r="E1656" s="28">
        <v>0.5</v>
      </c>
      <c r="F1656" s="31">
        <v>38766727.039999999</v>
      </c>
    </row>
    <row r="1657" spans="2:6" x14ac:dyDescent="0.3">
      <c r="B1657" s="25" t="s">
        <v>34</v>
      </c>
      <c r="C1657" s="26" t="s">
        <v>11</v>
      </c>
      <c r="D1657" s="26" t="s">
        <v>36</v>
      </c>
      <c r="E1657" s="26">
        <v>0.5</v>
      </c>
      <c r="F1657" s="30">
        <v>38766727.039999999</v>
      </c>
    </row>
    <row r="1658" spans="2:6" x14ac:dyDescent="0.3">
      <c r="B1658" s="27" t="s">
        <v>34</v>
      </c>
      <c r="C1658" s="28" t="s">
        <v>11</v>
      </c>
      <c r="D1658" s="28" t="s">
        <v>36</v>
      </c>
      <c r="E1658" s="28">
        <v>0.25</v>
      </c>
      <c r="F1658" s="31">
        <v>34364915.060000002</v>
      </c>
    </row>
    <row r="1659" spans="2:6" x14ac:dyDescent="0.3">
      <c r="B1659" s="25" t="s">
        <v>34</v>
      </c>
      <c r="C1659" s="26" t="s">
        <v>11</v>
      </c>
      <c r="D1659" s="26" t="s">
        <v>36</v>
      </c>
      <c r="E1659" s="26">
        <v>0.25</v>
      </c>
      <c r="F1659" s="30">
        <v>34364915.060000002</v>
      </c>
    </row>
    <row r="1660" spans="2:6" x14ac:dyDescent="0.3">
      <c r="B1660" s="27" t="s">
        <v>34</v>
      </c>
      <c r="C1660" s="28" t="s">
        <v>11</v>
      </c>
      <c r="D1660" s="28" t="s">
        <v>36</v>
      </c>
      <c r="E1660" s="28">
        <v>0.25</v>
      </c>
      <c r="F1660" s="31">
        <v>34364915.060000002</v>
      </c>
    </row>
    <row r="1661" spans="2:6" x14ac:dyDescent="0.3">
      <c r="B1661" s="25" t="s">
        <v>34</v>
      </c>
      <c r="C1661" s="26" t="s">
        <v>11</v>
      </c>
      <c r="D1661" s="26" t="s">
        <v>36</v>
      </c>
      <c r="E1661" s="26">
        <v>0.25</v>
      </c>
      <c r="F1661" s="30">
        <v>34364915.060000002</v>
      </c>
    </row>
    <row r="1662" spans="2:6" x14ac:dyDescent="0.3">
      <c r="B1662" s="27" t="s">
        <v>34</v>
      </c>
      <c r="C1662" s="28" t="s">
        <v>11</v>
      </c>
      <c r="D1662" s="28" t="s">
        <v>36</v>
      </c>
      <c r="E1662" s="28">
        <v>0.05</v>
      </c>
      <c r="F1662" s="31">
        <v>28692334.640000001</v>
      </c>
    </row>
    <row r="1663" spans="2:6" x14ac:dyDescent="0.3">
      <c r="B1663" s="25" t="s">
        <v>34</v>
      </c>
      <c r="C1663" s="26" t="s">
        <v>11</v>
      </c>
      <c r="D1663" s="26" t="s">
        <v>36</v>
      </c>
      <c r="E1663" s="26">
        <v>0.05</v>
      </c>
      <c r="F1663" s="30">
        <v>28692334.640000001</v>
      </c>
    </row>
    <row r="1664" spans="2:6" x14ac:dyDescent="0.3">
      <c r="B1664" s="27" t="s">
        <v>34</v>
      </c>
      <c r="C1664" s="28" t="s">
        <v>11</v>
      </c>
      <c r="D1664" s="28" t="s">
        <v>36</v>
      </c>
      <c r="E1664" s="28">
        <v>0.05</v>
      </c>
      <c r="F1664" s="31">
        <v>28692334.640000001</v>
      </c>
    </row>
    <row r="1665" spans="2:6" x14ac:dyDescent="0.3">
      <c r="B1665" s="25" t="s">
        <v>34</v>
      </c>
      <c r="C1665" s="26" t="s">
        <v>11</v>
      </c>
      <c r="D1665" s="26" t="s">
        <v>36</v>
      </c>
      <c r="E1665" s="26">
        <v>0</v>
      </c>
      <c r="F1665" s="30">
        <v>18738640.199999999</v>
      </c>
    </row>
    <row r="1666" spans="2:6" x14ac:dyDescent="0.3">
      <c r="B1666" s="27" t="s">
        <v>34</v>
      </c>
      <c r="C1666" s="28" t="s">
        <v>11</v>
      </c>
      <c r="D1666" s="28" t="s">
        <v>36</v>
      </c>
      <c r="E1666" s="28" t="s">
        <v>24</v>
      </c>
      <c r="F1666" s="31">
        <v>39051171.359999999</v>
      </c>
    </row>
    <row r="1667" spans="2:6" x14ac:dyDescent="0.3">
      <c r="B1667" s="25" t="s">
        <v>34</v>
      </c>
      <c r="C1667" s="26" t="s">
        <v>11</v>
      </c>
      <c r="D1667" s="26" t="s">
        <v>37</v>
      </c>
      <c r="E1667" s="26">
        <v>1</v>
      </c>
      <c r="F1667" s="30">
        <v>43840613.560000002</v>
      </c>
    </row>
    <row r="1668" spans="2:6" x14ac:dyDescent="0.3">
      <c r="B1668" s="27" t="s">
        <v>34</v>
      </c>
      <c r="C1668" s="28" t="s">
        <v>11</v>
      </c>
      <c r="D1668" s="28" t="s">
        <v>37</v>
      </c>
      <c r="E1668" s="28">
        <v>0.95</v>
      </c>
      <c r="F1668" s="31">
        <v>32944437.710000001</v>
      </c>
    </row>
    <row r="1669" spans="2:6" x14ac:dyDescent="0.3">
      <c r="B1669" s="25" t="s">
        <v>34</v>
      </c>
      <c r="C1669" s="26" t="s">
        <v>11</v>
      </c>
      <c r="D1669" s="26" t="s">
        <v>37</v>
      </c>
      <c r="E1669" s="26">
        <v>0.95</v>
      </c>
      <c r="F1669" s="30">
        <v>32944437.710000001</v>
      </c>
    </row>
    <row r="1670" spans="2:6" x14ac:dyDescent="0.3">
      <c r="B1670" s="27" t="s">
        <v>34</v>
      </c>
      <c r="C1670" s="28" t="s">
        <v>11</v>
      </c>
      <c r="D1670" s="28" t="s">
        <v>37</v>
      </c>
      <c r="E1670" s="28">
        <v>0.95</v>
      </c>
      <c r="F1670" s="31">
        <v>32944437.710000001</v>
      </c>
    </row>
    <row r="1671" spans="2:6" x14ac:dyDescent="0.3">
      <c r="B1671" s="25" t="s">
        <v>34</v>
      </c>
      <c r="C1671" s="26" t="s">
        <v>11</v>
      </c>
      <c r="D1671" s="26" t="s">
        <v>37</v>
      </c>
      <c r="E1671" s="26">
        <v>0.75</v>
      </c>
      <c r="F1671" s="30">
        <v>28105463.399999999</v>
      </c>
    </row>
    <row r="1672" spans="2:6" x14ac:dyDescent="0.3">
      <c r="B1672" s="27" t="s">
        <v>34</v>
      </c>
      <c r="C1672" s="28" t="s">
        <v>11</v>
      </c>
      <c r="D1672" s="28" t="s">
        <v>37</v>
      </c>
      <c r="E1672" s="28">
        <v>0.75</v>
      </c>
      <c r="F1672" s="31">
        <v>28105463.399999999</v>
      </c>
    </row>
    <row r="1673" spans="2:6" x14ac:dyDescent="0.3">
      <c r="B1673" s="25" t="s">
        <v>34</v>
      </c>
      <c r="C1673" s="26" t="s">
        <v>11</v>
      </c>
      <c r="D1673" s="26" t="s">
        <v>37</v>
      </c>
      <c r="E1673" s="26">
        <v>0.75</v>
      </c>
      <c r="F1673" s="30">
        <v>28105463.399999999</v>
      </c>
    </row>
    <row r="1674" spans="2:6" x14ac:dyDescent="0.3">
      <c r="B1674" s="27" t="s">
        <v>34</v>
      </c>
      <c r="C1674" s="28" t="s">
        <v>11</v>
      </c>
      <c r="D1674" s="28" t="s">
        <v>37</v>
      </c>
      <c r="E1674" s="28">
        <v>0.75</v>
      </c>
      <c r="F1674" s="31">
        <v>28105463.399999999</v>
      </c>
    </row>
    <row r="1675" spans="2:6" x14ac:dyDescent="0.3">
      <c r="B1675" s="25" t="s">
        <v>34</v>
      </c>
      <c r="C1675" s="26" t="s">
        <v>11</v>
      </c>
      <c r="D1675" s="26" t="s">
        <v>37</v>
      </c>
      <c r="E1675" s="26">
        <v>0.5</v>
      </c>
      <c r="F1675" s="30">
        <v>24632989.149999999</v>
      </c>
    </row>
    <row r="1676" spans="2:6" x14ac:dyDescent="0.3">
      <c r="B1676" s="27" t="s">
        <v>34</v>
      </c>
      <c r="C1676" s="28" t="s">
        <v>11</v>
      </c>
      <c r="D1676" s="28" t="s">
        <v>37</v>
      </c>
      <c r="E1676" s="28">
        <v>0.5</v>
      </c>
      <c r="F1676" s="31">
        <v>24632989.149999999</v>
      </c>
    </row>
    <row r="1677" spans="2:6" x14ac:dyDescent="0.3">
      <c r="B1677" s="25" t="s">
        <v>34</v>
      </c>
      <c r="C1677" s="26" t="s">
        <v>11</v>
      </c>
      <c r="D1677" s="26" t="s">
        <v>37</v>
      </c>
      <c r="E1677" s="26">
        <v>0.5</v>
      </c>
      <c r="F1677" s="30">
        <v>24632989.149999999</v>
      </c>
    </row>
    <row r="1678" spans="2:6" x14ac:dyDescent="0.3">
      <c r="B1678" s="27" t="s">
        <v>34</v>
      </c>
      <c r="C1678" s="28" t="s">
        <v>11</v>
      </c>
      <c r="D1678" s="28" t="s">
        <v>37</v>
      </c>
      <c r="E1678" s="28">
        <v>0.5</v>
      </c>
      <c r="F1678" s="31">
        <v>24632989.149999999</v>
      </c>
    </row>
    <row r="1679" spans="2:6" x14ac:dyDescent="0.3">
      <c r="B1679" s="25" t="s">
        <v>34</v>
      </c>
      <c r="C1679" s="26" t="s">
        <v>11</v>
      </c>
      <c r="D1679" s="26" t="s">
        <v>37</v>
      </c>
      <c r="E1679" s="26">
        <v>0.5</v>
      </c>
      <c r="F1679" s="30">
        <v>24632989.149999999</v>
      </c>
    </row>
    <row r="1680" spans="2:6" x14ac:dyDescent="0.3">
      <c r="B1680" s="27" t="s">
        <v>34</v>
      </c>
      <c r="C1680" s="28" t="s">
        <v>11</v>
      </c>
      <c r="D1680" s="28" t="s">
        <v>37</v>
      </c>
      <c r="E1680" s="28">
        <v>0.25</v>
      </c>
      <c r="F1680" s="31">
        <v>21328016.84</v>
      </c>
    </row>
    <row r="1681" spans="2:6" x14ac:dyDescent="0.3">
      <c r="B1681" s="25" t="s">
        <v>34</v>
      </c>
      <c r="C1681" s="26" t="s">
        <v>11</v>
      </c>
      <c r="D1681" s="26" t="s">
        <v>37</v>
      </c>
      <c r="E1681" s="26">
        <v>0.25</v>
      </c>
      <c r="F1681" s="30">
        <v>21328016.84</v>
      </c>
    </row>
    <row r="1682" spans="2:6" x14ac:dyDescent="0.3">
      <c r="B1682" s="27" t="s">
        <v>34</v>
      </c>
      <c r="C1682" s="28" t="s">
        <v>11</v>
      </c>
      <c r="D1682" s="28" t="s">
        <v>37</v>
      </c>
      <c r="E1682" s="28">
        <v>0.25</v>
      </c>
      <c r="F1682" s="31">
        <v>21328016.84</v>
      </c>
    </row>
    <row r="1683" spans="2:6" x14ac:dyDescent="0.3">
      <c r="B1683" s="25" t="s">
        <v>34</v>
      </c>
      <c r="C1683" s="26" t="s">
        <v>11</v>
      </c>
      <c r="D1683" s="26" t="s">
        <v>37</v>
      </c>
      <c r="E1683" s="26">
        <v>0.25</v>
      </c>
      <c r="F1683" s="30">
        <v>21328016.84</v>
      </c>
    </row>
    <row r="1684" spans="2:6" x14ac:dyDescent="0.3">
      <c r="B1684" s="27" t="s">
        <v>34</v>
      </c>
      <c r="C1684" s="28" t="s">
        <v>11</v>
      </c>
      <c r="D1684" s="28" t="s">
        <v>37</v>
      </c>
      <c r="E1684" s="28">
        <v>0.05</v>
      </c>
      <c r="F1684" s="31">
        <v>17528249.48</v>
      </c>
    </row>
    <row r="1685" spans="2:6" x14ac:dyDescent="0.3">
      <c r="B1685" s="25" t="s">
        <v>34</v>
      </c>
      <c r="C1685" s="26" t="s">
        <v>11</v>
      </c>
      <c r="D1685" s="26" t="s">
        <v>37</v>
      </c>
      <c r="E1685" s="26">
        <v>0.05</v>
      </c>
      <c r="F1685" s="30">
        <v>17528249.48</v>
      </c>
    </row>
    <row r="1686" spans="2:6" x14ac:dyDescent="0.3">
      <c r="B1686" s="27" t="s">
        <v>34</v>
      </c>
      <c r="C1686" s="28" t="s">
        <v>11</v>
      </c>
      <c r="D1686" s="28" t="s">
        <v>37</v>
      </c>
      <c r="E1686" s="28">
        <v>0.05</v>
      </c>
      <c r="F1686" s="31">
        <v>17528249.48</v>
      </c>
    </row>
    <row r="1687" spans="2:6" x14ac:dyDescent="0.3">
      <c r="B1687" s="25" t="s">
        <v>34</v>
      </c>
      <c r="C1687" s="26" t="s">
        <v>11</v>
      </c>
      <c r="D1687" s="26" t="s">
        <v>37</v>
      </c>
      <c r="E1687" s="26">
        <v>0</v>
      </c>
      <c r="F1687" s="30">
        <v>11722081.91</v>
      </c>
    </row>
    <row r="1688" spans="2:6" x14ac:dyDescent="0.3">
      <c r="B1688" s="27" t="s">
        <v>34</v>
      </c>
      <c r="C1688" s="28" t="s">
        <v>11</v>
      </c>
      <c r="D1688" s="28" t="s">
        <v>37</v>
      </c>
      <c r="E1688" s="28" t="s">
        <v>24</v>
      </c>
      <c r="F1688" s="31">
        <v>24861289.140000001</v>
      </c>
    </row>
    <row r="1689" spans="2:6" x14ac:dyDescent="0.3">
      <c r="B1689" s="25" t="s">
        <v>34</v>
      </c>
      <c r="C1689" s="26" t="s">
        <v>11</v>
      </c>
      <c r="D1689" s="26" t="s">
        <v>38</v>
      </c>
      <c r="E1689" s="26">
        <v>1</v>
      </c>
      <c r="F1689" s="30">
        <v>22431619.379999999</v>
      </c>
    </row>
    <row r="1690" spans="2:6" x14ac:dyDescent="0.3">
      <c r="B1690" s="27" t="s">
        <v>34</v>
      </c>
      <c r="C1690" s="28" t="s">
        <v>11</v>
      </c>
      <c r="D1690" s="28" t="s">
        <v>38</v>
      </c>
      <c r="E1690" s="28">
        <v>0.95</v>
      </c>
      <c r="F1690" s="31">
        <v>18536741.390000001</v>
      </c>
    </row>
    <row r="1691" spans="2:6" x14ac:dyDescent="0.3">
      <c r="B1691" s="25" t="s">
        <v>34</v>
      </c>
      <c r="C1691" s="26" t="s">
        <v>11</v>
      </c>
      <c r="D1691" s="26" t="s">
        <v>38</v>
      </c>
      <c r="E1691" s="26">
        <v>0.95</v>
      </c>
      <c r="F1691" s="30">
        <v>18536741.390000001</v>
      </c>
    </row>
    <row r="1692" spans="2:6" x14ac:dyDescent="0.3">
      <c r="B1692" s="27" t="s">
        <v>34</v>
      </c>
      <c r="C1692" s="28" t="s">
        <v>11</v>
      </c>
      <c r="D1692" s="28" t="s">
        <v>38</v>
      </c>
      <c r="E1692" s="28">
        <v>0.95</v>
      </c>
      <c r="F1692" s="31">
        <v>18536741.390000001</v>
      </c>
    </row>
    <row r="1693" spans="2:6" x14ac:dyDescent="0.3">
      <c r="B1693" s="25" t="s">
        <v>34</v>
      </c>
      <c r="C1693" s="26" t="s">
        <v>11</v>
      </c>
      <c r="D1693" s="26" t="s">
        <v>38</v>
      </c>
      <c r="E1693" s="26">
        <v>0.75</v>
      </c>
      <c r="F1693" s="30">
        <v>15285708.390000001</v>
      </c>
    </row>
    <row r="1694" spans="2:6" x14ac:dyDescent="0.3">
      <c r="B1694" s="27" t="s">
        <v>34</v>
      </c>
      <c r="C1694" s="28" t="s">
        <v>11</v>
      </c>
      <c r="D1694" s="28" t="s">
        <v>38</v>
      </c>
      <c r="E1694" s="28">
        <v>0.75</v>
      </c>
      <c r="F1694" s="31">
        <v>15285708.390000001</v>
      </c>
    </row>
    <row r="1695" spans="2:6" x14ac:dyDescent="0.3">
      <c r="B1695" s="25" t="s">
        <v>34</v>
      </c>
      <c r="C1695" s="26" t="s">
        <v>11</v>
      </c>
      <c r="D1695" s="26" t="s">
        <v>38</v>
      </c>
      <c r="E1695" s="26">
        <v>0.75</v>
      </c>
      <c r="F1695" s="30">
        <v>15285708.390000001</v>
      </c>
    </row>
    <row r="1696" spans="2:6" x14ac:dyDescent="0.3">
      <c r="B1696" s="27" t="s">
        <v>34</v>
      </c>
      <c r="C1696" s="28" t="s">
        <v>11</v>
      </c>
      <c r="D1696" s="28" t="s">
        <v>38</v>
      </c>
      <c r="E1696" s="28">
        <v>0.75</v>
      </c>
      <c r="F1696" s="31">
        <v>15285708.390000001</v>
      </c>
    </row>
    <row r="1697" spans="2:6" x14ac:dyDescent="0.3">
      <c r="B1697" s="25" t="s">
        <v>34</v>
      </c>
      <c r="C1697" s="26" t="s">
        <v>11</v>
      </c>
      <c r="D1697" s="26" t="s">
        <v>38</v>
      </c>
      <c r="E1697" s="26">
        <v>0.5</v>
      </c>
      <c r="F1697" s="30">
        <v>13394780.210000001</v>
      </c>
    </row>
    <row r="1698" spans="2:6" x14ac:dyDescent="0.3">
      <c r="B1698" s="27" t="s">
        <v>34</v>
      </c>
      <c r="C1698" s="28" t="s">
        <v>11</v>
      </c>
      <c r="D1698" s="28" t="s">
        <v>38</v>
      </c>
      <c r="E1698" s="28">
        <v>0.5</v>
      </c>
      <c r="F1698" s="31">
        <v>13394780.210000001</v>
      </c>
    </row>
    <row r="1699" spans="2:6" x14ac:dyDescent="0.3">
      <c r="B1699" s="25" t="s">
        <v>34</v>
      </c>
      <c r="C1699" s="26" t="s">
        <v>11</v>
      </c>
      <c r="D1699" s="26" t="s">
        <v>38</v>
      </c>
      <c r="E1699" s="26">
        <v>0.5</v>
      </c>
      <c r="F1699" s="30">
        <v>13394780.210000001</v>
      </c>
    </row>
    <row r="1700" spans="2:6" x14ac:dyDescent="0.3">
      <c r="B1700" s="27" t="s">
        <v>34</v>
      </c>
      <c r="C1700" s="28" t="s">
        <v>11</v>
      </c>
      <c r="D1700" s="28" t="s">
        <v>38</v>
      </c>
      <c r="E1700" s="28">
        <v>0.5</v>
      </c>
      <c r="F1700" s="31">
        <v>13394780.210000001</v>
      </c>
    </row>
    <row r="1701" spans="2:6" x14ac:dyDescent="0.3">
      <c r="B1701" s="25" t="s">
        <v>34</v>
      </c>
      <c r="C1701" s="26" t="s">
        <v>11</v>
      </c>
      <c r="D1701" s="26" t="s">
        <v>38</v>
      </c>
      <c r="E1701" s="26">
        <v>0.5</v>
      </c>
      <c r="F1701" s="30">
        <v>13394780.210000001</v>
      </c>
    </row>
    <row r="1702" spans="2:6" x14ac:dyDescent="0.3">
      <c r="B1702" s="27" t="s">
        <v>34</v>
      </c>
      <c r="C1702" s="28" t="s">
        <v>11</v>
      </c>
      <c r="D1702" s="28" t="s">
        <v>38</v>
      </c>
      <c r="E1702" s="28">
        <v>0.25</v>
      </c>
      <c r="F1702" s="31">
        <v>11537211.85</v>
      </c>
    </row>
    <row r="1703" spans="2:6" x14ac:dyDescent="0.3">
      <c r="B1703" s="25" t="s">
        <v>34</v>
      </c>
      <c r="C1703" s="26" t="s">
        <v>11</v>
      </c>
      <c r="D1703" s="26" t="s">
        <v>38</v>
      </c>
      <c r="E1703" s="26">
        <v>0.25</v>
      </c>
      <c r="F1703" s="30">
        <v>11537211.85</v>
      </c>
    </row>
    <row r="1704" spans="2:6" x14ac:dyDescent="0.3">
      <c r="B1704" s="27" t="s">
        <v>34</v>
      </c>
      <c r="C1704" s="28" t="s">
        <v>11</v>
      </c>
      <c r="D1704" s="28" t="s">
        <v>38</v>
      </c>
      <c r="E1704" s="28">
        <v>0.25</v>
      </c>
      <c r="F1704" s="31">
        <v>11537211.85</v>
      </c>
    </row>
    <row r="1705" spans="2:6" x14ac:dyDescent="0.3">
      <c r="B1705" s="25" t="s">
        <v>34</v>
      </c>
      <c r="C1705" s="26" t="s">
        <v>11</v>
      </c>
      <c r="D1705" s="26" t="s">
        <v>38</v>
      </c>
      <c r="E1705" s="26">
        <v>0.25</v>
      </c>
      <c r="F1705" s="30">
        <v>11537211.85</v>
      </c>
    </row>
    <row r="1706" spans="2:6" x14ac:dyDescent="0.3">
      <c r="B1706" s="27" t="s">
        <v>34</v>
      </c>
      <c r="C1706" s="28" t="s">
        <v>11</v>
      </c>
      <c r="D1706" s="28" t="s">
        <v>38</v>
      </c>
      <c r="E1706" s="28">
        <v>0.05</v>
      </c>
      <c r="F1706" s="31">
        <v>9195666.5950000007</v>
      </c>
    </row>
    <row r="1707" spans="2:6" x14ac:dyDescent="0.3">
      <c r="B1707" s="25" t="s">
        <v>34</v>
      </c>
      <c r="C1707" s="26" t="s">
        <v>11</v>
      </c>
      <c r="D1707" s="26" t="s">
        <v>38</v>
      </c>
      <c r="E1707" s="26">
        <v>0.05</v>
      </c>
      <c r="F1707" s="30">
        <v>9195666.5950000007</v>
      </c>
    </row>
    <row r="1708" spans="2:6" x14ac:dyDescent="0.3">
      <c r="B1708" s="27" t="s">
        <v>34</v>
      </c>
      <c r="C1708" s="28" t="s">
        <v>11</v>
      </c>
      <c r="D1708" s="28" t="s">
        <v>38</v>
      </c>
      <c r="E1708" s="28">
        <v>0.05</v>
      </c>
      <c r="F1708" s="31">
        <v>9195666.5950000007</v>
      </c>
    </row>
    <row r="1709" spans="2:6" x14ac:dyDescent="0.3">
      <c r="B1709" s="25" t="s">
        <v>34</v>
      </c>
      <c r="C1709" s="26" t="s">
        <v>11</v>
      </c>
      <c r="D1709" s="26" t="s">
        <v>38</v>
      </c>
      <c r="E1709" s="26">
        <v>0</v>
      </c>
      <c r="F1709" s="30">
        <v>5662911.6890000002</v>
      </c>
    </row>
    <row r="1710" spans="2:6" x14ac:dyDescent="0.3">
      <c r="B1710" s="27" t="s">
        <v>34</v>
      </c>
      <c r="C1710" s="28" t="s">
        <v>11</v>
      </c>
      <c r="D1710" s="28" t="s">
        <v>38</v>
      </c>
      <c r="E1710" s="28" t="s">
        <v>24</v>
      </c>
      <c r="F1710" s="31">
        <v>13534245.08</v>
      </c>
    </row>
    <row r="1711" spans="2:6" x14ac:dyDescent="0.3">
      <c r="B1711" s="25" t="s">
        <v>34</v>
      </c>
      <c r="C1711" s="26" t="s">
        <v>11</v>
      </c>
      <c r="D1711" s="26" t="s">
        <v>39</v>
      </c>
      <c r="E1711" s="26">
        <v>1</v>
      </c>
      <c r="F1711" s="30">
        <v>198.429847</v>
      </c>
    </row>
    <row r="1712" spans="2:6" x14ac:dyDescent="0.3">
      <c r="B1712" s="27" t="s">
        <v>34</v>
      </c>
      <c r="C1712" s="28" t="s">
        <v>11</v>
      </c>
      <c r="D1712" s="28" t="s">
        <v>39</v>
      </c>
      <c r="E1712" s="28">
        <v>0.95</v>
      </c>
      <c r="F1712" s="31">
        <v>198.41629800000001</v>
      </c>
    </row>
    <row r="1713" spans="2:6" x14ac:dyDescent="0.3">
      <c r="B1713" s="25" t="s">
        <v>34</v>
      </c>
      <c r="C1713" s="26" t="s">
        <v>11</v>
      </c>
      <c r="D1713" s="26" t="s">
        <v>39</v>
      </c>
      <c r="E1713" s="26">
        <v>0.95</v>
      </c>
      <c r="F1713" s="30">
        <v>198.41629800000001</v>
      </c>
    </row>
    <row r="1714" spans="2:6" x14ac:dyDescent="0.3">
      <c r="B1714" s="27" t="s">
        <v>34</v>
      </c>
      <c r="C1714" s="28" t="s">
        <v>11</v>
      </c>
      <c r="D1714" s="28" t="s">
        <v>39</v>
      </c>
      <c r="E1714" s="28">
        <v>0.95</v>
      </c>
      <c r="F1714" s="31">
        <v>198.41629800000001</v>
      </c>
    </row>
    <row r="1715" spans="2:6" x14ac:dyDescent="0.3">
      <c r="B1715" s="25" t="s">
        <v>34</v>
      </c>
      <c r="C1715" s="26" t="s">
        <v>11</v>
      </c>
      <c r="D1715" s="26" t="s">
        <v>39</v>
      </c>
      <c r="E1715" s="26">
        <v>0.75</v>
      </c>
      <c r="F1715" s="30">
        <v>177.11313000000001</v>
      </c>
    </row>
    <row r="1716" spans="2:6" x14ac:dyDescent="0.3">
      <c r="B1716" s="27" t="s">
        <v>34</v>
      </c>
      <c r="C1716" s="28" t="s">
        <v>11</v>
      </c>
      <c r="D1716" s="28" t="s">
        <v>39</v>
      </c>
      <c r="E1716" s="28">
        <v>0.75</v>
      </c>
      <c r="F1716" s="31">
        <v>177.11313000000001</v>
      </c>
    </row>
    <row r="1717" spans="2:6" x14ac:dyDescent="0.3">
      <c r="B1717" s="25" t="s">
        <v>34</v>
      </c>
      <c r="C1717" s="26" t="s">
        <v>11</v>
      </c>
      <c r="D1717" s="26" t="s">
        <v>39</v>
      </c>
      <c r="E1717" s="26">
        <v>0.75</v>
      </c>
      <c r="F1717" s="30">
        <v>177.11313000000001</v>
      </c>
    </row>
    <row r="1718" spans="2:6" x14ac:dyDescent="0.3">
      <c r="B1718" s="27" t="s">
        <v>34</v>
      </c>
      <c r="C1718" s="28" t="s">
        <v>11</v>
      </c>
      <c r="D1718" s="28" t="s">
        <v>39</v>
      </c>
      <c r="E1718" s="28">
        <v>0.75</v>
      </c>
      <c r="F1718" s="31">
        <v>177.11313000000001</v>
      </c>
    </row>
    <row r="1719" spans="2:6" x14ac:dyDescent="0.3">
      <c r="B1719" s="25" t="s">
        <v>34</v>
      </c>
      <c r="C1719" s="26" t="s">
        <v>11</v>
      </c>
      <c r="D1719" s="26" t="s">
        <v>39</v>
      </c>
      <c r="E1719" s="26">
        <v>0.5</v>
      </c>
      <c r="F1719" s="30">
        <v>162.35862</v>
      </c>
    </row>
    <row r="1720" spans="2:6" x14ac:dyDescent="0.3">
      <c r="B1720" s="27" t="s">
        <v>34</v>
      </c>
      <c r="C1720" s="28" t="s">
        <v>11</v>
      </c>
      <c r="D1720" s="28" t="s">
        <v>39</v>
      </c>
      <c r="E1720" s="28">
        <v>0.5</v>
      </c>
      <c r="F1720" s="31">
        <v>162.35862</v>
      </c>
    </row>
    <row r="1721" spans="2:6" x14ac:dyDescent="0.3">
      <c r="B1721" s="25" t="s">
        <v>34</v>
      </c>
      <c r="C1721" s="26" t="s">
        <v>11</v>
      </c>
      <c r="D1721" s="26" t="s">
        <v>39</v>
      </c>
      <c r="E1721" s="26">
        <v>0.5</v>
      </c>
      <c r="F1721" s="30">
        <v>162.35862</v>
      </c>
    </row>
    <row r="1722" spans="2:6" x14ac:dyDescent="0.3">
      <c r="B1722" s="27" t="s">
        <v>34</v>
      </c>
      <c r="C1722" s="28" t="s">
        <v>11</v>
      </c>
      <c r="D1722" s="28" t="s">
        <v>39</v>
      </c>
      <c r="E1722" s="28">
        <v>0.5</v>
      </c>
      <c r="F1722" s="31">
        <v>162.35862</v>
      </c>
    </row>
    <row r="1723" spans="2:6" x14ac:dyDescent="0.3">
      <c r="B1723" s="25" t="s">
        <v>34</v>
      </c>
      <c r="C1723" s="26" t="s">
        <v>11</v>
      </c>
      <c r="D1723" s="26" t="s">
        <v>39</v>
      </c>
      <c r="E1723" s="26">
        <v>0.5</v>
      </c>
      <c r="F1723" s="30">
        <v>162.35862</v>
      </c>
    </row>
    <row r="1724" spans="2:6" x14ac:dyDescent="0.3">
      <c r="B1724" s="27" t="s">
        <v>34</v>
      </c>
      <c r="C1724" s="28" t="s">
        <v>11</v>
      </c>
      <c r="D1724" s="28" t="s">
        <v>39</v>
      </c>
      <c r="E1724" s="28">
        <v>0.25</v>
      </c>
      <c r="F1724" s="31">
        <v>147.60410999999999</v>
      </c>
    </row>
    <row r="1725" spans="2:6" x14ac:dyDescent="0.3">
      <c r="B1725" s="25" t="s">
        <v>34</v>
      </c>
      <c r="C1725" s="26" t="s">
        <v>11</v>
      </c>
      <c r="D1725" s="26" t="s">
        <v>39</v>
      </c>
      <c r="E1725" s="26">
        <v>0.25</v>
      </c>
      <c r="F1725" s="30">
        <v>147.60410999999999</v>
      </c>
    </row>
    <row r="1726" spans="2:6" x14ac:dyDescent="0.3">
      <c r="B1726" s="27" t="s">
        <v>34</v>
      </c>
      <c r="C1726" s="28" t="s">
        <v>11</v>
      </c>
      <c r="D1726" s="28" t="s">
        <v>39</v>
      </c>
      <c r="E1726" s="28">
        <v>0.25</v>
      </c>
      <c r="F1726" s="31">
        <v>147.60410999999999</v>
      </c>
    </row>
    <row r="1727" spans="2:6" x14ac:dyDescent="0.3">
      <c r="B1727" s="25" t="s">
        <v>34</v>
      </c>
      <c r="C1727" s="26" t="s">
        <v>11</v>
      </c>
      <c r="D1727" s="26" t="s">
        <v>39</v>
      </c>
      <c r="E1727" s="26">
        <v>0.25</v>
      </c>
      <c r="F1727" s="30">
        <v>147.60410999999999</v>
      </c>
    </row>
    <row r="1728" spans="2:6" x14ac:dyDescent="0.3">
      <c r="B1728" s="27" t="s">
        <v>34</v>
      </c>
      <c r="C1728" s="28" t="s">
        <v>11</v>
      </c>
      <c r="D1728" s="28" t="s">
        <v>39</v>
      </c>
      <c r="E1728" s="28">
        <v>0.05</v>
      </c>
      <c r="F1728" s="31">
        <v>126.30094099999999</v>
      </c>
    </row>
    <row r="1729" spans="2:6" x14ac:dyDescent="0.3">
      <c r="B1729" s="25" t="s">
        <v>34</v>
      </c>
      <c r="C1729" s="26" t="s">
        <v>11</v>
      </c>
      <c r="D1729" s="26" t="s">
        <v>39</v>
      </c>
      <c r="E1729" s="26">
        <v>0.05</v>
      </c>
      <c r="F1729" s="30">
        <v>126.30094099999999</v>
      </c>
    </row>
    <row r="1730" spans="2:6" x14ac:dyDescent="0.3">
      <c r="B1730" s="27" t="s">
        <v>34</v>
      </c>
      <c r="C1730" s="28" t="s">
        <v>11</v>
      </c>
      <c r="D1730" s="28" t="s">
        <v>39</v>
      </c>
      <c r="E1730" s="28">
        <v>0.05</v>
      </c>
      <c r="F1730" s="31">
        <v>126.30094099999999</v>
      </c>
    </row>
    <row r="1731" spans="2:6" x14ac:dyDescent="0.3">
      <c r="B1731" s="25" t="s">
        <v>34</v>
      </c>
      <c r="C1731" s="26" t="s">
        <v>11</v>
      </c>
      <c r="D1731" s="26" t="s">
        <v>39</v>
      </c>
      <c r="E1731" s="26">
        <v>0</v>
      </c>
      <c r="F1731" s="30">
        <v>126.30094099999999</v>
      </c>
    </row>
    <row r="1732" spans="2:6" x14ac:dyDescent="0.3">
      <c r="B1732" s="27" t="s">
        <v>34</v>
      </c>
      <c r="C1732" s="28" t="s">
        <v>11</v>
      </c>
      <c r="D1732" s="28" t="s">
        <v>39</v>
      </c>
      <c r="E1732" s="28" t="s">
        <v>24</v>
      </c>
      <c r="F1732" s="31">
        <v>162.35978600000001</v>
      </c>
    </row>
    <row r="1733" spans="2:6" x14ac:dyDescent="0.3">
      <c r="B1733" s="25" t="s">
        <v>34</v>
      </c>
      <c r="C1733" s="26" t="s">
        <v>11</v>
      </c>
      <c r="D1733" s="26" t="s">
        <v>40</v>
      </c>
      <c r="E1733" s="26">
        <v>1</v>
      </c>
      <c r="F1733" s="30">
        <v>140.12516600000001</v>
      </c>
    </row>
    <row r="1734" spans="2:6" x14ac:dyDescent="0.3">
      <c r="B1734" s="27" t="s">
        <v>34</v>
      </c>
      <c r="C1734" s="28" t="s">
        <v>11</v>
      </c>
      <c r="D1734" s="28" t="s">
        <v>40</v>
      </c>
      <c r="E1734" s="28">
        <v>0.95</v>
      </c>
      <c r="F1734" s="31">
        <v>114.488158</v>
      </c>
    </row>
    <row r="1735" spans="2:6" x14ac:dyDescent="0.3">
      <c r="B1735" s="25" t="s">
        <v>34</v>
      </c>
      <c r="C1735" s="26" t="s">
        <v>11</v>
      </c>
      <c r="D1735" s="26" t="s">
        <v>40</v>
      </c>
      <c r="E1735" s="26">
        <v>0.95</v>
      </c>
      <c r="F1735" s="30">
        <v>114.488158</v>
      </c>
    </row>
    <row r="1736" spans="2:6" x14ac:dyDescent="0.3">
      <c r="B1736" s="27" t="s">
        <v>34</v>
      </c>
      <c r="C1736" s="28" t="s">
        <v>11</v>
      </c>
      <c r="D1736" s="28" t="s">
        <v>40</v>
      </c>
      <c r="E1736" s="28">
        <v>0.95</v>
      </c>
      <c r="F1736" s="31">
        <v>114.488158</v>
      </c>
    </row>
    <row r="1737" spans="2:6" x14ac:dyDescent="0.3">
      <c r="B1737" s="25" t="s">
        <v>34</v>
      </c>
      <c r="C1737" s="26" t="s">
        <v>11</v>
      </c>
      <c r="D1737" s="26" t="s">
        <v>40</v>
      </c>
      <c r="E1737" s="26">
        <v>0.75</v>
      </c>
      <c r="F1737" s="30">
        <v>97.807522000000006</v>
      </c>
    </row>
    <row r="1738" spans="2:6" x14ac:dyDescent="0.3">
      <c r="B1738" s="27" t="s">
        <v>34</v>
      </c>
      <c r="C1738" s="28" t="s">
        <v>11</v>
      </c>
      <c r="D1738" s="28" t="s">
        <v>40</v>
      </c>
      <c r="E1738" s="28">
        <v>0.75</v>
      </c>
      <c r="F1738" s="31">
        <v>97.807522000000006</v>
      </c>
    </row>
    <row r="1739" spans="2:6" x14ac:dyDescent="0.3">
      <c r="B1739" s="25" t="s">
        <v>34</v>
      </c>
      <c r="C1739" s="26" t="s">
        <v>11</v>
      </c>
      <c r="D1739" s="26" t="s">
        <v>40</v>
      </c>
      <c r="E1739" s="26">
        <v>0.75</v>
      </c>
      <c r="F1739" s="30">
        <v>97.807522000000006</v>
      </c>
    </row>
    <row r="1740" spans="2:6" x14ac:dyDescent="0.3">
      <c r="B1740" s="27" t="s">
        <v>34</v>
      </c>
      <c r="C1740" s="28" t="s">
        <v>11</v>
      </c>
      <c r="D1740" s="28" t="s">
        <v>40</v>
      </c>
      <c r="E1740" s="28">
        <v>0.75</v>
      </c>
      <c r="F1740" s="31">
        <v>97.807522000000006</v>
      </c>
    </row>
    <row r="1741" spans="2:6" x14ac:dyDescent="0.3">
      <c r="B1741" s="25" t="s">
        <v>34</v>
      </c>
      <c r="C1741" s="26" t="s">
        <v>11</v>
      </c>
      <c r="D1741" s="26" t="s">
        <v>40</v>
      </c>
      <c r="E1741" s="26">
        <v>0.5</v>
      </c>
      <c r="F1741" s="30">
        <v>87.161473000000001</v>
      </c>
    </row>
    <row r="1742" spans="2:6" x14ac:dyDescent="0.3">
      <c r="B1742" s="27" t="s">
        <v>34</v>
      </c>
      <c r="C1742" s="28" t="s">
        <v>11</v>
      </c>
      <c r="D1742" s="28" t="s">
        <v>40</v>
      </c>
      <c r="E1742" s="28">
        <v>0.5</v>
      </c>
      <c r="F1742" s="31">
        <v>87.161473000000001</v>
      </c>
    </row>
    <row r="1743" spans="2:6" x14ac:dyDescent="0.3">
      <c r="B1743" s="25" t="s">
        <v>34</v>
      </c>
      <c r="C1743" s="26" t="s">
        <v>11</v>
      </c>
      <c r="D1743" s="26" t="s">
        <v>40</v>
      </c>
      <c r="E1743" s="26">
        <v>0.5</v>
      </c>
      <c r="F1743" s="30">
        <v>87.161473000000001</v>
      </c>
    </row>
    <row r="1744" spans="2:6" x14ac:dyDescent="0.3">
      <c r="B1744" s="27" t="s">
        <v>34</v>
      </c>
      <c r="C1744" s="28" t="s">
        <v>11</v>
      </c>
      <c r="D1744" s="28" t="s">
        <v>40</v>
      </c>
      <c r="E1744" s="28">
        <v>0.5</v>
      </c>
      <c r="F1744" s="31">
        <v>87.161473000000001</v>
      </c>
    </row>
    <row r="1745" spans="2:6" x14ac:dyDescent="0.3">
      <c r="B1745" s="25" t="s">
        <v>34</v>
      </c>
      <c r="C1745" s="26" t="s">
        <v>11</v>
      </c>
      <c r="D1745" s="26" t="s">
        <v>40</v>
      </c>
      <c r="E1745" s="26">
        <v>0.5</v>
      </c>
      <c r="F1745" s="30">
        <v>87.161473000000001</v>
      </c>
    </row>
    <row r="1746" spans="2:6" x14ac:dyDescent="0.3">
      <c r="B1746" s="27" t="s">
        <v>34</v>
      </c>
      <c r="C1746" s="28" t="s">
        <v>11</v>
      </c>
      <c r="D1746" s="28" t="s">
        <v>40</v>
      </c>
      <c r="E1746" s="28">
        <v>0.25</v>
      </c>
      <c r="F1746" s="31">
        <v>77.629159000000001</v>
      </c>
    </row>
    <row r="1747" spans="2:6" x14ac:dyDescent="0.3">
      <c r="B1747" s="25" t="s">
        <v>34</v>
      </c>
      <c r="C1747" s="26" t="s">
        <v>11</v>
      </c>
      <c r="D1747" s="26" t="s">
        <v>40</v>
      </c>
      <c r="E1747" s="26">
        <v>0.25</v>
      </c>
      <c r="F1747" s="30">
        <v>77.629159000000001</v>
      </c>
    </row>
    <row r="1748" spans="2:6" x14ac:dyDescent="0.3">
      <c r="B1748" s="27" t="s">
        <v>34</v>
      </c>
      <c r="C1748" s="28" t="s">
        <v>11</v>
      </c>
      <c r="D1748" s="28" t="s">
        <v>40</v>
      </c>
      <c r="E1748" s="28">
        <v>0.25</v>
      </c>
      <c r="F1748" s="31">
        <v>77.629159000000001</v>
      </c>
    </row>
    <row r="1749" spans="2:6" x14ac:dyDescent="0.3">
      <c r="B1749" s="25" t="s">
        <v>34</v>
      </c>
      <c r="C1749" s="26" t="s">
        <v>11</v>
      </c>
      <c r="D1749" s="26" t="s">
        <v>40</v>
      </c>
      <c r="E1749" s="26">
        <v>0.25</v>
      </c>
      <c r="F1749" s="30">
        <v>77.629159000000001</v>
      </c>
    </row>
    <row r="1750" spans="2:6" x14ac:dyDescent="0.3">
      <c r="B1750" s="27" t="s">
        <v>34</v>
      </c>
      <c r="C1750" s="28" t="s">
        <v>11</v>
      </c>
      <c r="D1750" s="28" t="s">
        <v>40</v>
      </c>
      <c r="E1750" s="28">
        <v>0.05</v>
      </c>
      <c r="F1750" s="31">
        <v>67.044769000000002</v>
      </c>
    </row>
    <row r="1751" spans="2:6" x14ac:dyDescent="0.3">
      <c r="B1751" s="25" t="s">
        <v>34</v>
      </c>
      <c r="C1751" s="26" t="s">
        <v>11</v>
      </c>
      <c r="D1751" s="26" t="s">
        <v>40</v>
      </c>
      <c r="E1751" s="26">
        <v>0.05</v>
      </c>
      <c r="F1751" s="30">
        <v>67.044769000000002</v>
      </c>
    </row>
    <row r="1752" spans="2:6" x14ac:dyDescent="0.3">
      <c r="B1752" s="27" t="s">
        <v>34</v>
      </c>
      <c r="C1752" s="28" t="s">
        <v>11</v>
      </c>
      <c r="D1752" s="28" t="s">
        <v>40</v>
      </c>
      <c r="E1752" s="28">
        <v>0.05</v>
      </c>
      <c r="F1752" s="31">
        <v>67.044769000000002</v>
      </c>
    </row>
    <row r="1753" spans="2:6" x14ac:dyDescent="0.3">
      <c r="B1753" s="25" t="s">
        <v>34</v>
      </c>
      <c r="C1753" s="26" t="s">
        <v>11</v>
      </c>
      <c r="D1753" s="26" t="s">
        <v>40</v>
      </c>
      <c r="E1753" s="26">
        <v>0</v>
      </c>
      <c r="F1753" s="30">
        <v>56.351534000000001</v>
      </c>
    </row>
    <row r="1754" spans="2:6" x14ac:dyDescent="0.3">
      <c r="B1754" s="27" t="s">
        <v>34</v>
      </c>
      <c r="C1754" s="28" t="s">
        <v>11</v>
      </c>
      <c r="D1754" s="28" t="s">
        <v>40</v>
      </c>
      <c r="E1754" s="28" t="s">
        <v>24</v>
      </c>
      <c r="F1754" s="31">
        <v>88.472437999999997</v>
      </c>
    </row>
    <row r="1755" spans="2:6" x14ac:dyDescent="0.3">
      <c r="B1755" s="25" t="s">
        <v>34</v>
      </c>
      <c r="C1755" s="26" t="s">
        <v>11</v>
      </c>
      <c r="D1755" s="26" t="s">
        <v>41</v>
      </c>
      <c r="E1755" s="26">
        <v>1</v>
      </c>
      <c r="F1755" s="30">
        <v>338.44809500000002</v>
      </c>
    </row>
    <row r="1756" spans="2:6" x14ac:dyDescent="0.3">
      <c r="B1756" s="27" t="s">
        <v>34</v>
      </c>
      <c r="C1756" s="28" t="s">
        <v>11</v>
      </c>
      <c r="D1756" s="28" t="s">
        <v>41</v>
      </c>
      <c r="E1756" s="28">
        <v>0.95</v>
      </c>
      <c r="F1756" s="31">
        <v>298.83328699999998</v>
      </c>
    </row>
    <row r="1757" spans="2:6" x14ac:dyDescent="0.3">
      <c r="B1757" s="25" t="s">
        <v>34</v>
      </c>
      <c r="C1757" s="26" t="s">
        <v>11</v>
      </c>
      <c r="D1757" s="26" t="s">
        <v>41</v>
      </c>
      <c r="E1757" s="26">
        <v>0.95</v>
      </c>
      <c r="F1757" s="30">
        <v>298.83328699999998</v>
      </c>
    </row>
    <row r="1758" spans="2:6" x14ac:dyDescent="0.3">
      <c r="B1758" s="27" t="s">
        <v>34</v>
      </c>
      <c r="C1758" s="28" t="s">
        <v>11</v>
      </c>
      <c r="D1758" s="28" t="s">
        <v>41</v>
      </c>
      <c r="E1758" s="28">
        <v>0.95</v>
      </c>
      <c r="F1758" s="31">
        <v>298.83328699999998</v>
      </c>
    </row>
    <row r="1759" spans="2:6" x14ac:dyDescent="0.3">
      <c r="B1759" s="25" t="s">
        <v>34</v>
      </c>
      <c r="C1759" s="26" t="s">
        <v>11</v>
      </c>
      <c r="D1759" s="26" t="s">
        <v>41</v>
      </c>
      <c r="E1759" s="26">
        <v>0.75</v>
      </c>
      <c r="F1759" s="30">
        <v>274.33614299999999</v>
      </c>
    </row>
    <row r="1760" spans="2:6" x14ac:dyDescent="0.3">
      <c r="B1760" s="27" t="s">
        <v>34</v>
      </c>
      <c r="C1760" s="28" t="s">
        <v>11</v>
      </c>
      <c r="D1760" s="28" t="s">
        <v>41</v>
      </c>
      <c r="E1760" s="28">
        <v>0.75</v>
      </c>
      <c r="F1760" s="31">
        <v>274.33614299999999</v>
      </c>
    </row>
    <row r="1761" spans="2:6" x14ac:dyDescent="0.3">
      <c r="B1761" s="25" t="s">
        <v>34</v>
      </c>
      <c r="C1761" s="26" t="s">
        <v>11</v>
      </c>
      <c r="D1761" s="26" t="s">
        <v>41</v>
      </c>
      <c r="E1761" s="26">
        <v>0.75</v>
      </c>
      <c r="F1761" s="30">
        <v>274.33614299999999</v>
      </c>
    </row>
    <row r="1762" spans="2:6" x14ac:dyDescent="0.3">
      <c r="B1762" s="27" t="s">
        <v>34</v>
      </c>
      <c r="C1762" s="28" t="s">
        <v>11</v>
      </c>
      <c r="D1762" s="28" t="s">
        <v>41</v>
      </c>
      <c r="E1762" s="28">
        <v>0.75</v>
      </c>
      <c r="F1762" s="31">
        <v>274.33614299999999</v>
      </c>
    </row>
    <row r="1763" spans="2:6" x14ac:dyDescent="0.3">
      <c r="B1763" s="25" t="s">
        <v>34</v>
      </c>
      <c r="C1763" s="26" t="s">
        <v>11</v>
      </c>
      <c r="D1763" s="26" t="s">
        <v>41</v>
      </c>
      <c r="E1763" s="26">
        <v>0.5</v>
      </c>
      <c r="F1763" s="30">
        <v>254.99732900000001</v>
      </c>
    </row>
    <row r="1764" spans="2:6" x14ac:dyDescent="0.3">
      <c r="B1764" s="27" t="s">
        <v>34</v>
      </c>
      <c r="C1764" s="28" t="s">
        <v>11</v>
      </c>
      <c r="D1764" s="28" t="s">
        <v>41</v>
      </c>
      <c r="E1764" s="28">
        <v>0.5</v>
      </c>
      <c r="F1764" s="31">
        <v>254.99732900000001</v>
      </c>
    </row>
    <row r="1765" spans="2:6" x14ac:dyDescent="0.3">
      <c r="B1765" s="25" t="s">
        <v>34</v>
      </c>
      <c r="C1765" s="26" t="s">
        <v>11</v>
      </c>
      <c r="D1765" s="26" t="s">
        <v>41</v>
      </c>
      <c r="E1765" s="26">
        <v>0.5</v>
      </c>
      <c r="F1765" s="30">
        <v>254.99732900000001</v>
      </c>
    </row>
    <row r="1766" spans="2:6" x14ac:dyDescent="0.3">
      <c r="B1766" s="27" t="s">
        <v>34</v>
      </c>
      <c r="C1766" s="28" t="s">
        <v>11</v>
      </c>
      <c r="D1766" s="28" t="s">
        <v>41</v>
      </c>
      <c r="E1766" s="28">
        <v>0.5</v>
      </c>
      <c r="F1766" s="31">
        <v>254.99732900000001</v>
      </c>
    </row>
    <row r="1767" spans="2:6" x14ac:dyDescent="0.3">
      <c r="B1767" s="25" t="s">
        <v>34</v>
      </c>
      <c r="C1767" s="26" t="s">
        <v>11</v>
      </c>
      <c r="D1767" s="26" t="s">
        <v>41</v>
      </c>
      <c r="E1767" s="26">
        <v>0.5</v>
      </c>
      <c r="F1767" s="30">
        <v>254.99732900000001</v>
      </c>
    </row>
    <row r="1768" spans="2:6" x14ac:dyDescent="0.3">
      <c r="B1768" s="27" t="s">
        <v>34</v>
      </c>
      <c r="C1768" s="28" t="s">
        <v>11</v>
      </c>
      <c r="D1768" s="28" t="s">
        <v>41</v>
      </c>
      <c r="E1768" s="28">
        <v>0.25</v>
      </c>
      <c r="F1768" s="31">
        <v>235.59048200000001</v>
      </c>
    </row>
    <row r="1769" spans="2:6" x14ac:dyDescent="0.3">
      <c r="B1769" s="25" t="s">
        <v>34</v>
      </c>
      <c r="C1769" s="26" t="s">
        <v>11</v>
      </c>
      <c r="D1769" s="26" t="s">
        <v>41</v>
      </c>
      <c r="E1769" s="26">
        <v>0.25</v>
      </c>
      <c r="F1769" s="30">
        <v>235.59048200000001</v>
      </c>
    </row>
    <row r="1770" spans="2:6" x14ac:dyDescent="0.3">
      <c r="B1770" s="27" t="s">
        <v>34</v>
      </c>
      <c r="C1770" s="28" t="s">
        <v>11</v>
      </c>
      <c r="D1770" s="28" t="s">
        <v>41</v>
      </c>
      <c r="E1770" s="28">
        <v>0.25</v>
      </c>
      <c r="F1770" s="31">
        <v>235.59048200000001</v>
      </c>
    </row>
    <row r="1771" spans="2:6" x14ac:dyDescent="0.3">
      <c r="B1771" s="25" t="s">
        <v>34</v>
      </c>
      <c r="C1771" s="26" t="s">
        <v>11</v>
      </c>
      <c r="D1771" s="26" t="s">
        <v>41</v>
      </c>
      <c r="E1771" s="26">
        <v>0.25</v>
      </c>
      <c r="F1771" s="30">
        <v>235.59048200000001</v>
      </c>
    </row>
    <row r="1772" spans="2:6" x14ac:dyDescent="0.3">
      <c r="B1772" s="27" t="s">
        <v>34</v>
      </c>
      <c r="C1772" s="28" t="s">
        <v>11</v>
      </c>
      <c r="D1772" s="28" t="s">
        <v>41</v>
      </c>
      <c r="E1772" s="28">
        <v>0.05</v>
      </c>
      <c r="F1772" s="31">
        <v>211.68242100000001</v>
      </c>
    </row>
    <row r="1773" spans="2:6" x14ac:dyDescent="0.3">
      <c r="B1773" s="25" t="s">
        <v>34</v>
      </c>
      <c r="C1773" s="26" t="s">
        <v>11</v>
      </c>
      <c r="D1773" s="26" t="s">
        <v>41</v>
      </c>
      <c r="E1773" s="26">
        <v>0.05</v>
      </c>
      <c r="F1773" s="30">
        <v>211.68242100000001</v>
      </c>
    </row>
    <row r="1774" spans="2:6" x14ac:dyDescent="0.3">
      <c r="B1774" s="27" t="s">
        <v>34</v>
      </c>
      <c r="C1774" s="28" t="s">
        <v>11</v>
      </c>
      <c r="D1774" s="28" t="s">
        <v>41</v>
      </c>
      <c r="E1774" s="28">
        <v>0.05</v>
      </c>
      <c r="F1774" s="31">
        <v>211.68242100000001</v>
      </c>
    </row>
    <row r="1775" spans="2:6" x14ac:dyDescent="0.3">
      <c r="B1775" s="25" t="s">
        <v>34</v>
      </c>
      <c r="C1775" s="26" t="s">
        <v>11</v>
      </c>
      <c r="D1775" s="26" t="s">
        <v>41</v>
      </c>
      <c r="E1775" s="26">
        <v>0</v>
      </c>
      <c r="F1775" s="30">
        <v>186.244462</v>
      </c>
    </row>
    <row r="1776" spans="2:6" x14ac:dyDescent="0.3">
      <c r="B1776" s="27" t="s">
        <v>34</v>
      </c>
      <c r="C1776" s="28" t="s">
        <v>11</v>
      </c>
      <c r="D1776" s="28" t="s">
        <v>41</v>
      </c>
      <c r="E1776" s="28" t="s">
        <v>24</v>
      </c>
      <c r="F1776" s="31">
        <v>255.14311499999999</v>
      </c>
    </row>
    <row r="1777" spans="2:6" x14ac:dyDescent="0.3">
      <c r="B1777" s="25" t="s">
        <v>34</v>
      </c>
      <c r="C1777" s="26" t="s">
        <v>11</v>
      </c>
      <c r="D1777" s="26" t="s">
        <v>42</v>
      </c>
      <c r="E1777" s="26">
        <v>1</v>
      </c>
      <c r="F1777" s="30">
        <v>23553200.350000001</v>
      </c>
    </row>
    <row r="1778" spans="2:6" x14ac:dyDescent="0.3">
      <c r="B1778" s="27" t="s">
        <v>34</v>
      </c>
      <c r="C1778" s="28" t="s">
        <v>11</v>
      </c>
      <c r="D1778" s="28" t="s">
        <v>42</v>
      </c>
      <c r="E1778" s="28">
        <v>0.95</v>
      </c>
      <c r="F1778" s="31">
        <v>19463578.460000001</v>
      </c>
    </row>
    <row r="1779" spans="2:6" x14ac:dyDescent="0.3">
      <c r="B1779" s="25" t="s">
        <v>34</v>
      </c>
      <c r="C1779" s="26" t="s">
        <v>11</v>
      </c>
      <c r="D1779" s="26" t="s">
        <v>42</v>
      </c>
      <c r="E1779" s="26">
        <v>0.95</v>
      </c>
      <c r="F1779" s="30">
        <v>19463578.460000001</v>
      </c>
    </row>
    <row r="1780" spans="2:6" x14ac:dyDescent="0.3">
      <c r="B1780" s="27" t="s">
        <v>34</v>
      </c>
      <c r="C1780" s="28" t="s">
        <v>11</v>
      </c>
      <c r="D1780" s="28" t="s">
        <v>42</v>
      </c>
      <c r="E1780" s="28">
        <v>0.95</v>
      </c>
      <c r="F1780" s="31">
        <v>19463578.460000001</v>
      </c>
    </row>
    <row r="1781" spans="2:6" x14ac:dyDescent="0.3">
      <c r="B1781" s="25" t="s">
        <v>34</v>
      </c>
      <c r="C1781" s="26" t="s">
        <v>11</v>
      </c>
      <c r="D1781" s="26" t="s">
        <v>42</v>
      </c>
      <c r="E1781" s="26">
        <v>0.75</v>
      </c>
      <c r="F1781" s="30">
        <v>16049993.810000001</v>
      </c>
    </row>
    <row r="1782" spans="2:6" x14ac:dyDescent="0.3">
      <c r="B1782" s="27" t="s">
        <v>34</v>
      </c>
      <c r="C1782" s="28" t="s">
        <v>11</v>
      </c>
      <c r="D1782" s="28" t="s">
        <v>42</v>
      </c>
      <c r="E1782" s="28">
        <v>0.75</v>
      </c>
      <c r="F1782" s="31">
        <v>16049993.810000001</v>
      </c>
    </row>
    <row r="1783" spans="2:6" x14ac:dyDescent="0.3">
      <c r="B1783" s="25" t="s">
        <v>34</v>
      </c>
      <c r="C1783" s="26" t="s">
        <v>11</v>
      </c>
      <c r="D1783" s="26" t="s">
        <v>42</v>
      </c>
      <c r="E1783" s="26">
        <v>0.75</v>
      </c>
      <c r="F1783" s="30">
        <v>16049993.810000001</v>
      </c>
    </row>
    <row r="1784" spans="2:6" x14ac:dyDescent="0.3">
      <c r="B1784" s="27" t="s">
        <v>34</v>
      </c>
      <c r="C1784" s="28" t="s">
        <v>11</v>
      </c>
      <c r="D1784" s="28" t="s">
        <v>42</v>
      </c>
      <c r="E1784" s="28">
        <v>0.75</v>
      </c>
      <c r="F1784" s="31">
        <v>16049993.810000001</v>
      </c>
    </row>
    <row r="1785" spans="2:6" x14ac:dyDescent="0.3">
      <c r="B1785" s="25" t="s">
        <v>34</v>
      </c>
      <c r="C1785" s="26" t="s">
        <v>11</v>
      </c>
      <c r="D1785" s="26" t="s">
        <v>42</v>
      </c>
      <c r="E1785" s="26">
        <v>0.5</v>
      </c>
      <c r="F1785" s="30">
        <v>14064519.23</v>
      </c>
    </row>
    <row r="1786" spans="2:6" x14ac:dyDescent="0.3">
      <c r="B1786" s="27" t="s">
        <v>34</v>
      </c>
      <c r="C1786" s="28" t="s">
        <v>11</v>
      </c>
      <c r="D1786" s="28" t="s">
        <v>42</v>
      </c>
      <c r="E1786" s="28">
        <v>0.5</v>
      </c>
      <c r="F1786" s="31">
        <v>14064519.23</v>
      </c>
    </row>
    <row r="1787" spans="2:6" x14ac:dyDescent="0.3">
      <c r="B1787" s="25" t="s">
        <v>34</v>
      </c>
      <c r="C1787" s="26" t="s">
        <v>11</v>
      </c>
      <c r="D1787" s="26" t="s">
        <v>42</v>
      </c>
      <c r="E1787" s="26">
        <v>0.5</v>
      </c>
      <c r="F1787" s="30">
        <v>14064519.23</v>
      </c>
    </row>
    <row r="1788" spans="2:6" x14ac:dyDescent="0.3">
      <c r="B1788" s="27" t="s">
        <v>34</v>
      </c>
      <c r="C1788" s="28" t="s">
        <v>11</v>
      </c>
      <c r="D1788" s="28" t="s">
        <v>42</v>
      </c>
      <c r="E1788" s="28">
        <v>0.5</v>
      </c>
      <c r="F1788" s="31">
        <v>14064519.23</v>
      </c>
    </row>
    <row r="1789" spans="2:6" x14ac:dyDescent="0.3">
      <c r="B1789" s="25" t="s">
        <v>34</v>
      </c>
      <c r="C1789" s="26" t="s">
        <v>11</v>
      </c>
      <c r="D1789" s="26" t="s">
        <v>42</v>
      </c>
      <c r="E1789" s="26">
        <v>0.5</v>
      </c>
      <c r="F1789" s="30">
        <v>14064519.23</v>
      </c>
    </row>
    <row r="1790" spans="2:6" x14ac:dyDescent="0.3">
      <c r="B1790" s="27" t="s">
        <v>34</v>
      </c>
      <c r="C1790" s="28" t="s">
        <v>11</v>
      </c>
      <c r="D1790" s="28" t="s">
        <v>42</v>
      </c>
      <c r="E1790" s="28">
        <v>0.25</v>
      </c>
      <c r="F1790" s="31">
        <v>12114072.439999999</v>
      </c>
    </row>
    <row r="1791" spans="2:6" x14ac:dyDescent="0.3">
      <c r="B1791" s="25" t="s">
        <v>34</v>
      </c>
      <c r="C1791" s="26" t="s">
        <v>11</v>
      </c>
      <c r="D1791" s="26" t="s">
        <v>42</v>
      </c>
      <c r="E1791" s="26">
        <v>0.25</v>
      </c>
      <c r="F1791" s="30">
        <v>12114072.439999999</v>
      </c>
    </row>
    <row r="1792" spans="2:6" x14ac:dyDescent="0.3">
      <c r="B1792" s="27" t="s">
        <v>34</v>
      </c>
      <c r="C1792" s="28" t="s">
        <v>11</v>
      </c>
      <c r="D1792" s="28" t="s">
        <v>42</v>
      </c>
      <c r="E1792" s="28">
        <v>0.25</v>
      </c>
      <c r="F1792" s="31">
        <v>12114072.439999999</v>
      </c>
    </row>
    <row r="1793" spans="2:6" x14ac:dyDescent="0.3">
      <c r="B1793" s="25" t="s">
        <v>34</v>
      </c>
      <c r="C1793" s="26" t="s">
        <v>11</v>
      </c>
      <c r="D1793" s="26" t="s">
        <v>42</v>
      </c>
      <c r="E1793" s="26">
        <v>0.25</v>
      </c>
      <c r="F1793" s="30">
        <v>12114072.439999999</v>
      </c>
    </row>
    <row r="1794" spans="2:6" x14ac:dyDescent="0.3">
      <c r="B1794" s="27" t="s">
        <v>34</v>
      </c>
      <c r="C1794" s="28" t="s">
        <v>11</v>
      </c>
      <c r="D1794" s="28" t="s">
        <v>42</v>
      </c>
      <c r="E1794" s="28">
        <v>0.05</v>
      </c>
      <c r="F1794" s="31">
        <v>9655449.9250000007</v>
      </c>
    </row>
    <row r="1795" spans="2:6" x14ac:dyDescent="0.3">
      <c r="B1795" s="25" t="s">
        <v>34</v>
      </c>
      <c r="C1795" s="26" t="s">
        <v>11</v>
      </c>
      <c r="D1795" s="26" t="s">
        <v>42</v>
      </c>
      <c r="E1795" s="26">
        <v>0.05</v>
      </c>
      <c r="F1795" s="30">
        <v>9655449.9250000007</v>
      </c>
    </row>
    <row r="1796" spans="2:6" x14ac:dyDescent="0.3">
      <c r="B1796" s="27" t="s">
        <v>34</v>
      </c>
      <c r="C1796" s="28" t="s">
        <v>11</v>
      </c>
      <c r="D1796" s="28" t="s">
        <v>42</v>
      </c>
      <c r="E1796" s="28">
        <v>0.05</v>
      </c>
      <c r="F1796" s="31">
        <v>9655449.9250000007</v>
      </c>
    </row>
    <row r="1797" spans="2:6" x14ac:dyDescent="0.3">
      <c r="B1797" s="25" t="s">
        <v>34</v>
      </c>
      <c r="C1797" s="26" t="s">
        <v>11</v>
      </c>
      <c r="D1797" s="26" t="s">
        <v>42</v>
      </c>
      <c r="E1797" s="26">
        <v>0</v>
      </c>
      <c r="F1797" s="30">
        <v>5946057.273</v>
      </c>
    </row>
    <row r="1798" spans="2:6" x14ac:dyDescent="0.3">
      <c r="B1798" s="27" t="s">
        <v>34</v>
      </c>
      <c r="C1798" s="28" t="s">
        <v>11</v>
      </c>
      <c r="D1798" s="28" t="s">
        <v>42</v>
      </c>
      <c r="E1798" s="28" t="s">
        <v>24</v>
      </c>
      <c r="F1798" s="31">
        <v>14210957.34</v>
      </c>
    </row>
    <row r="1799" spans="2:6" x14ac:dyDescent="0.3">
      <c r="B1799" s="25" t="s">
        <v>34</v>
      </c>
      <c r="C1799" s="26" t="s">
        <v>11</v>
      </c>
      <c r="D1799" s="26" t="s">
        <v>43</v>
      </c>
      <c r="E1799" s="26">
        <v>1</v>
      </c>
      <c r="F1799" s="30">
        <v>147.13142400000001</v>
      </c>
    </row>
    <row r="1800" spans="2:6" x14ac:dyDescent="0.3">
      <c r="B1800" s="27" t="s">
        <v>34</v>
      </c>
      <c r="C1800" s="28" t="s">
        <v>11</v>
      </c>
      <c r="D1800" s="28" t="s">
        <v>43</v>
      </c>
      <c r="E1800" s="28">
        <v>0.95</v>
      </c>
      <c r="F1800" s="31">
        <v>120.212566</v>
      </c>
    </row>
    <row r="1801" spans="2:6" x14ac:dyDescent="0.3">
      <c r="B1801" s="25" t="s">
        <v>34</v>
      </c>
      <c r="C1801" s="26" t="s">
        <v>11</v>
      </c>
      <c r="D1801" s="26" t="s">
        <v>43</v>
      </c>
      <c r="E1801" s="26">
        <v>0.95</v>
      </c>
      <c r="F1801" s="30">
        <v>120.212566</v>
      </c>
    </row>
    <row r="1802" spans="2:6" x14ac:dyDescent="0.3">
      <c r="B1802" s="27" t="s">
        <v>34</v>
      </c>
      <c r="C1802" s="28" t="s">
        <v>11</v>
      </c>
      <c r="D1802" s="28" t="s">
        <v>43</v>
      </c>
      <c r="E1802" s="28">
        <v>0.95</v>
      </c>
      <c r="F1802" s="31">
        <v>120.212566</v>
      </c>
    </row>
    <row r="1803" spans="2:6" x14ac:dyDescent="0.3">
      <c r="B1803" s="25" t="s">
        <v>34</v>
      </c>
      <c r="C1803" s="26" t="s">
        <v>11</v>
      </c>
      <c r="D1803" s="26" t="s">
        <v>43</v>
      </c>
      <c r="E1803" s="26">
        <v>0.75</v>
      </c>
      <c r="F1803" s="30">
        <v>102.697898</v>
      </c>
    </row>
    <row r="1804" spans="2:6" x14ac:dyDescent="0.3">
      <c r="B1804" s="27" t="s">
        <v>34</v>
      </c>
      <c r="C1804" s="28" t="s">
        <v>11</v>
      </c>
      <c r="D1804" s="28" t="s">
        <v>43</v>
      </c>
      <c r="E1804" s="28">
        <v>0.75</v>
      </c>
      <c r="F1804" s="31">
        <v>102.697898</v>
      </c>
    </row>
    <row r="1805" spans="2:6" x14ac:dyDescent="0.3">
      <c r="B1805" s="25" t="s">
        <v>34</v>
      </c>
      <c r="C1805" s="26" t="s">
        <v>11</v>
      </c>
      <c r="D1805" s="26" t="s">
        <v>43</v>
      </c>
      <c r="E1805" s="26">
        <v>0.75</v>
      </c>
      <c r="F1805" s="30">
        <v>102.697898</v>
      </c>
    </row>
    <row r="1806" spans="2:6" x14ac:dyDescent="0.3">
      <c r="B1806" s="27" t="s">
        <v>34</v>
      </c>
      <c r="C1806" s="28" t="s">
        <v>11</v>
      </c>
      <c r="D1806" s="28" t="s">
        <v>43</v>
      </c>
      <c r="E1806" s="28">
        <v>0.75</v>
      </c>
      <c r="F1806" s="31">
        <v>102.697898</v>
      </c>
    </row>
    <row r="1807" spans="2:6" x14ac:dyDescent="0.3">
      <c r="B1807" s="25" t="s">
        <v>34</v>
      </c>
      <c r="C1807" s="26" t="s">
        <v>11</v>
      </c>
      <c r="D1807" s="26" t="s">
        <v>43</v>
      </c>
      <c r="E1807" s="26">
        <v>0.5</v>
      </c>
      <c r="F1807" s="30">
        <v>91.519547000000003</v>
      </c>
    </row>
    <row r="1808" spans="2:6" x14ac:dyDescent="0.3">
      <c r="B1808" s="27" t="s">
        <v>34</v>
      </c>
      <c r="C1808" s="28" t="s">
        <v>11</v>
      </c>
      <c r="D1808" s="28" t="s">
        <v>43</v>
      </c>
      <c r="E1808" s="28">
        <v>0.5</v>
      </c>
      <c r="F1808" s="31">
        <v>91.519547000000003</v>
      </c>
    </row>
    <row r="1809" spans="2:6" x14ac:dyDescent="0.3">
      <c r="B1809" s="25" t="s">
        <v>34</v>
      </c>
      <c r="C1809" s="26" t="s">
        <v>11</v>
      </c>
      <c r="D1809" s="26" t="s">
        <v>43</v>
      </c>
      <c r="E1809" s="26">
        <v>0.5</v>
      </c>
      <c r="F1809" s="30">
        <v>91.519547000000003</v>
      </c>
    </row>
    <row r="1810" spans="2:6" x14ac:dyDescent="0.3">
      <c r="B1810" s="27" t="s">
        <v>34</v>
      </c>
      <c r="C1810" s="28" t="s">
        <v>11</v>
      </c>
      <c r="D1810" s="28" t="s">
        <v>43</v>
      </c>
      <c r="E1810" s="28">
        <v>0.5</v>
      </c>
      <c r="F1810" s="31">
        <v>91.519547000000003</v>
      </c>
    </row>
    <row r="1811" spans="2:6" x14ac:dyDescent="0.3">
      <c r="B1811" s="25" t="s">
        <v>34</v>
      </c>
      <c r="C1811" s="26" t="s">
        <v>11</v>
      </c>
      <c r="D1811" s="26" t="s">
        <v>43</v>
      </c>
      <c r="E1811" s="26">
        <v>0.5</v>
      </c>
      <c r="F1811" s="30">
        <v>91.519547000000003</v>
      </c>
    </row>
    <row r="1812" spans="2:6" x14ac:dyDescent="0.3">
      <c r="B1812" s="27" t="s">
        <v>34</v>
      </c>
      <c r="C1812" s="28" t="s">
        <v>11</v>
      </c>
      <c r="D1812" s="28" t="s">
        <v>43</v>
      </c>
      <c r="E1812" s="28">
        <v>0.25</v>
      </c>
      <c r="F1812" s="31">
        <v>81.510615999999999</v>
      </c>
    </row>
    <row r="1813" spans="2:6" x14ac:dyDescent="0.3">
      <c r="B1813" s="25" t="s">
        <v>34</v>
      </c>
      <c r="C1813" s="26" t="s">
        <v>11</v>
      </c>
      <c r="D1813" s="26" t="s">
        <v>43</v>
      </c>
      <c r="E1813" s="26">
        <v>0.25</v>
      </c>
      <c r="F1813" s="30">
        <v>81.510615999999999</v>
      </c>
    </row>
    <row r="1814" spans="2:6" x14ac:dyDescent="0.3">
      <c r="B1814" s="27" t="s">
        <v>34</v>
      </c>
      <c r="C1814" s="28" t="s">
        <v>11</v>
      </c>
      <c r="D1814" s="28" t="s">
        <v>43</v>
      </c>
      <c r="E1814" s="28">
        <v>0.25</v>
      </c>
      <c r="F1814" s="31">
        <v>81.510615999999999</v>
      </c>
    </row>
    <row r="1815" spans="2:6" x14ac:dyDescent="0.3">
      <c r="B1815" s="25" t="s">
        <v>34</v>
      </c>
      <c r="C1815" s="26" t="s">
        <v>11</v>
      </c>
      <c r="D1815" s="26" t="s">
        <v>43</v>
      </c>
      <c r="E1815" s="26">
        <v>0.25</v>
      </c>
      <c r="F1815" s="30">
        <v>81.510615999999999</v>
      </c>
    </row>
    <row r="1816" spans="2:6" x14ac:dyDescent="0.3">
      <c r="B1816" s="27" t="s">
        <v>34</v>
      </c>
      <c r="C1816" s="28" t="s">
        <v>11</v>
      </c>
      <c r="D1816" s="28" t="s">
        <v>43</v>
      </c>
      <c r="E1816" s="28">
        <v>0.05</v>
      </c>
      <c r="F1816" s="31">
        <v>70.397007000000002</v>
      </c>
    </row>
    <row r="1817" spans="2:6" x14ac:dyDescent="0.3">
      <c r="B1817" s="25" t="s">
        <v>34</v>
      </c>
      <c r="C1817" s="26" t="s">
        <v>11</v>
      </c>
      <c r="D1817" s="26" t="s">
        <v>43</v>
      </c>
      <c r="E1817" s="26">
        <v>0.05</v>
      </c>
      <c r="F1817" s="30">
        <v>70.397007000000002</v>
      </c>
    </row>
    <row r="1818" spans="2:6" x14ac:dyDescent="0.3">
      <c r="B1818" s="27" t="s">
        <v>34</v>
      </c>
      <c r="C1818" s="28" t="s">
        <v>11</v>
      </c>
      <c r="D1818" s="28" t="s">
        <v>43</v>
      </c>
      <c r="E1818" s="28">
        <v>0.05</v>
      </c>
      <c r="F1818" s="31">
        <v>70.397007000000002</v>
      </c>
    </row>
    <row r="1819" spans="2:6" x14ac:dyDescent="0.3">
      <c r="B1819" s="25" t="s">
        <v>34</v>
      </c>
      <c r="C1819" s="26" t="s">
        <v>11</v>
      </c>
      <c r="D1819" s="26" t="s">
        <v>43</v>
      </c>
      <c r="E1819" s="26">
        <v>0</v>
      </c>
      <c r="F1819" s="30">
        <v>59.169111000000001</v>
      </c>
    </row>
    <row r="1820" spans="2:6" x14ac:dyDescent="0.3">
      <c r="B1820" s="27" t="s">
        <v>34</v>
      </c>
      <c r="C1820" s="28" t="s">
        <v>11</v>
      </c>
      <c r="D1820" s="28" t="s">
        <v>43</v>
      </c>
      <c r="E1820" s="28" t="s">
        <v>24</v>
      </c>
      <c r="F1820" s="31">
        <v>92.896060000000006</v>
      </c>
    </row>
    <row r="1821" spans="2:6" x14ac:dyDescent="0.3">
      <c r="B1821" s="25" t="s">
        <v>34</v>
      </c>
      <c r="C1821" s="26" t="s">
        <v>12</v>
      </c>
      <c r="D1821" s="26" t="s">
        <v>35</v>
      </c>
      <c r="E1821" s="26">
        <v>1</v>
      </c>
      <c r="F1821" s="30">
        <v>230926</v>
      </c>
    </row>
    <row r="1822" spans="2:6" x14ac:dyDescent="0.3">
      <c r="B1822" s="27" t="s">
        <v>34</v>
      </c>
      <c r="C1822" s="28" t="s">
        <v>12</v>
      </c>
      <c r="D1822" s="28" t="s">
        <v>35</v>
      </c>
      <c r="E1822" s="28">
        <v>0.95</v>
      </c>
      <c r="F1822" s="31">
        <v>189070.66250000001</v>
      </c>
    </row>
    <row r="1823" spans="2:6" x14ac:dyDescent="0.3">
      <c r="B1823" s="25" t="s">
        <v>34</v>
      </c>
      <c r="C1823" s="26" t="s">
        <v>12</v>
      </c>
      <c r="D1823" s="26" t="s">
        <v>35</v>
      </c>
      <c r="E1823" s="26">
        <v>0.95</v>
      </c>
      <c r="F1823" s="30">
        <v>189070.66250000001</v>
      </c>
    </row>
    <row r="1824" spans="2:6" x14ac:dyDescent="0.3">
      <c r="B1824" s="27" t="s">
        <v>34</v>
      </c>
      <c r="C1824" s="28" t="s">
        <v>12</v>
      </c>
      <c r="D1824" s="28" t="s">
        <v>35</v>
      </c>
      <c r="E1824" s="28">
        <v>0.95</v>
      </c>
      <c r="F1824" s="31">
        <v>189070.66250000001</v>
      </c>
    </row>
    <row r="1825" spans="2:6" x14ac:dyDescent="0.3">
      <c r="B1825" s="25" t="s">
        <v>34</v>
      </c>
      <c r="C1825" s="26" t="s">
        <v>12</v>
      </c>
      <c r="D1825" s="26" t="s">
        <v>35</v>
      </c>
      <c r="E1825" s="26">
        <v>0.75</v>
      </c>
      <c r="F1825" s="30">
        <v>168693.4</v>
      </c>
    </row>
    <row r="1826" spans="2:6" x14ac:dyDescent="0.3">
      <c r="B1826" s="27" t="s">
        <v>34</v>
      </c>
      <c r="C1826" s="28" t="s">
        <v>12</v>
      </c>
      <c r="D1826" s="28" t="s">
        <v>35</v>
      </c>
      <c r="E1826" s="28">
        <v>0.75</v>
      </c>
      <c r="F1826" s="31">
        <v>168693.4</v>
      </c>
    </row>
    <row r="1827" spans="2:6" x14ac:dyDescent="0.3">
      <c r="B1827" s="25" t="s">
        <v>34</v>
      </c>
      <c r="C1827" s="26" t="s">
        <v>12</v>
      </c>
      <c r="D1827" s="26" t="s">
        <v>35</v>
      </c>
      <c r="E1827" s="26">
        <v>0.75</v>
      </c>
      <c r="F1827" s="30">
        <v>168693.4</v>
      </c>
    </row>
    <row r="1828" spans="2:6" x14ac:dyDescent="0.3">
      <c r="B1828" s="27" t="s">
        <v>34</v>
      </c>
      <c r="C1828" s="28" t="s">
        <v>12</v>
      </c>
      <c r="D1828" s="28" t="s">
        <v>35</v>
      </c>
      <c r="E1828" s="28">
        <v>0.75</v>
      </c>
      <c r="F1828" s="31">
        <v>168693.4</v>
      </c>
    </row>
    <row r="1829" spans="2:6" x14ac:dyDescent="0.3">
      <c r="B1829" s="25" t="s">
        <v>34</v>
      </c>
      <c r="C1829" s="26" t="s">
        <v>12</v>
      </c>
      <c r="D1829" s="26" t="s">
        <v>35</v>
      </c>
      <c r="E1829" s="26">
        <v>0.5</v>
      </c>
      <c r="F1829" s="30">
        <v>155997.36249999999</v>
      </c>
    </row>
    <row r="1830" spans="2:6" x14ac:dyDescent="0.3">
      <c r="B1830" s="27" t="s">
        <v>34</v>
      </c>
      <c r="C1830" s="28" t="s">
        <v>12</v>
      </c>
      <c r="D1830" s="28" t="s">
        <v>35</v>
      </c>
      <c r="E1830" s="28">
        <v>0.5</v>
      </c>
      <c r="F1830" s="31">
        <v>155997.36249999999</v>
      </c>
    </row>
    <row r="1831" spans="2:6" x14ac:dyDescent="0.3">
      <c r="B1831" s="25" t="s">
        <v>34</v>
      </c>
      <c r="C1831" s="26" t="s">
        <v>12</v>
      </c>
      <c r="D1831" s="26" t="s">
        <v>35</v>
      </c>
      <c r="E1831" s="26">
        <v>0.5</v>
      </c>
      <c r="F1831" s="30">
        <v>155997.36249999999</v>
      </c>
    </row>
    <row r="1832" spans="2:6" x14ac:dyDescent="0.3">
      <c r="B1832" s="27" t="s">
        <v>34</v>
      </c>
      <c r="C1832" s="28" t="s">
        <v>12</v>
      </c>
      <c r="D1832" s="28" t="s">
        <v>35</v>
      </c>
      <c r="E1832" s="28">
        <v>0.5</v>
      </c>
      <c r="F1832" s="31">
        <v>155997.36249999999</v>
      </c>
    </row>
    <row r="1833" spans="2:6" x14ac:dyDescent="0.3">
      <c r="B1833" s="25" t="s">
        <v>34</v>
      </c>
      <c r="C1833" s="26" t="s">
        <v>12</v>
      </c>
      <c r="D1833" s="26" t="s">
        <v>35</v>
      </c>
      <c r="E1833" s="26">
        <v>0.5</v>
      </c>
      <c r="F1833" s="30">
        <v>155997.36249999999</v>
      </c>
    </row>
    <row r="1834" spans="2:6" x14ac:dyDescent="0.3">
      <c r="B1834" s="27" t="s">
        <v>34</v>
      </c>
      <c r="C1834" s="28" t="s">
        <v>12</v>
      </c>
      <c r="D1834" s="28" t="s">
        <v>35</v>
      </c>
      <c r="E1834" s="28">
        <v>0.25</v>
      </c>
      <c r="F1834" s="31">
        <v>143301.32500000001</v>
      </c>
    </row>
    <row r="1835" spans="2:6" x14ac:dyDescent="0.3">
      <c r="B1835" s="25" t="s">
        <v>34</v>
      </c>
      <c r="C1835" s="26" t="s">
        <v>12</v>
      </c>
      <c r="D1835" s="26" t="s">
        <v>35</v>
      </c>
      <c r="E1835" s="26">
        <v>0.25</v>
      </c>
      <c r="F1835" s="30">
        <v>143301.32500000001</v>
      </c>
    </row>
    <row r="1836" spans="2:6" x14ac:dyDescent="0.3">
      <c r="B1836" s="27" t="s">
        <v>34</v>
      </c>
      <c r="C1836" s="28" t="s">
        <v>12</v>
      </c>
      <c r="D1836" s="28" t="s">
        <v>35</v>
      </c>
      <c r="E1836" s="28">
        <v>0.25</v>
      </c>
      <c r="F1836" s="31">
        <v>143301.32500000001</v>
      </c>
    </row>
    <row r="1837" spans="2:6" x14ac:dyDescent="0.3">
      <c r="B1837" s="25" t="s">
        <v>34</v>
      </c>
      <c r="C1837" s="26" t="s">
        <v>12</v>
      </c>
      <c r="D1837" s="26" t="s">
        <v>35</v>
      </c>
      <c r="E1837" s="26">
        <v>0.25</v>
      </c>
      <c r="F1837" s="30">
        <v>143301.32500000001</v>
      </c>
    </row>
    <row r="1838" spans="2:6" x14ac:dyDescent="0.3">
      <c r="B1838" s="27" t="s">
        <v>34</v>
      </c>
      <c r="C1838" s="28" t="s">
        <v>12</v>
      </c>
      <c r="D1838" s="28" t="s">
        <v>35</v>
      </c>
      <c r="E1838" s="28">
        <v>0.05</v>
      </c>
      <c r="F1838" s="31">
        <v>124954.45</v>
      </c>
    </row>
    <row r="1839" spans="2:6" x14ac:dyDescent="0.3">
      <c r="B1839" s="25" t="s">
        <v>34</v>
      </c>
      <c r="C1839" s="26" t="s">
        <v>12</v>
      </c>
      <c r="D1839" s="26" t="s">
        <v>35</v>
      </c>
      <c r="E1839" s="26">
        <v>0.05</v>
      </c>
      <c r="F1839" s="30">
        <v>124954.45</v>
      </c>
    </row>
    <row r="1840" spans="2:6" x14ac:dyDescent="0.3">
      <c r="B1840" s="27" t="s">
        <v>34</v>
      </c>
      <c r="C1840" s="28" t="s">
        <v>12</v>
      </c>
      <c r="D1840" s="28" t="s">
        <v>35</v>
      </c>
      <c r="E1840" s="28">
        <v>0.05</v>
      </c>
      <c r="F1840" s="31">
        <v>124954.45</v>
      </c>
    </row>
    <row r="1841" spans="2:6" x14ac:dyDescent="0.3">
      <c r="B1841" s="25" t="s">
        <v>34</v>
      </c>
      <c r="C1841" s="26" t="s">
        <v>12</v>
      </c>
      <c r="D1841" s="26" t="s">
        <v>35</v>
      </c>
      <c r="E1841" s="26">
        <v>0</v>
      </c>
      <c r="F1841" s="30">
        <v>98975.274999999994</v>
      </c>
    </row>
    <row r="1842" spans="2:6" x14ac:dyDescent="0.3">
      <c r="B1842" s="27" t="s">
        <v>34</v>
      </c>
      <c r="C1842" s="28" t="s">
        <v>12</v>
      </c>
      <c r="D1842" s="28" t="s">
        <v>35</v>
      </c>
      <c r="E1842" s="28" t="s">
        <v>24</v>
      </c>
      <c r="F1842" s="31">
        <v>156446.30369999999</v>
      </c>
    </row>
    <row r="1843" spans="2:6" x14ac:dyDescent="0.3">
      <c r="B1843" s="25" t="s">
        <v>34</v>
      </c>
      <c r="C1843" s="26" t="s">
        <v>12</v>
      </c>
      <c r="D1843" s="26" t="s">
        <v>36</v>
      </c>
      <c r="E1843" s="26">
        <v>1</v>
      </c>
      <c r="F1843" s="30">
        <v>75884146.689999998</v>
      </c>
    </row>
    <row r="1844" spans="2:6" x14ac:dyDescent="0.3">
      <c r="B1844" s="27" t="s">
        <v>34</v>
      </c>
      <c r="C1844" s="28" t="s">
        <v>12</v>
      </c>
      <c r="D1844" s="28" t="s">
        <v>36</v>
      </c>
      <c r="E1844" s="28">
        <v>0.95</v>
      </c>
      <c r="F1844" s="31">
        <v>56244646.649999999</v>
      </c>
    </row>
    <row r="1845" spans="2:6" x14ac:dyDescent="0.3">
      <c r="B1845" s="25" t="s">
        <v>34</v>
      </c>
      <c r="C1845" s="26" t="s">
        <v>12</v>
      </c>
      <c r="D1845" s="26" t="s">
        <v>36</v>
      </c>
      <c r="E1845" s="26">
        <v>0.95</v>
      </c>
      <c r="F1845" s="30">
        <v>56244646.649999999</v>
      </c>
    </row>
    <row r="1846" spans="2:6" x14ac:dyDescent="0.3">
      <c r="B1846" s="27" t="s">
        <v>34</v>
      </c>
      <c r="C1846" s="28" t="s">
        <v>12</v>
      </c>
      <c r="D1846" s="28" t="s">
        <v>36</v>
      </c>
      <c r="E1846" s="28">
        <v>0.95</v>
      </c>
      <c r="F1846" s="31">
        <v>56244646.649999999</v>
      </c>
    </row>
    <row r="1847" spans="2:6" x14ac:dyDescent="0.3">
      <c r="B1847" s="25" t="s">
        <v>34</v>
      </c>
      <c r="C1847" s="26" t="s">
        <v>12</v>
      </c>
      <c r="D1847" s="26" t="s">
        <v>36</v>
      </c>
      <c r="E1847" s="26">
        <v>0.75</v>
      </c>
      <c r="F1847" s="30">
        <v>47379016.32</v>
      </c>
    </row>
    <row r="1848" spans="2:6" x14ac:dyDescent="0.3">
      <c r="B1848" s="27" t="s">
        <v>34</v>
      </c>
      <c r="C1848" s="28" t="s">
        <v>12</v>
      </c>
      <c r="D1848" s="28" t="s">
        <v>36</v>
      </c>
      <c r="E1848" s="28">
        <v>0.75</v>
      </c>
      <c r="F1848" s="31">
        <v>47379016.32</v>
      </c>
    </row>
    <row r="1849" spans="2:6" x14ac:dyDescent="0.3">
      <c r="B1849" s="25" t="s">
        <v>34</v>
      </c>
      <c r="C1849" s="26" t="s">
        <v>12</v>
      </c>
      <c r="D1849" s="26" t="s">
        <v>36</v>
      </c>
      <c r="E1849" s="26">
        <v>0.75</v>
      </c>
      <c r="F1849" s="30">
        <v>47379016.32</v>
      </c>
    </row>
    <row r="1850" spans="2:6" x14ac:dyDescent="0.3">
      <c r="B1850" s="27" t="s">
        <v>34</v>
      </c>
      <c r="C1850" s="28" t="s">
        <v>12</v>
      </c>
      <c r="D1850" s="28" t="s">
        <v>36</v>
      </c>
      <c r="E1850" s="28">
        <v>0.75</v>
      </c>
      <c r="F1850" s="31">
        <v>47379016.32</v>
      </c>
    </row>
    <row r="1851" spans="2:6" x14ac:dyDescent="0.3">
      <c r="B1851" s="25" t="s">
        <v>34</v>
      </c>
      <c r="C1851" s="26" t="s">
        <v>12</v>
      </c>
      <c r="D1851" s="26" t="s">
        <v>36</v>
      </c>
      <c r="E1851" s="26">
        <v>0.5</v>
      </c>
      <c r="F1851" s="30">
        <v>41695210.460000001</v>
      </c>
    </row>
    <row r="1852" spans="2:6" x14ac:dyDescent="0.3">
      <c r="B1852" s="27" t="s">
        <v>34</v>
      </c>
      <c r="C1852" s="28" t="s">
        <v>12</v>
      </c>
      <c r="D1852" s="28" t="s">
        <v>36</v>
      </c>
      <c r="E1852" s="28">
        <v>0.5</v>
      </c>
      <c r="F1852" s="31">
        <v>41695210.460000001</v>
      </c>
    </row>
    <row r="1853" spans="2:6" x14ac:dyDescent="0.3">
      <c r="B1853" s="25" t="s">
        <v>34</v>
      </c>
      <c r="C1853" s="26" t="s">
        <v>12</v>
      </c>
      <c r="D1853" s="26" t="s">
        <v>36</v>
      </c>
      <c r="E1853" s="26">
        <v>0.5</v>
      </c>
      <c r="F1853" s="30">
        <v>41695210.460000001</v>
      </c>
    </row>
    <row r="1854" spans="2:6" x14ac:dyDescent="0.3">
      <c r="B1854" s="27" t="s">
        <v>34</v>
      </c>
      <c r="C1854" s="28" t="s">
        <v>12</v>
      </c>
      <c r="D1854" s="28" t="s">
        <v>36</v>
      </c>
      <c r="E1854" s="28">
        <v>0.5</v>
      </c>
      <c r="F1854" s="31">
        <v>41695210.460000001</v>
      </c>
    </row>
    <row r="1855" spans="2:6" x14ac:dyDescent="0.3">
      <c r="B1855" s="25" t="s">
        <v>34</v>
      </c>
      <c r="C1855" s="26" t="s">
        <v>12</v>
      </c>
      <c r="D1855" s="26" t="s">
        <v>36</v>
      </c>
      <c r="E1855" s="26">
        <v>0.5</v>
      </c>
      <c r="F1855" s="30">
        <v>41695210.460000001</v>
      </c>
    </row>
    <row r="1856" spans="2:6" x14ac:dyDescent="0.3">
      <c r="B1856" s="27" t="s">
        <v>34</v>
      </c>
      <c r="C1856" s="28" t="s">
        <v>12</v>
      </c>
      <c r="D1856" s="28" t="s">
        <v>36</v>
      </c>
      <c r="E1856" s="28">
        <v>0.25</v>
      </c>
      <c r="F1856" s="31">
        <v>36640043.149999999</v>
      </c>
    </row>
    <row r="1857" spans="2:6" x14ac:dyDescent="0.3">
      <c r="B1857" s="25" t="s">
        <v>34</v>
      </c>
      <c r="C1857" s="26" t="s">
        <v>12</v>
      </c>
      <c r="D1857" s="26" t="s">
        <v>36</v>
      </c>
      <c r="E1857" s="26">
        <v>0.25</v>
      </c>
      <c r="F1857" s="30">
        <v>36640043.149999999</v>
      </c>
    </row>
    <row r="1858" spans="2:6" x14ac:dyDescent="0.3">
      <c r="B1858" s="27" t="s">
        <v>34</v>
      </c>
      <c r="C1858" s="28" t="s">
        <v>12</v>
      </c>
      <c r="D1858" s="28" t="s">
        <v>36</v>
      </c>
      <c r="E1858" s="28">
        <v>0.25</v>
      </c>
      <c r="F1858" s="31">
        <v>36640043.149999999</v>
      </c>
    </row>
    <row r="1859" spans="2:6" x14ac:dyDescent="0.3">
      <c r="B1859" s="25" t="s">
        <v>34</v>
      </c>
      <c r="C1859" s="26" t="s">
        <v>12</v>
      </c>
      <c r="D1859" s="26" t="s">
        <v>36</v>
      </c>
      <c r="E1859" s="26">
        <v>0.25</v>
      </c>
      <c r="F1859" s="30">
        <v>36640043.149999999</v>
      </c>
    </row>
    <row r="1860" spans="2:6" x14ac:dyDescent="0.3">
      <c r="B1860" s="27" t="s">
        <v>34</v>
      </c>
      <c r="C1860" s="28" t="s">
        <v>12</v>
      </c>
      <c r="D1860" s="28" t="s">
        <v>36</v>
      </c>
      <c r="E1860" s="28">
        <v>0.05</v>
      </c>
      <c r="F1860" s="31">
        <v>30483854.379999999</v>
      </c>
    </row>
    <row r="1861" spans="2:6" x14ac:dyDescent="0.3">
      <c r="B1861" s="25" t="s">
        <v>34</v>
      </c>
      <c r="C1861" s="26" t="s">
        <v>12</v>
      </c>
      <c r="D1861" s="26" t="s">
        <v>36</v>
      </c>
      <c r="E1861" s="26">
        <v>0.05</v>
      </c>
      <c r="F1861" s="30">
        <v>30483854.379999999</v>
      </c>
    </row>
    <row r="1862" spans="2:6" x14ac:dyDescent="0.3">
      <c r="B1862" s="27" t="s">
        <v>34</v>
      </c>
      <c r="C1862" s="28" t="s">
        <v>12</v>
      </c>
      <c r="D1862" s="28" t="s">
        <v>36</v>
      </c>
      <c r="E1862" s="28">
        <v>0.05</v>
      </c>
      <c r="F1862" s="31">
        <v>30483854.379999999</v>
      </c>
    </row>
    <row r="1863" spans="2:6" x14ac:dyDescent="0.3">
      <c r="B1863" s="25" t="s">
        <v>34</v>
      </c>
      <c r="C1863" s="26" t="s">
        <v>12</v>
      </c>
      <c r="D1863" s="26" t="s">
        <v>36</v>
      </c>
      <c r="E1863" s="26">
        <v>0</v>
      </c>
      <c r="F1863" s="30">
        <v>20136629.59</v>
      </c>
    </row>
    <row r="1864" spans="2:6" x14ac:dyDescent="0.3">
      <c r="B1864" s="27" t="s">
        <v>34</v>
      </c>
      <c r="C1864" s="28" t="s">
        <v>12</v>
      </c>
      <c r="D1864" s="28" t="s">
        <v>36</v>
      </c>
      <c r="E1864" s="28" t="s">
        <v>24</v>
      </c>
      <c r="F1864" s="31">
        <v>42317666.549999997</v>
      </c>
    </row>
    <row r="1865" spans="2:6" x14ac:dyDescent="0.3">
      <c r="B1865" s="25" t="s">
        <v>34</v>
      </c>
      <c r="C1865" s="26" t="s">
        <v>12</v>
      </c>
      <c r="D1865" s="26" t="s">
        <v>37</v>
      </c>
      <c r="E1865" s="26">
        <v>1</v>
      </c>
      <c r="F1865" s="30">
        <v>52734186.57</v>
      </c>
    </row>
    <row r="1866" spans="2:6" x14ac:dyDescent="0.3">
      <c r="B1866" s="27" t="s">
        <v>34</v>
      </c>
      <c r="C1866" s="28" t="s">
        <v>12</v>
      </c>
      <c r="D1866" s="28" t="s">
        <v>37</v>
      </c>
      <c r="E1866" s="28">
        <v>0.95</v>
      </c>
      <c r="F1866" s="31">
        <v>38990580.890000001</v>
      </c>
    </row>
    <row r="1867" spans="2:6" x14ac:dyDescent="0.3">
      <c r="B1867" s="25" t="s">
        <v>34</v>
      </c>
      <c r="C1867" s="26" t="s">
        <v>12</v>
      </c>
      <c r="D1867" s="26" t="s">
        <v>37</v>
      </c>
      <c r="E1867" s="26">
        <v>0.95</v>
      </c>
      <c r="F1867" s="30">
        <v>38990580.890000001</v>
      </c>
    </row>
    <row r="1868" spans="2:6" x14ac:dyDescent="0.3">
      <c r="B1868" s="27" t="s">
        <v>34</v>
      </c>
      <c r="C1868" s="28" t="s">
        <v>12</v>
      </c>
      <c r="D1868" s="28" t="s">
        <v>37</v>
      </c>
      <c r="E1868" s="28">
        <v>0.95</v>
      </c>
      <c r="F1868" s="31">
        <v>38990580.890000001</v>
      </c>
    </row>
    <row r="1869" spans="2:6" x14ac:dyDescent="0.3">
      <c r="B1869" s="25" t="s">
        <v>34</v>
      </c>
      <c r="C1869" s="26" t="s">
        <v>12</v>
      </c>
      <c r="D1869" s="26" t="s">
        <v>37</v>
      </c>
      <c r="E1869" s="26">
        <v>0.75</v>
      </c>
      <c r="F1869" s="30">
        <v>32514209.289999999</v>
      </c>
    </row>
    <row r="1870" spans="2:6" x14ac:dyDescent="0.3">
      <c r="B1870" s="27" t="s">
        <v>34</v>
      </c>
      <c r="C1870" s="28" t="s">
        <v>12</v>
      </c>
      <c r="D1870" s="28" t="s">
        <v>37</v>
      </c>
      <c r="E1870" s="28">
        <v>0.75</v>
      </c>
      <c r="F1870" s="31">
        <v>32514209.289999999</v>
      </c>
    </row>
    <row r="1871" spans="2:6" x14ac:dyDescent="0.3">
      <c r="B1871" s="25" t="s">
        <v>34</v>
      </c>
      <c r="C1871" s="26" t="s">
        <v>12</v>
      </c>
      <c r="D1871" s="26" t="s">
        <v>37</v>
      </c>
      <c r="E1871" s="26">
        <v>0.75</v>
      </c>
      <c r="F1871" s="30">
        <v>32514209.289999999</v>
      </c>
    </row>
    <row r="1872" spans="2:6" x14ac:dyDescent="0.3">
      <c r="B1872" s="27" t="s">
        <v>34</v>
      </c>
      <c r="C1872" s="28" t="s">
        <v>12</v>
      </c>
      <c r="D1872" s="28" t="s">
        <v>37</v>
      </c>
      <c r="E1872" s="28">
        <v>0.75</v>
      </c>
      <c r="F1872" s="31">
        <v>32514209.289999999</v>
      </c>
    </row>
    <row r="1873" spans="2:6" x14ac:dyDescent="0.3">
      <c r="B1873" s="25" t="s">
        <v>34</v>
      </c>
      <c r="C1873" s="26" t="s">
        <v>12</v>
      </c>
      <c r="D1873" s="26" t="s">
        <v>37</v>
      </c>
      <c r="E1873" s="26">
        <v>0.5</v>
      </c>
      <c r="F1873" s="30">
        <v>28117349.219999999</v>
      </c>
    </row>
    <row r="1874" spans="2:6" x14ac:dyDescent="0.3">
      <c r="B1874" s="27" t="s">
        <v>34</v>
      </c>
      <c r="C1874" s="28" t="s">
        <v>12</v>
      </c>
      <c r="D1874" s="28" t="s">
        <v>37</v>
      </c>
      <c r="E1874" s="28">
        <v>0.5</v>
      </c>
      <c r="F1874" s="31">
        <v>28117349.219999999</v>
      </c>
    </row>
    <row r="1875" spans="2:6" x14ac:dyDescent="0.3">
      <c r="B1875" s="25" t="s">
        <v>34</v>
      </c>
      <c r="C1875" s="26" t="s">
        <v>12</v>
      </c>
      <c r="D1875" s="26" t="s">
        <v>37</v>
      </c>
      <c r="E1875" s="26">
        <v>0.5</v>
      </c>
      <c r="F1875" s="30">
        <v>28117349.219999999</v>
      </c>
    </row>
    <row r="1876" spans="2:6" x14ac:dyDescent="0.3">
      <c r="B1876" s="27" t="s">
        <v>34</v>
      </c>
      <c r="C1876" s="28" t="s">
        <v>12</v>
      </c>
      <c r="D1876" s="28" t="s">
        <v>37</v>
      </c>
      <c r="E1876" s="28">
        <v>0.5</v>
      </c>
      <c r="F1876" s="31">
        <v>28117349.219999999</v>
      </c>
    </row>
    <row r="1877" spans="2:6" x14ac:dyDescent="0.3">
      <c r="B1877" s="25" t="s">
        <v>34</v>
      </c>
      <c r="C1877" s="26" t="s">
        <v>12</v>
      </c>
      <c r="D1877" s="26" t="s">
        <v>37</v>
      </c>
      <c r="E1877" s="26">
        <v>0.5</v>
      </c>
      <c r="F1877" s="30">
        <v>28117349.219999999</v>
      </c>
    </row>
    <row r="1878" spans="2:6" x14ac:dyDescent="0.3">
      <c r="B1878" s="27" t="s">
        <v>34</v>
      </c>
      <c r="C1878" s="28" t="s">
        <v>12</v>
      </c>
      <c r="D1878" s="28" t="s">
        <v>37</v>
      </c>
      <c r="E1878" s="28">
        <v>0.25</v>
      </c>
      <c r="F1878" s="31">
        <v>24251750.329999998</v>
      </c>
    </row>
    <row r="1879" spans="2:6" x14ac:dyDescent="0.3">
      <c r="B1879" s="25" t="s">
        <v>34</v>
      </c>
      <c r="C1879" s="26" t="s">
        <v>12</v>
      </c>
      <c r="D1879" s="26" t="s">
        <v>37</v>
      </c>
      <c r="E1879" s="26">
        <v>0.25</v>
      </c>
      <c r="F1879" s="30">
        <v>24251750.329999998</v>
      </c>
    </row>
    <row r="1880" spans="2:6" x14ac:dyDescent="0.3">
      <c r="B1880" s="27" t="s">
        <v>34</v>
      </c>
      <c r="C1880" s="28" t="s">
        <v>12</v>
      </c>
      <c r="D1880" s="28" t="s">
        <v>37</v>
      </c>
      <c r="E1880" s="28">
        <v>0.25</v>
      </c>
      <c r="F1880" s="31">
        <v>24251750.329999998</v>
      </c>
    </row>
    <row r="1881" spans="2:6" x14ac:dyDescent="0.3">
      <c r="B1881" s="25" t="s">
        <v>34</v>
      </c>
      <c r="C1881" s="26" t="s">
        <v>12</v>
      </c>
      <c r="D1881" s="26" t="s">
        <v>37</v>
      </c>
      <c r="E1881" s="26">
        <v>0.25</v>
      </c>
      <c r="F1881" s="30">
        <v>24251750.329999998</v>
      </c>
    </row>
    <row r="1882" spans="2:6" x14ac:dyDescent="0.3">
      <c r="B1882" s="27" t="s">
        <v>34</v>
      </c>
      <c r="C1882" s="28" t="s">
        <v>12</v>
      </c>
      <c r="D1882" s="28" t="s">
        <v>37</v>
      </c>
      <c r="E1882" s="28">
        <v>0.05</v>
      </c>
      <c r="F1882" s="31">
        <v>19948008.620000001</v>
      </c>
    </row>
    <row r="1883" spans="2:6" x14ac:dyDescent="0.3">
      <c r="B1883" s="25" t="s">
        <v>34</v>
      </c>
      <c r="C1883" s="26" t="s">
        <v>12</v>
      </c>
      <c r="D1883" s="26" t="s">
        <v>37</v>
      </c>
      <c r="E1883" s="26">
        <v>0.05</v>
      </c>
      <c r="F1883" s="30">
        <v>19948008.620000001</v>
      </c>
    </row>
    <row r="1884" spans="2:6" x14ac:dyDescent="0.3">
      <c r="B1884" s="27" t="s">
        <v>34</v>
      </c>
      <c r="C1884" s="28" t="s">
        <v>12</v>
      </c>
      <c r="D1884" s="28" t="s">
        <v>37</v>
      </c>
      <c r="E1884" s="28">
        <v>0.05</v>
      </c>
      <c r="F1884" s="31">
        <v>19948008.620000001</v>
      </c>
    </row>
    <row r="1885" spans="2:6" x14ac:dyDescent="0.3">
      <c r="B1885" s="25" t="s">
        <v>34</v>
      </c>
      <c r="C1885" s="26" t="s">
        <v>12</v>
      </c>
      <c r="D1885" s="26" t="s">
        <v>37</v>
      </c>
      <c r="E1885" s="26">
        <v>0</v>
      </c>
      <c r="F1885" s="30">
        <v>13998634.07</v>
      </c>
    </row>
    <row r="1886" spans="2:6" x14ac:dyDescent="0.3">
      <c r="B1886" s="27" t="s">
        <v>34</v>
      </c>
      <c r="C1886" s="28" t="s">
        <v>12</v>
      </c>
      <c r="D1886" s="28" t="s">
        <v>37</v>
      </c>
      <c r="E1886" s="28" t="s">
        <v>24</v>
      </c>
      <c r="F1886" s="31">
        <v>28630051.420000002</v>
      </c>
    </row>
    <row r="1887" spans="2:6" x14ac:dyDescent="0.3">
      <c r="B1887" s="25" t="s">
        <v>34</v>
      </c>
      <c r="C1887" s="26" t="s">
        <v>12</v>
      </c>
      <c r="D1887" s="26" t="s">
        <v>38</v>
      </c>
      <c r="E1887" s="26">
        <v>1</v>
      </c>
      <c r="F1887" s="30">
        <v>25474432.359999999</v>
      </c>
    </row>
    <row r="1888" spans="2:6" x14ac:dyDescent="0.3">
      <c r="B1888" s="27" t="s">
        <v>34</v>
      </c>
      <c r="C1888" s="28" t="s">
        <v>12</v>
      </c>
      <c r="D1888" s="28" t="s">
        <v>38</v>
      </c>
      <c r="E1888" s="28">
        <v>0.95</v>
      </c>
      <c r="F1888" s="31">
        <v>17980520.359999999</v>
      </c>
    </row>
    <row r="1889" spans="2:6" x14ac:dyDescent="0.3">
      <c r="B1889" s="25" t="s">
        <v>34</v>
      </c>
      <c r="C1889" s="26" t="s">
        <v>12</v>
      </c>
      <c r="D1889" s="26" t="s">
        <v>38</v>
      </c>
      <c r="E1889" s="26">
        <v>0.95</v>
      </c>
      <c r="F1889" s="30">
        <v>17980520.359999999</v>
      </c>
    </row>
    <row r="1890" spans="2:6" x14ac:dyDescent="0.3">
      <c r="B1890" s="27" t="s">
        <v>34</v>
      </c>
      <c r="C1890" s="28" t="s">
        <v>12</v>
      </c>
      <c r="D1890" s="28" t="s">
        <v>38</v>
      </c>
      <c r="E1890" s="28">
        <v>0.95</v>
      </c>
      <c r="F1890" s="31">
        <v>17980520.359999999</v>
      </c>
    </row>
    <row r="1891" spans="2:6" x14ac:dyDescent="0.3">
      <c r="B1891" s="25" t="s">
        <v>34</v>
      </c>
      <c r="C1891" s="26" t="s">
        <v>12</v>
      </c>
      <c r="D1891" s="26" t="s">
        <v>38</v>
      </c>
      <c r="E1891" s="26">
        <v>0.75</v>
      </c>
      <c r="F1891" s="30">
        <v>14570546.449999999</v>
      </c>
    </row>
    <row r="1892" spans="2:6" x14ac:dyDescent="0.3">
      <c r="B1892" s="27" t="s">
        <v>34</v>
      </c>
      <c r="C1892" s="28" t="s">
        <v>12</v>
      </c>
      <c r="D1892" s="28" t="s">
        <v>38</v>
      </c>
      <c r="E1892" s="28">
        <v>0.75</v>
      </c>
      <c r="F1892" s="31">
        <v>14570546.449999999</v>
      </c>
    </row>
    <row r="1893" spans="2:6" x14ac:dyDescent="0.3">
      <c r="B1893" s="25" t="s">
        <v>34</v>
      </c>
      <c r="C1893" s="26" t="s">
        <v>12</v>
      </c>
      <c r="D1893" s="26" t="s">
        <v>38</v>
      </c>
      <c r="E1893" s="26">
        <v>0.75</v>
      </c>
      <c r="F1893" s="30">
        <v>14570546.449999999</v>
      </c>
    </row>
    <row r="1894" spans="2:6" x14ac:dyDescent="0.3">
      <c r="B1894" s="27" t="s">
        <v>34</v>
      </c>
      <c r="C1894" s="28" t="s">
        <v>12</v>
      </c>
      <c r="D1894" s="28" t="s">
        <v>38</v>
      </c>
      <c r="E1894" s="28">
        <v>0.75</v>
      </c>
      <c r="F1894" s="31">
        <v>14570546.449999999</v>
      </c>
    </row>
    <row r="1895" spans="2:6" x14ac:dyDescent="0.3">
      <c r="B1895" s="25" t="s">
        <v>34</v>
      </c>
      <c r="C1895" s="26" t="s">
        <v>12</v>
      </c>
      <c r="D1895" s="26" t="s">
        <v>38</v>
      </c>
      <c r="E1895" s="26">
        <v>0.5</v>
      </c>
      <c r="F1895" s="30">
        <v>12740820.609999999</v>
      </c>
    </row>
    <row r="1896" spans="2:6" x14ac:dyDescent="0.3">
      <c r="B1896" s="27" t="s">
        <v>34</v>
      </c>
      <c r="C1896" s="28" t="s">
        <v>12</v>
      </c>
      <c r="D1896" s="28" t="s">
        <v>38</v>
      </c>
      <c r="E1896" s="28">
        <v>0.5</v>
      </c>
      <c r="F1896" s="31">
        <v>12740820.609999999</v>
      </c>
    </row>
    <row r="1897" spans="2:6" x14ac:dyDescent="0.3">
      <c r="B1897" s="25" t="s">
        <v>34</v>
      </c>
      <c r="C1897" s="26" t="s">
        <v>12</v>
      </c>
      <c r="D1897" s="26" t="s">
        <v>38</v>
      </c>
      <c r="E1897" s="26">
        <v>0.5</v>
      </c>
      <c r="F1897" s="30">
        <v>12740820.609999999</v>
      </c>
    </row>
    <row r="1898" spans="2:6" x14ac:dyDescent="0.3">
      <c r="B1898" s="27" t="s">
        <v>34</v>
      </c>
      <c r="C1898" s="28" t="s">
        <v>12</v>
      </c>
      <c r="D1898" s="28" t="s">
        <v>38</v>
      </c>
      <c r="E1898" s="28">
        <v>0.5</v>
      </c>
      <c r="F1898" s="31">
        <v>12740820.609999999</v>
      </c>
    </row>
    <row r="1899" spans="2:6" x14ac:dyDescent="0.3">
      <c r="B1899" s="25" t="s">
        <v>34</v>
      </c>
      <c r="C1899" s="26" t="s">
        <v>12</v>
      </c>
      <c r="D1899" s="26" t="s">
        <v>38</v>
      </c>
      <c r="E1899" s="26">
        <v>0.5</v>
      </c>
      <c r="F1899" s="30">
        <v>12740820.609999999</v>
      </c>
    </row>
    <row r="1900" spans="2:6" x14ac:dyDescent="0.3">
      <c r="B1900" s="27" t="s">
        <v>34</v>
      </c>
      <c r="C1900" s="28" t="s">
        <v>12</v>
      </c>
      <c r="D1900" s="28" t="s">
        <v>38</v>
      </c>
      <c r="E1900" s="28">
        <v>0.25</v>
      </c>
      <c r="F1900" s="31">
        <v>11071538.35</v>
      </c>
    </row>
    <row r="1901" spans="2:6" x14ac:dyDescent="0.3">
      <c r="B1901" s="25" t="s">
        <v>34</v>
      </c>
      <c r="C1901" s="26" t="s">
        <v>12</v>
      </c>
      <c r="D1901" s="26" t="s">
        <v>38</v>
      </c>
      <c r="E1901" s="26">
        <v>0.25</v>
      </c>
      <c r="F1901" s="30">
        <v>11071538.35</v>
      </c>
    </row>
    <row r="1902" spans="2:6" x14ac:dyDescent="0.3">
      <c r="B1902" s="27" t="s">
        <v>34</v>
      </c>
      <c r="C1902" s="28" t="s">
        <v>12</v>
      </c>
      <c r="D1902" s="28" t="s">
        <v>38</v>
      </c>
      <c r="E1902" s="28">
        <v>0.25</v>
      </c>
      <c r="F1902" s="31">
        <v>11071538.35</v>
      </c>
    </row>
    <row r="1903" spans="2:6" x14ac:dyDescent="0.3">
      <c r="B1903" s="25" t="s">
        <v>34</v>
      </c>
      <c r="C1903" s="26" t="s">
        <v>12</v>
      </c>
      <c r="D1903" s="26" t="s">
        <v>38</v>
      </c>
      <c r="E1903" s="26">
        <v>0.25</v>
      </c>
      <c r="F1903" s="30">
        <v>11071538.35</v>
      </c>
    </row>
    <row r="1904" spans="2:6" x14ac:dyDescent="0.3">
      <c r="B1904" s="27" t="s">
        <v>34</v>
      </c>
      <c r="C1904" s="28" t="s">
        <v>12</v>
      </c>
      <c r="D1904" s="28" t="s">
        <v>38</v>
      </c>
      <c r="E1904" s="28">
        <v>0.05</v>
      </c>
      <c r="F1904" s="31">
        <v>8937618.5260000005</v>
      </c>
    </row>
    <row r="1905" spans="2:6" x14ac:dyDescent="0.3">
      <c r="B1905" s="25" t="s">
        <v>34</v>
      </c>
      <c r="C1905" s="26" t="s">
        <v>12</v>
      </c>
      <c r="D1905" s="26" t="s">
        <v>38</v>
      </c>
      <c r="E1905" s="26">
        <v>0.05</v>
      </c>
      <c r="F1905" s="30">
        <v>8937618.5260000005</v>
      </c>
    </row>
    <row r="1906" spans="2:6" x14ac:dyDescent="0.3">
      <c r="B1906" s="27" t="s">
        <v>34</v>
      </c>
      <c r="C1906" s="28" t="s">
        <v>12</v>
      </c>
      <c r="D1906" s="28" t="s">
        <v>38</v>
      </c>
      <c r="E1906" s="28">
        <v>0.05</v>
      </c>
      <c r="F1906" s="31">
        <v>8937618.5260000005</v>
      </c>
    </row>
    <row r="1907" spans="2:6" x14ac:dyDescent="0.3">
      <c r="B1907" s="25" t="s">
        <v>34</v>
      </c>
      <c r="C1907" s="26" t="s">
        <v>12</v>
      </c>
      <c r="D1907" s="26" t="s">
        <v>38</v>
      </c>
      <c r="E1907" s="26">
        <v>0</v>
      </c>
      <c r="F1907" s="30">
        <v>5141244.1670000004</v>
      </c>
    </row>
    <row r="1908" spans="2:6" x14ac:dyDescent="0.3">
      <c r="B1908" s="27" t="s">
        <v>34</v>
      </c>
      <c r="C1908" s="28" t="s">
        <v>12</v>
      </c>
      <c r="D1908" s="28" t="s">
        <v>38</v>
      </c>
      <c r="E1908" s="28" t="s">
        <v>24</v>
      </c>
      <c r="F1908" s="31">
        <v>12976150.939999999</v>
      </c>
    </row>
    <row r="1909" spans="2:6" x14ac:dyDescent="0.3">
      <c r="B1909" s="25" t="s">
        <v>34</v>
      </c>
      <c r="C1909" s="26" t="s">
        <v>12</v>
      </c>
      <c r="D1909" s="26" t="s">
        <v>39</v>
      </c>
      <c r="E1909" s="26">
        <v>1</v>
      </c>
      <c r="F1909" s="30">
        <v>228.35967600000001</v>
      </c>
    </row>
    <row r="1910" spans="2:6" x14ac:dyDescent="0.3">
      <c r="B1910" s="27" t="s">
        <v>34</v>
      </c>
      <c r="C1910" s="28" t="s">
        <v>12</v>
      </c>
      <c r="D1910" s="28" t="s">
        <v>39</v>
      </c>
      <c r="E1910" s="28">
        <v>0.95</v>
      </c>
      <c r="F1910" s="31">
        <v>228.35967600000001</v>
      </c>
    </row>
    <row r="1911" spans="2:6" x14ac:dyDescent="0.3">
      <c r="B1911" s="25" t="s">
        <v>34</v>
      </c>
      <c r="C1911" s="26" t="s">
        <v>12</v>
      </c>
      <c r="D1911" s="26" t="s">
        <v>39</v>
      </c>
      <c r="E1911" s="26">
        <v>0.95</v>
      </c>
      <c r="F1911" s="30">
        <v>228.35967600000001</v>
      </c>
    </row>
    <row r="1912" spans="2:6" x14ac:dyDescent="0.3">
      <c r="B1912" s="27" t="s">
        <v>34</v>
      </c>
      <c r="C1912" s="28" t="s">
        <v>12</v>
      </c>
      <c r="D1912" s="28" t="s">
        <v>39</v>
      </c>
      <c r="E1912" s="28">
        <v>0.95</v>
      </c>
      <c r="F1912" s="31">
        <v>228.35967600000001</v>
      </c>
    </row>
    <row r="1913" spans="2:6" x14ac:dyDescent="0.3">
      <c r="B1913" s="25" t="s">
        <v>34</v>
      </c>
      <c r="C1913" s="26" t="s">
        <v>12</v>
      </c>
      <c r="D1913" s="26" t="s">
        <v>39</v>
      </c>
      <c r="E1913" s="26">
        <v>0.75</v>
      </c>
      <c r="F1913" s="30">
        <v>199.82864599999999</v>
      </c>
    </row>
    <row r="1914" spans="2:6" x14ac:dyDescent="0.3">
      <c r="B1914" s="27" t="s">
        <v>34</v>
      </c>
      <c r="C1914" s="28" t="s">
        <v>12</v>
      </c>
      <c r="D1914" s="28" t="s">
        <v>39</v>
      </c>
      <c r="E1914" s="28">
        <v>0.75</v>
      </c>
      <c r="F1914" s="31">
        <v>199.82864599999999</v>
      </c>
    </row>
    <row r="1915" spans="2:6" x14ac:dyDescent="0.3">
      <c r="B1915" s="25" t="s">
        <v>34</v>
      </c>
      <c r="C1915" s="26" t="s">
        <v>12</v>
      </c>
      <c r="D1915" s="26" t="s">
        <v>39</v>
      </c>
      <c r="E1915" s="26">
        <v>0.75</v>
      </c>
      <c r="F1915" s="30">
        <v>199.82864599999999</v>
      </c>
    </row>
    <row r="1916" spans="2:6" x14ac:dyDescent="0.3">
      <c r="B1916" s="27" t="s">
        <v>34</v>
      </c>
      <c r="C1916" s="28" t="s">
        <v>12</v>
      </c>
      <c r="D1916" s="28" t="s">
        <v>39</v>
      </c>
      <c r="E1916" s="28">
        <v>0.75</v>
      </c>
      <c r="F1916" s="31">
        <v>199.82864599999999</v>
      </c>
    </row>
    <row r="1917" spans="2:6" x14ac:dyDescent="0.3">
      <c r="B1917" s="25" t="s">
        <v>34</v>
      </c>
      <c r="C1917" s="26" t="s">
        <v>12</v>
      </c>
      <c r="D1917" s="26" t="s">
        <v>39</v>
      </c>
      <c r="E1917" s="26">
        <v>0.5</v>
      </c>
      <c r="F1917" s="30">
        <v>180.06814199999999</v>
      </c>
    </row>
    <row r="1918" spans="2:6" x14ac:dyDescent="0.3">
      <c r="B1918" s="27" t="s">
        <v>34</v>
      </c>
      <c r="C1918" s="28" t="s">
        <v>12</v>
      </c>
      <c r="D1918" s="28" t="s">
        <v>39</v>
      </c>
      <c r="E1918" s="28">
        <v>0.5</v>
      </c>
      <c r="F1918" s="31">
        <v>180.06814199999999</v>
      </c>
    </row>
    <row r="1919" spans="2:6" x14ac:dyDescent="0.3">
      <c r="B1919" s="25" t="s">
        <v>34</v>
      </c>
      <c r="C1919" s="26" t="s">
        <v>12</v>
      </c>
      <c r="D1919" s="26" t="s">
        <v>39</v>
      </c>
      <c r="E1919" s="26">
        <v>0.5</v>
      </c>
      <c r="F1919" s="30">
        <v>180.06814199999999</v>
      </c>
    </row>
    <row r="1920" spans="2:6" x14ac:dyDescent="0.3">
      <c r="B1920" s="27" t="s">
        <v>34</v>
      </c>
      <c r="C1920" s="28" t="s">
        <v>12</v>
      </c>
      <c r="D1920" s="28" t="s">
        <v>39</v>
      </c>
      <c r="E1920" s="28">
        <v>0.5</v>
      </c>
      <c r="F1920" s="31">
        <v>180.06814199999999</v>
      </c>
    </row>
    <row r="1921" spans="2:6" x14ac:dyDescent="0.3">
      <c r="B1921" s="25" t="s">
        <v>34</v>
      </c>
      <c r="C1921" s="26" t="s">
        <v>12</v>
      </c>
      <c r="D1921" s="26" t="s">
        <v>39</v>
      </c>
      <c r="E1921" s="26">
        <v>0.5</v>
      </c>
      <c r="F1921" s="30">
        <v>180.06814199999999</v>
      </c>
    </row>
    <row r="1922" spans="2:6" x14ac:dyDescent="0.3">
      <c r="B1922" s="27" t="s">
        <v>34</v>
      </c>
      <c r="C1922" s="28" t="s">
        <v>12</v>
      </c>
      <c r="D1922" s="28" t="s">
        <v>39</v>
      </c>
      <c r="E1922" s="28">
        <v>0.25</v>
      </c>
      <c r="F1922" s="31">
        <v>164.259739</v>
      </c>
    </row>
    <row r="1923" spans="2:6" x14ac:dyDescent="0.3">
      <c r="B1923" s="25" t="s">
        <v>34</v>
      </c>
      <c r="C1923" s="26" t="s">
        <v>12</v>
      </c>
      <c r="D1923" s="26" t="s">
        <v>39</v>
      </c>
      <c r="E1923" s="26">
        <v>0.25</v>
      </c>
      <c r="F1923" s="30">
        <v>164.259739</v>
      </c>
    </row>
    <row r="1924" spans="2:6" x14ac:dyDescent="0.3">
      <c r="B1924" s="27" t="s">
        <v>34</v>
      </c>
      <c r="C1924" s="28" t="s">
        <v>12</v>
      </c>
      <c r="D1924" s="28" t="s">
        <v>39</v>
      </c>
      <c r="E1924" s="28">
        <v>0.25</v>
      </c>
      <c r="F1924" s="31">
        <v>164.259739</v>
      </c>
    </row>
    <row r="1925" spans="2:6" x14ac:dyDescent="0.3">
      <c r="B1925" s="25" t="s">
        <v>34</v>
      </c>
      <c r="C1925" s="26" t="s">
        <v>12</v>
      </c>
      <c r="D1925" s="26" t="s">
        <v>39</v>
      </c>
      <c r="E1925" s="26">
        <v>0.25</v>
      </c>
      <c r="F1925" s="30">
        <v>164.259739</v>
      </c>
    </row>
    <row r="1926" spans="2:6" x14ac:dyDescent="0.3">
      <c r="B1926" s="27" t="s">
        <v>34</v>
      </c>
      <c r="C1926" s="28" t="s">
        <v>12</v>
      </c>
      <c r="D1926" s="28" t="s">
        <v>39</v>
      </c>
      <c r="E1926" s="28">
        <v>0.05</v>
      </c>
      <c r="F1926" s="31">
        <v>141.43491499999999</v>
      </c>
    </row>
    <row r="1927" spans="2:6" x14ac:dyDescent="0.3">
      <c r="B1927" s="25" t="s">
        <v>34</v>
      </c>
      <c r="C1927" s="26" t="s">
        <v>12</v>
      </c>
      <c r="D1927" s="26" t="s">
        <v>39</v>
      </c>
      <c r="E1927" s="26">
        <v>0.05</v>
      </c>
      <c r="F1927" s="30">
        <v>141.43491499999999</v>
      </c>
    </row>
    <row r="1928" spans="2:6" x14ac:dyDescent="0.3">
      <c r="B1928" s="27" t="s">
        <v>34</v>
      </c>
      <c r="C1928" s="28" t="s">
        <v>12</v>
      </c>
      <c r="D1928" s="28" t="s">
        <v>39</v>
      </c>
      <c r="E1928" s="28">
        <v>0.05</v>
      </c>
      <c r="F1928" s="31">
        <v>141.43491499999999</v>
      </c>
    </row>
    <row r="1929" spans="2:6" x14ac:dyDescent="0.3">
      <c r="B1929" s="25" t="s">
        <v>34</v>
      </c>
      <c r="C1929" s="26" t="s">
        <v>12</v>
      </c>
      <c r="D1929" s="26" t="s">
        <v>39</v>
      </c>
      <c r="E1929" s="26">
        <v>0</v>
      </c>
      <c r="F1929" s="30">
        <v>141.43491499999999</v>
      </c>
    </row>
    <row r="1930" spans="2:6" x14ac:dyDescent="0.3">
      <c r="B1930" s="27" t="s">
        <v>34</v>
      </c>
      <c r="C1930" s="28" t="s">
        <v>12</v>
      </c>
      <c r="D1930" s="28" t="s">
        <v>39</v>
      </c>
      <c r="E1930" s="28" t="s">
        <v>24</v>
      </c>
      <c r="F1930" s="31">
        <v>182.49740700000001</v>
      </c>
    </row>
    <row r="1931" spans="2:6" x14ac:dyDescent="0.3">
      <c r="B1931" s="25" t="s">
        <v>34</v>
      </c>
      <c r="C1931" s="26" t="s">
        <v>12</v>
      </c>
      <c r="D1931" s="26" t="s">
        <v>40</v>
      </c>
      <c r="E1931" s="26">
        <v>1</v>
      </c>
      <c r="F1931" s="30">
        <v>159.52308199999999</v>
      </c>
    </row>
    <row r="1932" spans="2:6" x14ac:dyDescent="0.3">
      <c r="B1932" s="27" t="s">
        <v>34</v>
      </c>
      <c r="C1932" s="28" t="s">
        <v>12</v>
      </c>
      <c r="D1932" s="28" t="s">
        <v>40</v>
      </c>
      <c r="E1932" s="28">
        <v>0.95</v>
      </c>
      <c r="F1932" s="31">
        <v>106.201914</v>
      </c>
    </row>
    <row r="1933" spans="2:6" x14ac:dyDescent="0.3">
      <c r="B1933" s="25" t="s">
        <v>34</v>
      </c>
      <c r="C1933" s="26" t="s">
        <v>12</v>
      </c>
      <c r="D1933" s="26" t="s">
        <v>40</v>
      </c>
      <c r="E1933" s="26">
        <v>0.95</v>
      </c>
      <c r="F1933" s="30">
        <v>106.201914</v>
      </c>
    </row>
    <row r="1934" spans="2:6" x14ac:dyDescent="0.3">
      <c r="B1934" s="27" t="s">
        <v>34</v>
      </c>
      <c r="C1934" s="28" t="s">
        <v>12</v>
      </c>
      <c r="D1934" s="28" t="s">
        <v>40</v>
      </c>
      <c r="E1934" s="28">
        <v>0.95</v>
      </c>
      <c r="F1934" s="31">
        <v>106.201914</v>
      </c>
    </row>
    <row r="1935" spans="2:6" x14ac:dyDescent="0.3">
      <c r="B1935" s="25" t="s">
        <v>34</v>
      </c>
      <c r="C1935" s="26" t="s">
        <v>12</v>
      </c>
      <c r="D1935" s="26" t="s">
        <v>40</v>
      </c>
      <c r="E1935" s="26">
        <v>0.75</v>
      </c>
      <c r="F1935" s="30">
        <v>90.959935000000002</v>
      </c>
    </row>
    <row r="1936" spans="2:6" x14ac:dyDescent="0.3">
      <c r="B1936" s="27" t="s">
        <v>34</v>
      </c>
      <c r="C1936" s="28" t="s">
        <v>12</v>
      </c>
      <c r="D1936" s="28" t="s">
        <v>40</v>
      </c>
      <c r="E1936" s="28">
        <v>0.75</v>
      </c>
      <c r="F1936" s="31">
        <v>90.959935000000002</v>
      </c>
    </row>
    <row r="1937" spans="2:6" x14ac:dyDescent="0.3">
      <c r="B1937" s="25" t="s">
        <v>34</v>
      </c>
      <c r="C1937" s="26" t="s">
        <v>12</v>
      </c>
      <c r="D1937" s="26" t="s">
        <v>40</v>
      </c>
      <c r="E1937" s="26">
        <v>0.75</v>
      </c>
      <c r="F1937" s="30">
        <v>90.959935000000002</v>
      </c>
    </row>
    <row r="1938" spans="2:6" x14ac:dyDescent="0.3">
      <c r="B1938" s="27" t="s">
        <v>34</v>
      </c>
      <c r="C1938" s="28" t="s">
        <v>12</v>
      </c>
      <c r="D1938" s="28" t="s">
        <v>40</v>
      </c>
      <c r="E1938" s="28">
        <v>0.75</v>
      </c>
      <c r="F1938" s="31">
        <v>90.959935000000002</v>
      </c>
    </row>
    <row r="1939" spans="2:6" x14ac:dyDescent="0.3">
      <c r="B1939" s="25" t="s">
        <v>34</v>
      </c>
      <c r="C1939" s="26" t="s">
        <v>12</v>
      </c>
      <c r="D1939" s="26" t="s">
        <v>40</v>
      </c>
      <c r="E1939" s="26">
        <v>0.5</v>
      </c>
      <c r="F1939" s="30">
        <v>81.599509999999995</v>
      </c>
    </row>
    <row r="1940" spans="2:6" x14ac:dyDescent="0.3">
      <c r="B1940" s="27" t="s">
        <v>34</v>
      </c>
      <c r="C1940" s="28" t="s">
        <v>12</v>
      </c>
      <c r="D1940" s="28" t="s">
        <v>40</v>
      </c>
      <c r="E1940" s="28">
        <v>0.5</v>
      </c>
      <c r="F1940" s="31">
        <v>81.599509999999995</v>
      </c>
    </row>
    <row r="1941" spans="2:6" x14ac:dyDescent="0.3">
      <c r="B1941" s="25" t="s">
        <v>34</v>
      </c>
      <c r="C1941" s="26" t="s">
        <v>12</v>
      </c>
      <c r="D1941" s="26" t="s">
        <v>40</v>
      </c>
      <c r="E1941" s="26">
        <v>0.5</v>
      </c>
      <c r="F1941" s="30">
        <v>81.599509999999995</v>
      </c>
    </row>
    <row r="1942" spans="2:6" x14ac:dyDescent="0.3">
      <c r="B1942" s="27" t="s">
        <v>34</v>
      </c>
      <c r="C1942" s="28" t="s">
        <v>12</v>
      </c>
      <c r="D1942" s="28" t="s">
        <v>40</v>
      </c>
      <c r="E1942" s="28">
        <v>0.5</v>
      </c>
      <c r="F1942" s="31">
        <v>81.599509999999995</v>
      </c>
    </row>
    <row r="1943" spans="2:6" x14ac:dyDescent="0.3">
      <c r="B1943" s="25" t="s">
        <v>34</v>
      </c>
      <c r="C1943" s="26" t="s">
        <v>12</v>
      </c>
      <c r="D1943" s="26" t="s">
        <v>40</v>
      </c>
      <c r="E1943" s="26">
        <v>0.5</v>
      </c>
      <c r="F1943" s="30">
        <v>81.599509999999995</v>
      </c>
    </row>
    <row r="1944" spans="2:6" x14ac:dyDescent="0.3">
      <c r="B1944" s="27" t="s">
        <v>34</v>
      </c>
      <c r="C1944" s="28" t="s">
        <v>12</v>
      </c>
      <c r="D1944" s="28" t="s">
        <v>40</v>
      </c>
      <c r="E1944" s="28">
        <v>0.25</v>
      </c>
      <c r="F1944" s="31">
        <v>73.258870999999999</v>
      </c>
    </row>
    <row r="1945" spans="2:6" x14ac:dyDescent="0.3">
      <c r="B1945" s="25" t="s">
        <v>34</v>
      </c>
      <c r="C1945" s="26" t="s">
        <v>12</v>
      </c>
      <c r="D1945" s="26" t="s">
        <v>40</v>
      </c>
      <c r="E1945" s="26">
        <v>0.25</v>
      </c>
      <c r="F1945" s="30">
        <v>73.258870999999999</v>
      </c>
    </row>
    <row r="1946" spans="2:6" x14ac:dyDescent="0.3">
      <c r="B1946" s="27" t="s">
        <v>34</v>
      </c>
      <c r="C1946" s="28" t="s">
        <v>12</v>
      </c>
      <c r="D1946" s="28" t="s">
        <v>40</v>
      </c>
      <c r="E1946" s="28">
        <v>0.25</v>
      </c>
      <c r="F1946" s="31">
        <v>73.258870999999999</v>
      </c>
    </row>
    <row r="1947" spans="2:6" x14ac:dyDescent="0.3">
      <c r="B1947" s="25" t="s">
        <v>34</v>
      </c>
      <c r="C1947" s="26" t="s">
        <v>12</v>
      </c>
      <c r="D1947" s="26" t="s">
        <v>40</v>
      </c>
      <c r="E1947" s="26">
        <v>0.25</v>
      </c>
      <c r="F1947" s="30">
        <v>73.258870999999999</v>
      </c>
    </row>
    <row r="1948" spans="2:6" x14ac:dyDescent="0.3">
      <c r="B1948" s="27" t="s">
        <v>34</v>
      </c>
      <c r="C1948" s="28" t="s">
        <v>12</v>
      </c>
      <c r="D1948" s="28" t="s">
        <v>40</v>
      </c>
      <c r="E1948" s="28">
        <v>0.05</v>
      </c>
      <c r="F1948" s="31">
        <v>62.878715</v>
      </c>
    </row>
    <row r="1949" spans="2:6" x14ac:dyDescent="0.3">
      <c r="B1949" s="25" t="s">
        <v>34</v>
      </c>
      <c r="C1949" s="26" t="s">
        <v>12</v>
      </c>
      <c r="D1949" s="26" t="s">
        <v>40</v>
      </c>
      <c r="E1949" s="26">
        <v>0.05</v>
      </c>
      <c r="F1949" s="30">
        <v>62.878715</v>
      </c>
    </row>
    <row r="1950" spans="2:6" x14ac:dyDescent="0.3">
      <c r="B1950" s="27" t="s">
        <v>34</v>
      </c>
      <c r="C1950" s="28" t="s">
        <v>12</v>
      </c>
      <c r="D1950" s="28" t="s">
        <v>40</v>
      </c>
      <c r="E1950" s="28">
        <v>0.05</v>
      </c>
      <c r="F1950" s="31">
        <v>62.878715</v>
      </c>
    </row>
    <row r="1951" spans="2:6" x14ac:dyDescent="0.3">
      <c r="B1951" s="25" t="s">
        <v>34</v>
      </c>
      <c r="C1951" s="26" t="s">
        <v>12</v>
      </c>
      <c r="D1951" s="26" t="s">
        <v>40</v>
      </c>
      <c r="E1951" s="26">
        <v>0</v>
      </c>
      <c r="F1951" s="30">
        <v>48.086053</v>
      </c>
    </row>
    <row r="1952" spans="2:6" x14ac:dyDescent="0.3">
      <c r="B1952" s="27" t="s">
        <v>34</v>
      </c>
      <c r="C1952" s="28" t="s">
        <v>12</v>
      </c>
      <c r="D1952" s="28" t="s">
        <v>40</v>
      </c>
      <c r="E1952" s="28" t="s">
        <v>24</v>
      </c>
      <c r="F1952" s="31">
        <v>82.810547</v>
      </c>
    </row>
    <row r="1953" spans="2:6" x14ac:dyDescent="0.3">
      <c r="B1953" s="25" t="s">
        <v>34</v>
      </c>
      <c r="C1953" s="26" t="s">
        <v>12</v>
      </c>
      <c r="D1953" s="26" t="s">
        <v>41</v>
      </c>
      <c r="E1953" s="26">
        <v>1</v>
      </c>
      <c r="F1953" s="30">
        <v>393.87782299999998</v>
      </c>
    </row>
    <row r="1954" spans="2:6" x14ac:dyDescent="0.3">
      <c r="B1954" s="27" t="s">
        <v>34</v>
      </c>
      <c r="C1954" s="28" t="s">
        <v>12</v>
      </c>
      <c r="D1954" s="28" t="s">
        <v>41</v>
      </c>
      <c r="E1954" s="28">
        <v>0.95</v>
      </c>
      <c r="F1954" s="31">
        <v>324.94673</v>
      </c>
    </row>
    <row r="1955" spans="2:6" x14ac:dyDescent="0.3">
      <c r="B1955" s="25" t="s">
        <v>34</v>
      </c>
      <c r="C1955" s="26" t="s">
        <v>12</v>
      </c>
      <c r="D1955" s="26" t="s">
        <v>41</v>
      </c>
      <c r="E1955" s="26">
        <v>0.95</v>
      </c>
      <c r="F1955" s="30">
        <v>324.94673</v>
      </c>
    </row>
    <row r="1956" spans="2:6" x14ac:dyDescent="0.3">
      <c r="B1956" s="27" t="s">
        <v>34</v>
      </c>
      <c r="C1956" s="28" t="s">
        <v>12</v>
      </c>
      <c r="D1956" s="28" t="s">
        <v>41</v>
      </c>
      <c r="E1956" s="28">
        <v>0.95</v>
      </c>
      <c r="F1956" s="31">
        <v>324.94673</v>
      </c>
    </row>
    <row r="1957" spans="2:6" x14ac:dyDescent="0.3">
      <c r="B1957" s="25" t="s">
        <v>34</v>
      </c>
      <c r="C1957" s="26" t="s">
        <v>12</v>
      </c>
      <c r="D1957" s="26" t="s">
        <v>41</v>
      </c>
      <c r="E1957" s="26">
        <v>0.75</v>
      </c>
      <c r="F1957" s="30">
        <v>294.01526699999999</v>
      </c>
    </row>
    <row r="1958" spans="2:6" x14ac:dyDescent="0.3">
      <c r="B1958" s="27" t="s">
        <v>34</v>
      </c>
      <c r="C1958" s="28" t="s">
        <v>12</v>
      </c>
      <c r="D1958" s="28" t="s">
        <v>41</v>
      </c>
      <c r="E1958" s="28">
        <v>0.75</v>
      </c>
      <c r="F1958" s="31">
        <v>294.01526699999999</v>
      </c>
    </row>
    <row r="1959" spans="2:6" x14ac:dyDescent="0.3">
      <c r="B1959" s="25" t="s">
        <v>34</v>
      </c>
      <c r="C1959" s="26" t="s">
        <v>12</v>
      </c>
      <c r="D1959" s="26" t="s">
        <v>41</v>
      </c>
      <c r="E1959" s="26">
        <v>0.75</v>
      </c>
      <c r="F1959" s="30">
        <v>294.01526699999999</v>
      </c>
    </row>
    <row r="1960" spans="2:6" x14ac:dyDescent="0.3">
      <c r="B1960" s="27" t="s">
        <v>34</v>
      </c>
      <c r="C1960" s="28" t="s">
        <v>12</v>
      </c>
      <c r="D1960" s="28" t="s">
        <v>41</v>
      </c>
      <c r="E1960" s="28">
        <v>0.75</v>
      </c>
      <c r="F1960" s="31">
        <v>294.01526699999999</v>
      </c>
    </row>
    <row r="1961" spans="2:6" x14ac:dyDescent="0.3">
      <c r="B1961" s="25" t="s">
        <v>34</v>
      </c>
      <c r="C1961" s="26" t="s">
        <v>12</v>
      </c>
      <c r="D1961" s="26" t="s">
        <v>41</v>
      </c>
      <c r="E1961" s="26">
        <v>0.5</v>
      </c>
      <c r="F1961" s="30">
        <v>267.85146500000002</v>
      </c>
    </row>
    <row r="1962" spans="2:6" x14ac:dyDescent="0.3">
      <c r="B1962" s="27" t="s">
        <v>34</v>
      </c>
      <c r="C1962" s="28" t="s">
        <v>12</v>
      </c>
      <c r="D1962" s="28" t="s">
        <v>41</v>
      </c>
      <c r="E1962" s="28">
        <v>0.5</v>
      </c>
      <c r="F1962" s="31">
        <v>267.85146500000002</v>
      </c>
    </row>
    <row r="1963" spans="2:6" x14ac:dyDescent="0.3">
      <c r="B1963" s="25" t="s">
        <v>34</v>
      </c>
      <c r="C1963" s="26" t="s">
        <v>12</v>
      </c>
      <c r="D1963" s="26" t="s">
        <v>41</v>
      </c>
      <c r="E1963" s="26">
        <v>0.5</v>
      </c>
      <c r="F1963" s="30">
        <v>267.85146500000002</v>
      </c>
    </row>
    <row r="1964" spans="2:6" x14ac:dyDescent="0.3">
      <c r="B1964" s="27" t="s">
        <v>34</v>
      </c>
      <c r="C1964" s="28" t="s">
        <v>12</v>
      </c>
      <c r="D1964" s="28" t="s">
        <v>41</v>
      </c>
      <c r="E1964" s="28">
        <v>0.5</v>
      </c>
      <c r="F1964" s="31">
        <v>267.85146500000002</v>
      </c>
    </row>
    <row r="1965" spans="2:6" x14ac:dyDescent="0.3">
      <c r="B1965" s="25" t="s">
        <v>34</v>
      </c>
      <c r="C1965" s="26" t="s">
        <v>12</v>
      </c>
      <c r="D1965" s="26" t="s">
        <v>41</v>
      </c>
      <c r="E1965" s="26">
        <v>0.5</v>
      </c>
      <c r="F1965" s="30">
        <v>267.85146500000002</v>
      </c>
    </row>
    <row r="1966" spans="2:6" x14ac:dyDescent="0.3">
      <c r="B1966" s="27" t="s">
        <v>34</v>
      </c>
      <c r="C1966" s="28" t="s">
        <v>12</v>
      </c>
      <c r="D1966" s="28" t="s">
        <v>41</v>
      </c>
      <c r="E1966" s="28">
        <v>0.25</v>
      </c>
      <c r="F1966" s="31">
        <v>245.17588900000001</v>
      </c>
    </row>
    <row r="1967" spans="2:6" x14ac:dyDescent="0.3">
      <c r="B1967" s="25" t="s">
        <v>34</v>
      </c>
      <c r="C1967" s="26" t="s">
        <v>12</v>
      </c>
      <c r="D1967" s="26" t="s">
        <v>41</v>
      </c>
      <c r="E1967" s="26">
        <v>0.25</v>
      </c>
      <c r="F1967" s="30">
        <v>245.17588900000001</v>
      </c>
    </row>
    <row r="1968" spans="2:6" x14ac:dyDescent="0.3">
      <c r="B1968" s="27" t="s">
        <v>34</v>
      </c>
      <c r="C1968" s="28" t="s">
        <v>12</v>
      </c>
      <c r="D1968" s="28" t="s">
        <v>41</v>
      </c>
      <c r="E1968" s="28">
        <v>0.25</v>
      </c>
      <c r="F1968" s="31">
        <v>245.17588900000001</v>
      </c>
    </row>
    <row r="1969" spans="2:6" x14ac:dyDescent="0.3">
      <c r="B1969" s="25" t="s">
        <v>34</v>
      </c>
      <c r="C1969" s="26" t="s">
        <v>12</v>
      </c>
      <c r="D1969" s="26" t="s">
        <v>41</v>
      </c>
      <c r="E1969" s="26">
        <v>0.25</v>
      </c>
      <c r="F1969" s="30">
        <v>245.17588900000001</v>
      </c>
    </row>
    <row r="1970" spans="2:6" x14ac:dyDescent="0.3">
      <c r="B1970" s="27" t="s">
        <v>34</v>
      </c>
      <c r="C1970" s="28" t="s">
        <v>12</v>
      </c>
      <c r="D1970" s="28" t="s">
        <v>41</v>
      </c>
      <c r="E1970" s="28">
        <v>0.05</v>
      </c>
      <c r="F1970" s="31">
        <v>218.81729300000001</v>
      </c>
    </row>
    <row r="1971" spans="2:6" x14ac:dyDescent="0.3">
      <c r="B1971" s="25" t="s">
        <v>34</v>
      </c>
      <c r="C1971" s="26" t="s">
        <v>12</v>
      </c>
      <c r="D1971" s="26" t="s">
        <v>41</v>
      </c>
      <c r="E1971" s="26">
        <v>0.05</v>
      </c>
      <c r="F1971" s="30">
        <v>218.81729300000001</v>
      </c>
    </row>
    <row r="1972" spans="2:6" x14ac:dyDescent="0.3">
      <c r="B1972" s="27" t="s">
        <v>34</v>
      </c>
      <c r="C1972" s="28" t="s">
        <v>12</v>
      </c>
      <c r="D1972" s="28" t="s">
        <v>41</v>
      </c>
      <c r="E1972" s="28">
        <v>0.05</v>
      </c>
      <c r="F1972" s="31">
        <v>218.81729300000001</v>
      </c>
    </row>
    <row r="1973" spans="2:6" x14ac:dyDescent="0.3">
      <c r="B1973" s="25" t="s">
        <v>34</v>
      </c>
      <c r="C1973" s="26" t="s">
        <v>12</v>
      </c>
      <c r="D1973" s="26" t="s">
        <v>41</v>
      </c>
      <c r="E1973" s="26">
        <v>0</v>
      </c>
      <c r="F1973" s="30">
        <v>193.119102</v>
      </c>
    </row>
    <row r="1974" spans="2:6" x14ac:dyDescent="0.3">
      <c r="B1974" s="27" t="s">
        <v>34</v>
      </c>
      <c r="C1974" s="28" t="s">
        <v>12</v>
      </c>
      <c r="D1974" s="28" t="s">
        <v>41</v>
      </c>
      <c r="E1974" s="28" t="s">
        <v>24</v>
      </c>
      <c r="F1974" s="31">
        <v>269.87884100000002</v>
      </c>
    </row>
    <row r="1975" spans="2:6" x14ac:dyDescent="0.3">
      <c r="B1975" s="25" t="s">
        <v>34</v>
      </c>
      <c r="C1975" s="26" t="s">
        <v>12</v>
      </c>
      <c r="D1975" s="26" t="s">
        <v>42</v>
      </c>
      <c r="E1975" s="26">
        <v>1</v>
      </c>
      <c r="F1975" s="30">
        <v>26748153.98</v>
      </c>
    </row>
    <row r="1976" spans="2:6" x14ac:dyDescent="0.3">
      <c r="B1976" s="27" t="s">
        <v>34</v>
      </c>
      <c r="C1976" s="28" t="s">
        <v>12</v>
      </c>
      <c r="D1976" s="28" t="s">
        <v>42</v>
      </c>
      <c r="E1976" s="28">
        <v>0.95</v>
      </c>
      <c r="F1976" s="31">
        <v>18879546.379999999</v>
      </c>
    </row>
    <row r="1977" spans="2:6" x14ac:dyDescent="0.3">
      <c r="B1977" s="25" t="s">
        <v>34</v>
      </c>
      <c r="C1977" s="26" t="s">
        <v>12</v>
      </c>
      <c r="D1977" s="26" t="s">
        <v>42</v>
      </c>
      <c r="E1977" s="26">
        <v>0.95</v>
      </c>
      <c r="F1977" s="30">
        <v>18879546.379999999</v>
      </c>
    </row>
    <row r="1978" spans="2:6" x14ac:dyDescent="0.3">
      <c r="B1978" s="27" t="s">
        <v>34</v>
      </c>
      <c r="C1978" s="28" t="s">
        <v>12</v>
      </c>
      <c r="D1978" s="28" t="s">
        <v>42</v>
      </c>
      <c r="E1978" s="28">
        <v>0.95</v>
      </c>
      <c r="F1978" s="31">
        <v>18879546.379999999</v>
      </c>
    </row>
    <row r="1979" spans="2:6" x14ac:dyDescent="0.3">
      <c r="B1979" s="25" t="s">
        <v>34</v>
      </c>
      <c r="C1979" s="26" t="s">
        <v>12</v>
      </c>
      <c r="D1979" s="26" t="s">
        <v>42</v>
      </c>
      <c r="E1979" s="26">
        <v>0.75</v>
      </c>
      <c r="F1979" s="30">
        <v>15299073.77</v>
      </c>
    </row>
    <row r="1980" spans="2:6" x14ac:dyDescent="0.3">
      <c r="B1980" s="27" t="s">
        <v>34</v>
      </c>
      <c r="C1980" s="28" t="s">
        <v>12</v>
      </c>
      <c r="D1980" s="28" t="s">
        <v>42</v>
      </c>
      <c r="E1980" s="28">
        <v>0.75</v>
      </c>
      <c r="F1980" s="31">
        <v>15299073.77</v>
      </c>
    </row>
    <row r="1981" spans="2:6" x14ac:dyDescent="0.3">
      <c r="B1981" s="25" t="s">
        <v>34</v>
      </c>
      <c r="C1981" s="26" t="s">
        <v>12</v>
      </c>
      <c r="D1981" s="26" t="s">
        <v>42</v>
      </c>
      <c r="E1981" s="26">
        <v>0.75</v>
      </c>
      <c r="F1981" s="30">
        <v>15299073.77</v>
      </c>
    </row>
    <row r="1982" spans="2:6" x14ac:dyDescent="0.3">
      <c r="B1982" s="27" t="s">
        <v>34</v>
      </c>
      <c r="C1982" s="28" t="s">
        <v>12</v>
      </c>
      <c r="D1982" s="28" t="s">
        <v>42</v>
      </c>
      <c r="E1982" s="28">
        <v>0.75</v>
      </c>
      <c r="F1982" s="31">
        <v>15299073.77</v>
      </c>
    </row>
    <row r="1983" spans="2:6" x14ac:dyDescent="0.3">
      <c r="B1983" s="25" t="s">
        <v>34</v>
      </c>
      <c r="C1983" s="26" t="s">
        <v>12</v>
      </c>
      <c r="D1983" s="26" t="s">
        <v>42</v>
      </c>
      <c r="E1983" s="26">
        <v>0.5</v>
      </c>
      <c r="F1983" s="30">
        <v>13377861.640000001</v>
      </c>
    </row>
    <row r="1984" spans="2:6" x14ac:dyDescent="0.3">
      <c r="B1984" s="27" t="s">
        <v>34</v>
      </c>
      <c r="C1984" s="28" t="s">
        <v>12</v>
      </c>
      <c r="D1984" s="28" t="s">
        <v>42</v>
      </c>
      <c r="E1984" s="28">
        <v>0.5</v>
      </c>
      <c r="F1984" s="31">
        <v>13377861.640000001</v>
      </c>
    </row>
    <row r="1985" spans="2:6" x14ac:dyDescent="0.3">
      <c r="B1985" s="25" t="s">
        <v>34</v>
      </c>
      <c r="C1985" s="26" t="s">
        <v>12</v>
      </c>
      <c r="D1985" s="26" t="s">
        <v>42</v>
      </c>
      <c r="E1985" s="26">
        <v>0.5</v>
      </c>
      <c r="F1985" s="30">
        <v>13377861.640000001</v>
      </c>
    </row>
    <row r="1986" spans="2:6" x14ac:dyDescent="0.3">
      <c r="B1986" s="27" t="s">
        <v>34</v>
      </c>
      <c r="C1986" s="28" t="s">
        <v>12</v>
      </c>
      <c r="D1986" s="28" t="s">
        <v>42</v>
      </c>
      <c r="E1986" s="28">
        <v>0.5</v>
      </c>
      <c r="F1986" s="31">
        <v>13377861.640000001</v>
      </c>
    </row>
    <row r="1987" spans="2:6" x14ac:dyDescent="0.3">
      <c r="B1987" s="25" t="s">
        <v>34</v>
      </c>
      <c r="C1987" s="26" t="s">
        <v>12</v>
      </c>
      <c r="D1987" s="26" t="s">
        <v>42</v>
      </c>
      <c r="E1987" s="26">
        <v>0.5</v>
      </c>
      <c r="F1987" s="30">
        <v>13377861.640000001</v>
      </c>
    </row>
    <row r="1988" spans="2:6" x14ac:dyDescent="0.3">
      <c r="B1988" s="27" t="s">
        <v>34</v>
      </c>
      <c r="C1988" s="28" t="s">
        <v>12</v>
      </c>
      <c r="D1988" s="28" t="s">
        <v>42</v>
      </c>
      <c r="E1988" s="28">
        <v>0.25</v>
      </c>
      <c r="F1988" s="31">
        <v>11625115.27</v>
      </c>
    </row>
    <row r="1989" spans="2:6" x14ac:dyDescent="0.3">
      <c r="B1989" s="25" t="s">
        <v>34</v>
      </c>
      <c r="C1989" s="26" t="s">
        <v>12</v>
      </c>
      <c r="D1989" s="26" t="s">
        <v>42</v>
      </c>
      <c r="E1989" s="26">
        <v>0.25</v>
      </c>
      <c r="F1989" s="30">
        <v>11625115.27</v>
      </c>
    </row>
    <row r="1990" spans="2:6" x14ac:dyDescent="0.3">
      <c r="B1990" s="27" t="s">
        <v>34</v>
      </c>
      <c r="C1990" s="28" t="s">
        <v>12</v>
      </c>
      <c r="D1990" s="28" t="s">
        <v>42</v>
      </c>
      <c r="E1990" s="28">
        <v>0.25</v>
      </c>
      <c r="F1990" s="31">
        <v>11625115.27</v>
      </c>
    </row>
    <row r="1991" spans="2:6" x14ac:dyDescent="0.3">
      <c r="B1991" s="25" t="s">
        <v>34</v>
      </c>
      <c r="C1991" s="26" t="s">
        <v>12</v>
      </c>
      <c r="D1991" s="26" t="s">
        <v>42</v>
      </c>
      <c r="E1991" s="26">
        <v>0.25</v>
      </c>
      <c r="F1991" s="30">
        <v>11625115.27</v>
      </c>
    </row>
    <row r="1992" spans="2:6" x14ac:dyDescent="0.3">
      <c r="B1992" s="27" t="s">
        <v>34</v>
      </c>
      <c r="C1992" s="28" t="s">
        <v>12</v>
      </c>
      <c r="D1992" s="28" t="s">
        <v>42</v>
      </c>
      <c r="E1992" s="28">
        <v>0.05</v>
      </c>
      <c r="F1992" s="31">
        <v>9384499.4529999997</v>
      </c>
    </row>
    <row r="1993" spans="2:6" x14ac:dyDescent="0.3">
      <c r="B1993" s="25" t="s">
        <v>34</v>
      </c>
      <c r="C1993" s="26" t="s">
        <v>12</v>
      </c>
      <c r="D1993" s="26" t="s">
        <v>42</v>
      </c>
      <c r="E1993" s="26">
        <v>0.05</v>
      </c>
      <c r="F1993" s="30">
        <v>9384499.4529999997</v>
      </c>
    </row>
    <row r="1994" spans="2:6" x14ac:dyDescent="0.3">
      <c r="B1994" s="27" t="s">
        <v>34</v>
      </c>
      <c r="C1994" s="28" t="s">
        <v>12</v>
      </c>
      <c r="D1994" s="28" t="s">
        <v>42</v>
      </c>
      <c r="E1994" s="28">
        <v>0.05</v>
      </c>
      <c r="F1994" s="31">
        <v>9384499.4529999997</v>
      </c>
    </row>
    <row r="1995" spans="2:6" x14ac:dyDescent="0.3">
      <c r="B1995" s="25" t="s">
        <v>34</v>
      </c>
      <c r="C1995" s="26" t="s">
        <v>12</v>
      </c>
      <c r="D1995" s="26" t="s">
        <v>42</v>
      </c>
      <c r="E1995" s="26">
        <v>0</v>
      </c>
      <c r="F1995" s="30">
        <v>5398306.3760000002</v>
      </c>
    </row>
    <row r="1996" spans="2:6" x14ac:dyDescent="0.3">
      <c r="B1996" s="27" t="s">
        <v>34</v>
      </c>
      <c r="C1996" s="28" t="s">
        <v>12</v>
      </c>
      <c r="D1996" s="28" t="s">
        <v>42</v>
      </c>
      <c r="E1996" s="28" t="s">
        <v>24</v>
      </c>
      <c r="F1996" s="31">
        <v>13624958.49</v>
      </c>
    </row>
    <row r="1997" spans="2:6" x14ac:dyDescent="0.3">
      <c r="B1997" s="25" t="s">
        <v>34</v>
      </c>
      <c r="C1997" s="26" t="s">
        <v>12</v>
      </c>
      <c r="D1997" s="26" t="s">
        <v>43</v>
      </c>
      <c r="E1997" s="26">
        <v>1</v>
      </c>
      <c r="F1997" s="30">
        <v>167.499236</v>
      </c>
    </row>
    <row r="1998" spans="2:6" x14ac:dyDescent="0.3">
      <c r="B1998" s="27" t="s">
        <v>34</v>
      </c>
      <c r="C1998" s="28" t="s">
        <v>12</v>
      </c>
      <c r="D1998" s="28" t="s">
        <v>43</v>
      </c>
      <c r="E1998" s="28">
        <v>0.95</v>
      </c>
      <c r="F1998" s="31">
        <v>111.51201</v>
      </c>
    </row>
    <row r="1999" spans="2:6" x14ac:dyDescent="0.3">
      <c r="B1999" s="25" t="s">
        <v>34</v>
      </c>
      <c r="C1999" s="26" t="s">
        <v>12</v>
      </c>
      <c r="D1999" s="26" t="s">
        <v>43</v>
      </c>
      <c r="E1999" s="26">
        <v>0.95</v>
      </c>
      <c r="F1999" s="30">
        <v>111.51201</v>
      </c>
    </row>
    <row r="2000" spans="2:6" x14ac:dyDescent="0.3">
      <c r="B2000" s="27" t="s">
        <v>34</v>
      </c>
      <c r="C2000" s="28" t="s">
        <v>12</v>
      </c>
      <c r="D2000" s="28" t="s">
        <v>43</v>
      </c>
      <c r="E2000" s="28">
        <v>0.95</v>
      </c>
      <c r="F2000" s="31">
        <v>111.51201</v>
      </c>
    </row>
    <row r="2001" spans="2:6" x14ac:dyDescent="0.3">
      <c r="B2001" s="25" t="s">
        <v>34</v>
      </c>
      <c r="C2001" s="26" t="s">
        <v>12</v>
      </c>
      <c r="D2001" s="26" t="s">
        <v>43</v>
      </c>
      <c r="E2001" s="26">
        <v>0.75</v>
      </c>
      <c r="F2001" s="30">
        <v>95.507931999999997</v>
      </c>
    </row>
    <row r="2002" spans="2:6" x14ac:dyDescent="0.3">
      <c r="B2002" s="27" t="s">
        <v>34</v>
      </c>
      <c r="C2002" s="28" t="s">
        <v>12</v>
      </c>
      <c r="D2002" s="28" t="s">
        <v>43</v>
      </c>
      <c r="E2002" s="28">
        <v>0.75</v>
      </c>
      <c r="F2002" s="31">
        <v>95.507931999999997</v>
      </c>
    </row>
    <row r="2003" spans="2:6" x14ac:dyDescent="0.3">
      <c r="B2003" s="25" t="s">
        <v>34</v>
      </c>
      <c r="C2003" s="26" t="s">
        <v>12</v>
      </c>
      <c r="D2003" s="26" t="s">
        <v>43</v>
      </c>
      <c r="E2003" s="26">
        <v>0.75</v>
      </c>
      <c r="F2003" s="30">
        <v>95.507931999999997</v>
      </c>
    </row>
    <row r="2004" spans="2:6" x14ac:dyDescent="0.3">
      <c r="B2004" s="27" t="s">
        <v>34</v>
      </c>
      <c r="C2004" s="28" t="s">
        <v>12</v>
      </c>
      <c r="D2004" s="28" t="s">
        <v>43</v>
      </c>
      <c r="E2004" s="28">
        <v>0.75</v>
      </c>
      <c r="F2004" s="31">
        <v>95.507931999999997</v>
      </c>
    </row>
    <row r="2005" spans="2:6" x14ac:dyDescent="0.3">
      <c r="B2005" s="25" t="s">
        <v>34</v>
      </c>
      <c r="C2005" s="26" t="s">
        <v>12</v>
      </c>
      <c r="D2005" s="26" t="s">
        <v>43</v>
      </c>
      <c r="E2005" s="26">
        <v>0.5</v>
      </c>
      <c r="F2005" s="30">
        <v>85.679485</v>
      </c>
    </row>
    <row r="2006" spans="2:6" x14ac:dyDescent="0.3">
      <c r="B2006" s="27" t="s">
        <v>34</v>
      </c>
      <c r="C2006" s="28" t="s">
        <v>12</v>
      </c>
      <c r="D2006" s="28" t="s">
        <v>43</v>
      </c>
      <c r="E2006" s="28">
        <v>0.5</v>
      </c>
      <c r="F2006" s="31">
        <v>85.679485</v>
      </c>
    </row>
    <row r="2007" spans="2:6" x14ac:dyDescent="0.3">
      <c r="B2007" s="25" t="s">
        <v>34</v>
      </c>
      <c r="C2007" s="26" t="s">
        <v>12</v>
      </c>
      <c r="D2007" s="26" t="s">
        <v>43</v>
      </c>
      <c r="E2007" s="26">
        <v>0.5</v>
      </c>
      <c r="F2007" s="30">
        <v>85.679485</v>
      </c>
    </row>
    <row r="2008" spans="2:6" x14ac:dyDescent="0.3">
      <c r="B2008" s="27" t="s">
        <v>34</v>
      </c>
      <c r="C2008" s="28" t="s">
        <v>12</v>
      </c>
      <c r="D2008" s="28" t="s">
        <v>43</v>
      </c>
      <c r="E2008" s="28">
        <v>0.5</v>
      </c>
      <c r="F2008" s="31">
        <v>85.679485</v>
      </c>
    </row>
    <row r="2009" spans="2:6" x14ac:dyDescent="0.3">
      <c r="B2009" s="25" t="s">
        <v>34</v>
      </c>
      <c r="C2009" s="26" t="s">
        <v>12</v>
      </c>
      <c r="D2009" s="26" t="s">
        <v>43</v>
      </c>
      <c r="E2009" s="26">
        <v>0.5</v>
      </c>
      <c r="F2009" s="30">
        <v>85.679485</v>
      </c>
    </row>
    <row r="2010" spans="2:6" x14ac:dyDescent="0.3">
      <c r="B2010" s="27" t="s">
        <v>34</v>
      </c>
      <c r="C2010" s="28" t="s">
        <v>12</v>
      </c>
      <c r="D2010" s="28" t="s">
        <v>43</v>
      </c>
      <c r="E2010" s="28">
        <v>0.25</v>
      </c>
      <c r="F2010" s="31">
        <v>76.921813999999998</v>
      </c>
    </row>
    <row r="2011" spans="2:6" x14ac:dyDescent="0.3">
      <c r="B2011" s="25" t="s">
        <v>34</v>
      </c>
      <c r="C2011" s="26" t="s">
        <v>12</v>
      </c>
      <c r="D2011" s="26" t="s">
        <v>43</v>
      </c>
      <c r="E2011" s="26">
        <v>0.25</v>
      </c>
      <c r="F2011" s="30">
        <v>76.921813999999998</v>
      </c>
    </row>
    <row r="2012" spans="2:6" x14ac:dyDescent="0.3">
      <c r="B2012" s="27" t="s">
        <v>34</v>
      </c>
      <c r="C2012" s="28" t="s">
        <v>12</v>
      </c>
      <c r="D2012" s="28" t="s">
        <v>43</v>
      </c>
      <c r="E2012" s="28">
        <v>0.25</v>
      </c>
      <c r="F2012" s="31">
        <v>76.921813999999998</v>
      </c>
    </row>
    <row r="2013" spans="2:6" x14ac:dyDescent="0.3">
      <c r="B2013" s="25" t="s">
        <v>34</v>
      </c>
      <c r="C2013" s="26" t="s">
        <v>12</v>
      </c>
      <c r="D2013" s="26" t="s">
        <v>43</v>
      </c>
      <c r="E2013" s="26">
        <v>0.25</v>
      </c>
      <c r="F2013" s="30">
        <v>76.921813999999998</v>
      </c>
    </row>
    <row r="2014" spans="2:6" x14ac:dyDescent="0.3">
      <c r="B2014" s="27" t="s">
        <v>34</v>
      </c>
      <c r="C2014" s="28" t="s">
        <v>12</v>
      </c>
      <c r="D2014" s="28" t="s">
        <v>43</v>
      </c>
      <c r="E2014" s="28">
        <v>0.05</v>
      </c>
      <c r="F2014" s="31">
        <v>66.022649999999999</v>
      </c>
    </row>
    <row r="2015" spans="2:6" x14ac:dyDescent="0.3">
      <c r="B2015" s="25" t="s">
        <v>34</v>
      </c>
      <c r="C2015" s="26" t="s">
        <v>12</v>
      </c>
      <c r="D2015" s="26" t="s">
        <v>43</v>
      </c>
      <c r="E2015" s="26">
        <v>0.05</v>
      </c>
      <c r="F2015" s="30">
        <v>66.022649999999999</v>
      </c>
    </row>
    <row r="2016" spans="2:6" x14ac:dyDescent="0.3">
      <c r="B2016" s="27" t="s">
        <v>34</v>
      </c>
      <c r="C2016" s="28" t="s">
        <v>12</v>
      </c>
      <c r="D2016" s="28" t="s">
        <v>43</v>
      </c>
      <c r="E2016" s="28">
        <v>0.05</v>
      </c>
      <c r="F2016" s="31">
        <v>66.022649999999999</v>
      </c>
    </row>
    <row r="2017" spans="2:6" x14ac:dyDescent="0.3">
      <c r="B2017" s="25" t="s">
        <v>34</v>
      </c>
      <c r="C2017" s="26" t="s">
        <v>12</v>
      </c>
      <c r="D2017" s="26" t="s">
        <v>43</v>
      </c>
      <c r="E2017" s="26">
        <v>0</v>
      </c>
      <c r="F2017" s="30">
        <v>50.490355000000001</v>
      </c>
    </row>
    <row r="2018" spans="2:6" x14ac:dyDescent="0.3">
      <c r="B2018" s="27" t="s">
        <v>34</v>
      </c>
      <c r="C2018" s="28" t="s">
        <v>12</v>
      </c>
      <c r="D2018" s="28" t="s">
        <v>43</v>
      </c>
      <c r="E2018" s="28" t="s">
        <v>24</v>
      </c>
      <c r="F2018" s="31">
        <v>86.951074000000006</v>
      </c>
    </row>
    <row r="2019" spans="2:6" x14ac:dyDescent="0.3">
      <c r="B2019" s="25" t="s">
        <v>34</v>
      </c>
      <c r="C2019" s="26" t="s">
        <v>13</v>
      </c>
      <c r="D2019" s="26" t="s">
        <v>35</v>
      </c>
      <c r="E2019" s="26">
        <v>1</v>
      </c>
      <c r="F2019" s="30">
        <v>237139.47500000001</v>
      </c>
    </row>
    <row r="2020" spans="2:6" x14ac:dyDescent="0.3">
      <c r="B2020" s="27" t="s">
        <v>34</v>
      </c>
      <c r="C2020" s="28" t="s">
        <v>13</v>
      </c>
      <c r="D2020" s="28" t="s">
        <v>35</v>
      </c>
      <c r="E2020" s="28">
        <v>0.95</v>
      </c>
      <c r="F2020" s="31">
        <v>192911.27499999999</v>
      </c>
    </row>
    <row r="2021" spans="2:6" x14ac:dyDescent="0.3">
      <c r="B2021" s="25" t="s">
        <v>34</v>
      </c>
      <c r="C2021" s="26" t="s">
        <v>13</v>
      </c>
      <c r="D2021" s="26" t="s">
        <v>35</v>
      </c>
      <c r="E2021" s="26">
        <v>0.95</v>
      </c>
      <c r="F2021" s="30">
        <v>192911.27499999999</v>
      </c>
    </row>
    <row r="2022" spans="2:6" x14ac:dyDescent="0.3">
      <c r="B2022" s="27" t="s">
        <v>34</v>
      </c>
      <c r="C2022" s="28" t="s">
        <v>13</v>
      </c>
      <c r="D2022" s="28" t="s">
        <v>35</v>
      </c>
      <c r="E2022" s="28">
        <v>0.95</v>
      </c>
      <c r="F2022" s="31">
        <v>192911.27499999999</v>
      </c>
    </row>
    <row r="2023" spans="2:6" x14ac:dyDescent="0.3">
      <c r="B2023" s="25" t="s">
        <v>34</v>
      </c>
      <c r="C2023" s="26" t="s">
        <v>13</v>
      </c>
      <c r="D2023" s="26" t="s">
        <v>35</v>
      </c>
      <c r="E2023" s="26">
        <v>0.75</v>
      </c>
      <c r="F2023" s="30">
        <v>173096.65</v>
      </c>
    </row>
    <row r="2024" spans="2:6" x14ac:dyDescent="0.3">
      <c r="B2024" s="27" t="s">
        <v>34</v>
      </c>
      <c r="C2024" s="28" t="s">
        <v>13</v>
      </c>
      <c r="D2024" s="28" t="s">
        <v>35</v>
      </c>
      <c r="E2024" s="28">
        <v>0.75</v>
      </c>
      <c r="F2024" s="31">
        <v>173096.65</v>
      </c>
    </row>
    <row r="2025" spans="2:6" x14ac:dyDescent="0.3">
      <c r="B2025" s="25" t="s">
        <v>34</v>
      </c>
      <c r="C2025" s="26" t="s">
        <v>13</v>
      </c>
      <c r="D2025" s="26" t="s">
        <v>35</v>
      </c>
      <c r="E2025" s="26">
        <v>0.75</v>
      </c>
      <c r="F2025" s="30">
        <v>173096.65</v>
      </c>
    </row>
    <row r="2026" spans="2:6" x14ac:dyDescent="0.3">
      <c r="B2026" s="27" t="s">
        <v>34</v>
      </c>
      <c r="C2026" s="28" t="s">
        <v>13</v>
      </c>
      <c r="D2026" s="28" t="s">
        <v>35</v>
      </c>
      <c r="E2026" s="28">
        <v>0.75</v>
      </c>
      <c r="F2026" s="31">
        <v>173096.65</v>
      </c>
    </row>
    <row r="2027" spans="2:6" x14ac:dyDescent="0.3">
      <c r="B2027" s="25" t="s">
        <v>34</v>
      </c>
      <c r="C2027" s="26" t="s">
        <v>13</v>
      </c>
      <c r="D2027" s="26" t="s">
        <v>35</v>
      </c>
      <c r="E2027" s="26">
        <v>0.5</v>
      </c>
      <c r="F2027" s="30">
        <v>158370.22500000001</v>
      </c>
    </row>
    <row r="2028" spans="2:6" x14ac:dyDescent="0.3">
      <c r="B2028" s="27" t="s">
        <v>34</v>
      </c>
      <c r="C2028" s="28" t="s">
        <v>13</v>
      </c>
      <c r="D2028" s="28" t="s">
        <v>35</v>
      </c>
      <c r="E2028" s="28">
        <v>0.5</v>
      </c>
      <c r="F2028" s="31">
        <v>158370.22500000001</v>
      </c>
    </row>
    <row r="2029" spans="2:6" x14ac:dyDescent="0.3">
      <c r="B2029" s="25" t="s">
        <v>34</v>
      </c>
      <c r="C2029" s="26" t="s">
        <v>13</v>
      </c>
      <c r="D2029" s="26" t="s">
        <v>35</v>
      </c>
      <c r="E2029" s="26">
        <v>0.5</v>
      </c>
      <c r="F2029" s="30">
        <v>158370.22500000001</v>
      </c>
    </row>
    <row r="2030" spans="2:6" x14ac:dyDescent="0.3">
      <c r="B2030" s="27" t="s">
        <v>34</v>
      </c>
      <c r="C2030" s="28" t="s">
        <v>13</v>
      </c>
      <c r="D2030" s="28" t="s">
        <v>35</v>
      </c>
      <c r="E2030" s="28">
        <v>0.5</v>
      </c>
      <c r="F2030" s="31">
        <v>158370.22500000001</v>
      </c>
    </row>
    <row r="2031" spans="2:6" x14ac:dyDescent="0.3">
      <c r="B2031" s="25" t="s">
        <v>34</v>
      </c>
      <c r="C2031" s="26" t="s">
        <v>13</v>
      </c>
      <c r="D2031" s="26" t="s">
        <v>35</v>
      </c>
      <c r="E2031" s="26">
        <v>0.5</v>
      </c>
      <c r="F2031" s="30">
        <v>158370.22500000001</v>
      </c>
    </row>
    <row r="2032" spans="2:6" x14ac:dyDescent="0.3">
      <c r="B2032" s="27" t="s">
        <v>34</v>
      </c>
      <c r="C2032" s="28" t="s">
        <v>13</v>
      </c>
      <c r="D2032" s="28" t="s">
        <v>35</v>
      </c>
      <c r="E2032" s="28">
        <v>0.25</v>
      </c>
      <c r="F2032" s="31">
        <v>143350.25</v>
      </c>
    </row>
    <row r="2033" spans="2:6" x14ac:dyDescent="0.3">
      <c r="B2033" s="25" t="s">
        <v>34</v>
      </c>
      <c r="C2033" s="26" t="s">
        <v>13</v>
      </c>
      <c r="D2033" s="26" t="s">
        <v>35</v>
      </c>
      <c r="E2033" s="26">
        <v>0.25</v>
      </c>
      <c r="F2033" s="30">
        <v>143350.25</v>
      </c>
    </row>
    <row r="2034" spans="2:6" x14ac:dyDescent="0.3">
      <c r="B2034" s="27" t="s">
        <v>34</v>
      </c>
      <c r="C2034" s="28" t="s">
        <v>13</v>
      </c>
      <c r="D2034" s="28" t="s">
        <v>35</v>
      </c>
      <c r="E2034" s="28">
        <v>0.25</v>
      </c>
      <c r="F2034" s="31">
        <v>143350.25</v>
      </c>
    </row>
    <row r="2035" spans="2:6" x14ac:dyDescent="0.3">
      <c r="B2035" s="25" t="s">
        <v>34</v>
      </c>
      <c r="C2035" s="26" t="s">
        <v>13</v>
      </c>
      <c r="D2035" s="26" t="s">
        <v>35</v>
      </c>
      <c r="E2035" s="26">
        <v>0.25</v>
      </c>
      <c r="F2035" s="30">
        <v>143350.25</v>
      </c>
    </row>
    <row r="2036" spans="2:6" x14ac:dyDescent="0.3">
      <c r="B2036" s="27" t="s">
        <v>34</v>
      </c>
      <c r="C2036" s="28" t="s">
        <v>13</v>
      </c>
      <c r="D2036" s="28" t="s">
        <v>35</v>
      </c>
      <c r="E2036" s="28">
        <v>0.05</v>
      </c>
      <c r="F2036" s="31">
        <v>125541.55</v>
      </c>
    </row>
    <row r="2037" spans="2:6" x14ac:dyDescent="0.3">
      <c r="B2037" s="25" t="s">
        <v>34</v>
      </c>
      <c r="C2037" s="26" t="s">
        <v>13</v>
      </c>
      <c r="D2037" s="26" t="s">
        <v>35</v>
      </c>
      <c r="E2037" s="26">
        <v>0.05</v>
      </c>
      <c r="F2037" s="30">
        <v>125541.55</v>
      </c>
    </row>
    <row r="2038" spans="2:6" x14ac:dyDescent="0.3">
      <c r="B2038" s="27" t="s">
        <v>34</v>
      </c>
      <c r="C2038" s="28" t="s">
        <v>13</v>
      </c>
      <c r="D2038" s="28" t="s">
        <v>35</v>
      </c>
      <c r="E2038" s="28">
        <v>0.05</v>
      </c>
      <c r="F2038" s="31">
        <v>125541.55</v>
      </c>
    </row>
    <row r="2039" spans="2:6" x14ac:dyDescent="0.3">
      <c r="B2039" s="25" t="s">
        <v>34</v>
      </c>
      <c r="C2039" s="26" t="s">
        <v>13</v>
      </c>
      <c r="D2039" s="26" t="s">
        <v>35</v>
      </c>
      <c r="E2039" s="26">
        <v>0</v>
      </c>
      <c r="F2039" s="30">
        <v>98437.1</v>
      </c>
    </row>
    <row r="2040" spans="2:6" x14ac:dyDescent="0.3">
      <c r="B2040" s="27" t="s">
        <v>34</v>
      </c>
      <c r="C2040" s="28" t="s">
        <v>13</v>
      </c>
      <c r="D2040" s="28" t="s">
        <v>35</v>
      </c>
      <c r="E2040" s="28" t="s">
        <v>24</v>
      </c>
      <c r="F2040" s="31">
        <v>158763.3591</v>
      </c>
    </row>
    <row r="2041" spans="2:6" x14ac:dyDescent="0.3">
      <c r="B2041" s="25" t="s">
        <v>34</v>
      </c>
      <c r="C2041" s="26" t="s">
        <v>13</v>
      </c>
      <c r="D2041" s="26" t="s">
        <v>36</v>
      </c>
      <c r="E2041" s="26">
        <v>1</v>
      </c>
      <c r="F2041" s="30">
        <v>78306299.930000007</v>
      </c>
    </row>
    <row r="2042" spans="2:6" x14ac:dyDescent="0.3">
      <c r="B2042" s="27" t="s">
        <v>34</v>
      </c>
      <c r="C2042" s="28" t="s">
        <v>13</v>
      </c>
      <c r="D2042" s="28" t="s">
        <v>36</v>
      </c>
      <c r="E2042" s="28">
        <v>0.95</v>
      </c>
      <c r="F2042" s="31">
        <v>56878483.600000001</v>
      </c>
    </row>
    <row r="2043" spans="2:6" x14ac:dyDescent="0.3">
      <c r="B2043" s="25" t="s">
        <v>34</v>
      </c>
      <c r="C2043" s="26" t="s">
        <v>13</v>
      </c>
      <c r="D2043" s="26" t="s">
        <v>36</v>
      </c>
      <c r="E2043" s="26">
        <v>0.95</v>
      </c>
      <c r="F2043" s="30">
        <v>56878483.600000001</v>
      </c>
    </row>
    <row r="2044" spans="2:6" x14ac:dyDescent="0.3">
      <c r="B2044" s="27" t="s">
        <v>34</v>
      </c>
      <c r="C2044" s="28" t="s">
        <v>13</v>
      </c>
      <c r="D2044" s="28" t="s">
        <v>36</v>
      </c>
      <c r="E2044" s="28">
        <v>0.95</v>
      </c>
      <c r="F2044" s="31">
        <v>56878483.600000001</v>
      </c>
    </row>
    <row r="2045" spans="2:6" x14ac:dyDescent="0.3">
      <c r="B2045" s="25" t="s">
        <v>34</v>
      </c>
      <c r="C2045" s="26" t="s">
        <v>13</v>
      </c>
      <c r="D2045" s="26" t="s">
        <v>36</v>
      </c>
      <c r="E2045" s="26">
        <v>0.75</v>
      </c>
      <c r="F2045" s="30">
        <v>48401621.32</v>
      </c>
    </row>
    <row r="2046" spans="2:6" x14ac:dyDescent="0.3">
      <c r="B2046" s="27" t="s">
        <v>34</v>
      </c>
      <c r="C2046" s="28" t="s">
        <v>13</v>
      </c>
      <c r="D2046" s="28" t="s">
        <v>36</v>
      </c>
      <c r="E2046" s="28">
        <v>0.75</v>
      </c>
      <c r="F2046" s="31">
        <v>48401621.32</v>
      </c>
    </row>
    <row r="2047" spans="2:6" x14ac:dyDescent="0.3">
      <c r="B2047" s="25" t="s">
        <v>34</v>
      </c>
      <c r="C2047" s="26" t="s">
        <v>13</v>
      </c>
      <c r="D2047" s="26" t="s">
        <v>36</v>
      </c>
      <c r="E2047" s="26">
        <v>0.75</v>
      </c>
      <c r="F2047" s="30">
        <v>48401621.32</v>
      </c>
    </row>
    <row r="2048" spans="2:6" x14ac:dyDescent="0.3">
      <c r="B2048" s="27" t="s">
        <v>34</v>
      </c>
      <c r="C2048" s="28" t="s">
        <v>13</v>
      </c>
      <c r="D2048" s="28" t="s">
        <v>36</v>
      </c>
      <c r="E2048" s="28">
        <v>0.75</v>
      </c>
      <c r="F2048" s="31">
        <v>48401621.32</v>
      </c>
    </row>
    <row r="2049" spans="2:6" x14ac:dyDescent="0.3">
      <c r="B2049" s="25" t="s">
        <v>34</v>
      </c>
      <c r="C2049" s="26" t="s">
        <v>13</v>
      </c>
      <c r="D2049" s="26" t="s">
        <v>36</v>
      </c>
      <c r="E2049" s="26">
        <v>0.5</v>
      </c>
      <c r="F2049" s="30">
        <v>42606207.920000002</v>
      </c>
    </row>
    <row r="2050" spans="2:6" x14ac:dyDescent="0.3">
      <c r="B2050" s="27" t="s">
        <v>34</v>
      </c>
      <c r="C2050" s="28" t="s">
        <v>13</v>
      </c>
      <c r="D2050" s="28" t="s">
        <v>36</v>
      </c>
      <c r="E2050" s="28">
        <v>0.5</v>
      </c>
      <c r="F2050" s="31">
        <v>42606207.920000002</v>
      </c>
    </row>
    <row r="2051" spans="2:6" x14ac:dyDescent="0.3">
      <c r="B2051" s="25" t="s">
        <v>34</v>
      </c>
      <c r="C2051" s="26" t="s">
        <v>13</v>
      </c>
      <c r="D2051" s="26" t="s">
        <v>36</v>
      </c>
      <c r="E2051" s="26">
        <v>0.5</v>
      </c>
      <c r="F2051" s="30">
        <v>42606207.920000002</v>
      </c>
    </row>
    <row r="2052" spans="2:6" x14ac:dyDescent="0.3">
      <c r="B2052" s="27" t="s">
        <v>34</v>
      </c>
      <c r="C2052" s="28" t="s">
        <v>13</v>
      </c>
      <c r="D2052" s="28" t="s">
        <v>36</v>
      </c>
      <c r="E2052" s="28">
        <v>0.5</v>
      </c>
      <c r="F2052" s="31">
        <v>42606207.920000002</v>
      </c>
    </row>
    <row r="2053" spans="2:6" x14ac:dyDescent="0.3">
      <c r="B2053" s="25" t="s">
        <v>34</v>
      </c>
      <c r="C2053" s="26" t="s">
        <v>13</v>
      </c>
      <c r="D2053" s="26" t="s">
        <v>36</v>
      </c>
      <c r="E2053" s="26">
        <v>0.5</v>
      </c>
      <c r="F2053" s="30">
        <v>42606207.920000002</v>
      </c>
    </row>
    <row r="2054" spans="2:6" x14ac:dyDescent="0.3">
      <c r="B2054" s="27" t="s">
        <v>34</v>
      </c>
      <c r="C2054" s="28" t="s">
        <v>13</v>
      </c>
      <c r="D2054" s="28" t="s">
        <v>36</v>
      </c>
      <c r="E2054" s="28">
        <v>0.25</v>
      </c>
      <c r="F2054" s="31">
        <v>37296562.299999997</v>
      </c>
    </row>
    <row r="2055" spans="2:6" x14ac:dyDescent="0.3">
      <c r="B2055" s="25" t="s">
        <v>34</v>
      </c>
      <c r="C2055" s="26" t="s">
        <v>13</v>
      </c>
      <c r="D2055" s="26" t="s">
        <v>36</v>
      </c>
      <c r="E2055" s="26">
        <v>0.25</v>
      </c>
      <c r="F2055" s="30">
        <v>37296562.299999997</v>
      </c>
    </row>
    <row r="2056" spans="2:6" x14ac:dyDescent="0.3">
      <c r="B2056" s="27" t="s">
        <v>34</v>
      </c>
      <c r="C2056" s="28" t="s">
        <v>13</v>
      </c>
      <c r="D2056" s="28" t="s">
        <v>36</v>
      </c>
      <c r="E2056" s="28">
        <v>0.25</v>
      </c>
      <c r="F2056" s="31">
        <v>37296562.299999997</v>
      </c>
    </row>
    <row r="2057" spans="2:6" x14ac:dyDescent="0.3">
      <c r="B2057" s="25" t="s">
        <v>34</v>
      </c>
      <c r="C2057" s="26" t="s">
        <v>13</v>
      </c>
      <c r="D2057" s="26" t="s">
        <v>36</v>
      </c>
      <c r="E2057" s="26">
        <v>0.25</v>
      </c>
      <c r="F2057" s="30">
        <v>37296562.299999997</v>
      </c>
    </row>
    <row r="2058" spans="2:6" x14ac:dyDescent="0.3">
      <c r="B2058" s="27" t="s">
        <v>34</v>
      </c>
      <c r="C2058" s="28" t="s">
        <v>13</v>
      </c>
      <c r="D2058" s="28" t="s">
        <v>36</v>
      </c>
      <c r="E2058" s="28">
        <v>0.05</v>
      </c>
      <c r="F2058" s="31">
        <v>30781310.629999999</v>
      </c>
    </row>
    <row r="2059" spans="2:6" x14ac:dyDescent="0.3">
      <c r="B2059" s="25" t="s">
        <v>34</v>
      </c>
      <c r="C2059" s="26" t="s">
        <v>13</v>
      </c>
      <c r="D2059" s="26" t="s">
        <v>36</v>
      </c>
      <c r="E2059" s="26">
        <v>0.05</v>
      </c>
      <c r="F2059" s="30">
        <v>30781310.629999999</v>
      </c>
    </row>
    <row r="2060" spans="2:6" x14ac:dyDescent="0.3">
      <c r="B2060" s="27" t="s">
        <v>34</v>
      </c>
      <c r="C2060" s="28" t="s">
        <v>13</v>
      </c>
      <c r="D2060" s="28" t="s">
        <v>36</v>
      </c>
      <c r="E2060" s="28">
        <v>0.05</v>
      </c>
      <c r="F2060" s="31">
        <v>30781310.629999999</v>
      </c>
    </row>
    <row r="2061" spans="2:6" x14ac:dyDescent="0.3">
      <c r="B2061" s="25" t="s">
        <v>34</v>
      </c>
      <c r="C2061" s="26" t="s">
        <v>13</v>
      </c>
      <c r="D2061" s="26" t="s">
        <v>36</v>
      </c>
      <c r="E2061" s="26">
        <v>0</v>
      </c>
      <c r="F2061" s="30">
        <v>22029158.170000002</v>
      </c>
    </row>
    <row r="2062" spans="2:6" x14ac:dyDescent="0.3">
      <c r="B2062" s="27" t="s">
        <v>34</v>
      </c>
      <c r="C2062" s="28" t="s">
        <v>13</v>
      </c>
      <c r="D2062" s="28" t="s">
        <v>36</v>
      </c>
      <c r="E2062" s="28" t="s">
        <v>24</v>
      </c>
      <c r="F2062" s="31">
        <v>43110890.789999999</v>
      </c>
    </row>
    <row r="2063" spans="2:6" x14ac:dyDescent="0.3">
      <c r="B2063" s="25" t="s">
        <v>34</v>
      </c>
      <c r="C2063" s="26" t="s">
        <v>13</v>
      </c>
      <c r="D2063" s="26" t="s">
        <v>37</v>
      </c>
      <c r="E2063" s="26">
        <v>1</v>
      </c>
      <c r="F2063" s="30">
        <v>53445171.710000001</v>
      </c>
    </row>
    <row r="2064" spans="2:6" x14ac:dyDescent="0.3">
      <c r="B2064" s="27" t="s">
        <v>34</v>
      </c>
      <c r="C2064" s="28" t="s">
        <v>13</v>
      </c>
      <c r="D2064" s="28" t="s">
        <v>37</v>
      </c>
      <c r="E2064" s="28">
        <v>0.95</v>
      </c>
      <c r="F2064" s="31">
        <v>39603964.18</v>
      </c>
    </row>
    <row r="2065" spans="2:6" x14ac:dyDescent="0.3">
      <c r="B2065" s="25" t="s">
        <v>34</v>
      </c>
      <c r="C2065" s="26" t="s">
        <v>13</v>
      </c>
      <c r="D2065" s="26" t="s">
        <v>37</v>
      </c>
      <c r="E2065" s="26">
        <v>0.95</v>
      </c>
      <c r="F2065" s="30">
        <v>39603964.18</v>
      </c>
    </row>
    <row r="2066" spans="2:6" x14ac:dyDescent="0.3">
      <c r="B2066" s="27" t="s">
        <v>34</v>
      </c>
      <c r="C2066" s="28" t="s">
        <v>13</v>
      </c>
      <c r="D2066" s="28" t="s">
        <v>37</v>
      </c>
      <c r="E2066" s="28">
        <v>0.95</v>
      </c>
      <c r="F2066" s="31">
        <v>39603964.18</v>
      </c>
    </row>
    <row r="2067" spans="2:6" x14ac:dyDescent="0.3">
      <c r="B2067" s="25" t="s">
        <v>34</v>
      </c>
      <c r="C2067" s="26" t="s">
        <v>13</v>
      </c>
      <c r="D2067" s="26" t="s">
        <v>37</v>
      </c>
      <c r="E2067" s="26">
        <v>0.75</v>
      </c>
      <c r="F2067" s="30">
        <v>33277197.559999999</v>
      </c>
    </row>
    <row r="2068" spans="2:6" x14ac:dyDescent="0.3">
      <c r="B2068" s="27" t="s">
        <v>34</v>
      </c>
      <c r="C2068" s="28" t="s">
        <v>13</v>
      </c>
      <c r="D2068" s="28" t="s">
        <v>37</v>
      </c>
      <c r="E2068" s="28">
        <v>0.75</v>
      </c>
      <c r="F2068" s="31">
        <v>33277197.559999999</v>
      </c>
    </row>
    <row r="2069" spans="2:6" x14ac:dyDescent="0.3">
      <c r="B2069" s="25" t="s">
        <v>34</v>
      </c>
      <c r="C2069" s="26" t="s">
        <v>13</v>
      </c>
      <c r="D2069" s="26" t="s">
        <v>37</v>
      </c>
      <c r="E2069" s="26">
        <v>0.75</v>
      </c>
      <c r="F2069" s="30">
        <v>33277197.559999999</v>
      </c>
    </row>
    <row r="2070" spans="2:6" x14ac:dyDescent="0.3">
      <c r="B2070" s="27" t="s">
        <v>34</v>
      </c>
      <c r="C2070" s="28" t="s">
        <v>13</v>
      </c>
      <c r="D2070" s="28" t="s">
        <v>37</v>
      </c>
      <c r="E2070" s="28">
        <v>0.75</v>
      </c>
      <c r="F2070" s="31">
        <v>33277197.559999999</v>
      </c>
    </row>
    <row r="2071" spans="2:6" x14ac:dyDescent="0.3">
      <c r="B2071" s="25" t="s">
        <v>34</v>
      </c>
      <c r="C2071" s="26" t="s">
        <v>13</v>
      </c>
      <c r="D2071" s="26" t="s">
        <v>37</v>
      </c>
      <c r="E2071" s="26">
        <v>0.5</v>
      </c>
      <c r="F2071" s="30">
        <v>28955099.780000001</v>
      </c>
    </row>
    <row r="2072" spans="2:6" x14ac:dyDescent="0.3">
      <c r="B2072" s="27" t="s">
        <v>34</v>
      </c>
      <c r="C2072" s="28" t="s">
        <v>13</v>
      </c>
      <c r="D2072" s="28" t="s">
        <v>37</v>
      </c>
      <c r="E2072" s="28">
        <v>0.5</v>
      </c>
      <c r="F2072" s="31">
        <v>28955099.780000001</v>
      </c>
    </row>
    <row r="2073" spans="2:6" x14ac:dyDescent="0.3">
      <c r="B2073" s="25" t="s">
        <v>34</v>
      </c>
      <c r="C2073" s="26" t="s">
        <v>13</v>
      </c>
      <c r="D2073" s="26" t="s">
        <v>37</v>
      </c>
      <c r="E2073" s="26">
        <v>0.5</v>
      </c>
      <c r="F2073" s="30">
        <v>28955099.780000001</v>
      </c>
    </row>
    <row r="2074" spans="2:6" x14ac:dyDescent="0.3">
      <c r="B2074" s="27" t="s">
        <v>34</v>
      </c>
      <c r="C2074" s="28" t="s">
        <v>13</v>
      </c>
      <c r="D2074" s="28" t="s">
        <v>37</v>
      </c>
      <c r="E2074" s="28">
        <v>0.5</v>
      </c>
      <c r="F2074" s="31">
        <v>28955099.780000001</v>
      </c>
    </row>
    <row r="2075" spans="2:6" x14ac:dyDescent="0.3">
      <c r="B2075" s="25" t="s">
        <v>34</v>
      </c>
      <c r="C2075" s="26" t="s">
        <v>13</v>
      </c>
      <c r="D2075" s="26" t="s">
        <v>37</v>
      </c>
      <c r="E2075" s="26">
        <v>0.5</v>
      </c>
      <c r="F2075" s="30">
        <v>28955099.780000001</v>
      </c>
    </row>
    <row r="2076" spans="2:6" x14ac:dyDescent="0.3">
      <c r="B2076" s="27" t="s">
        <v>34</v>
      </c>
      <c r="C2076" s="28" t="s">
        <v>13</v>
      </c>
      <c r="D2076" s="28" t="s">
        <v>37</v>
      </c>
      <c r="E2076" s="28">
        <v>0.25</v>
      </c>
      <c r="F2076" s="31">
        <v>24933356.989999998</v>
      </c>
    </row>
    <row r="2077" spans="2:6" x14ac:dyDescent="0.3">
      <c r="B2077" s="25" t="s">
        <v>34</v>
      </c>
      <c r="C2077" s="26" t="s">
        <v>13</v>
      </c>
      <c r="D2077" s="26" t="s">
        <v>37</v>
      </c>
      <c r="E2077" s="26">
        <v>0.25</v>
      </c>
      <c r="F2077" s="30">
        <v>24933356.989999998</v>
      </c>
    </row>
    <row r="2078" spans="2:6" x14ac:dyDescent="0.3">
      <c r="B2078" s="27" t="s">
        <v>34</v>
      </c>
      <c r="C2078" s="28" t="s">
        <v>13</v>
      </c>
      <c r="D2078" s="28" t="s">
        <v>37</v>
      </c>
      <c r="E2078" s="28">
        <v>0.25</v>
      </c>
      <c r="F2078" s="31">
        <v>24933356.989999998</v>
      </c>
    </row>
    <row r="2079" spans="2:6" x14ac:dyDescent="0.3">
      <c r="B2079" s="25" t="s">
        <v>34</v>
      </c>
      <c r="C2079" s="26" t="s">
        <v>13</v>
      </c>
      <c r="D2079" s="26" t="s">
        <v>37</v>
      </c>
      <c r="E2079" s="26">
        <v>0.25</v>
      </c>
      <c r="F2079" s="30">
        <v>24933356.989999998</v>
      </c>
    </row>
    <row r="2080" spans="2:6" x14ac:dyDescent="0.3">
      <c r="B2080" s="27" t="s">
        <v>34</v>
      </c>
      <c r="C2080" s="28" t="s">
        <v>13</v>
      </c>
      <c r="D2080" s="28" t="s">
        <v>37</v>
      </c>
      <c r="E2080" s="28">
        <v>0.05</v>
      </c>
      <c r="F2080" s="31">
        <v>20258598.390000001</v>
      </c>
    </row>
    <row r="2081" spans="2:6" x14ac:dyDescent="0.3">
      <c r="B2081" s="25" t="s">
        <v>34</v>
      </c>
      <c r="C2081" s="26" t="s">
        <v>13</v>
      </c>
      <c r="D2081" s="26" t="s">
        <v>37</v>
      </c>
      <c r="E2081" s="26">
        <v>0.05</v>
      </c>
      <c r="F2081" s="30">
        <v>20258598.390000001</v>
      </c>
    </row>
    <row r="2082" spans="2:6" x14ac:dyDescent="0.3">
      <c r="B2082" s="27" t="s">
        <v>34</v>
      </c>
      <c r="C2082" s="28" t="s">
        <v>13</v>
      </c>
      <c r="D2082" s="28" t="s">
        <v>37</v>
      </c>
      <c r="E2082" s="28">
        <v>0.05</v>
      </c>
      <c r="F2082" s="31">
        <v>20258598.390000001</v>
      </c>
    </row>
    <row r="2083" spans="2:6" x14ac:dyDescent="0.3">
      <c r="B2083" s="25" t="s">
        <v>34</v>
      </c>
      <c r="C2083" s="26" t="s">
        <v>13</v>
      </c>
      <c r="D2083" s="26" t="s">
        <v>37</v>
      </c>
      <c r="E2083" s="26">
        <v>0</v>
      </c>
      <c r="F2083" s="30">
        <v>14072259.609999999</v>
      </c>
    </row>
    <row r="2084" spans="2:6" x14ac:dyDescent="0.3">
      <c r="B2084" s="27" t="s">
        <v>34</v>
      </c>
      <c r="C2084" s="28" t="s">
        <v>13</v>
      </c>
      <c r="D2084" s="28" t="s">
        <v>37</v>
      </c>
      <c r="E2084" s="28" t="s">
        <v>24</v>
      </c>
      <c r="F2084" s="31">
        <v>29309380.109999999</v>
      </c>
    </row>
    <row r="2085" spans="2:6" x14ac:dyDescent="0.3">
      <c r="B2085" s="25" t="s">
        <v>34</v>
      </c>
      <c r="C2085" s="26" t="s">
        <v>13</v>
      </c>
      <c r="D2085" s="26" t="s">
        <v>38</v>
      </c>
      <c r="E2085" s="26">
        <v>1</v>
      </c>
      <c r="F2085" s="30">
        <v>25279545.960000001</v>
      </c>
    </row>
    <row r="2086" spans="2:6" x14ac:dyDescent="0.3">
      <c r="B2086" s="27" t="s">
        <v>34</v>
      </c>
      <c r="C2086" s="28" t="s">
        <v>13</v>
      </c>
      <c r="D2086" s="28" t="s">
        <v>38</v>
      </c>
      <c r="E2086" s="28">
        <v>0.95</v>
      </c>
      <c r="F2086" s="31">
        <v>17900303.800000001</v>
      </c>
    </row>
    <row r="2087" spans="2:6" x14ac:dyDescent="0.3">
      <c r="B2087" s="25" t="s">
        <v>34</v>
      </c>
      <c r="C2087" s="26" t="s">
        <v>13</v>
      </c>
      <c r="D2087" s="26" t="s">
        <v>38</v>
      </c>
      <c r="E2087" s="26">
        <v>0.95</v>
      </c>
      <c r="F2087" s="30">
        <v>17900303.800000001</v>
      </c>
    </row>
    <row r="2088" spans="2:6" x14ac:dyDescent="0.3">
      <c r="B2088" s="27" t="s">
        <v>34</v>
      </c>
      <c r="C2088" s="28" t="s">
        <v>13</v>
      </c>
      <c r="D2088" s="28" t="s">
        <v>38</v>
      </c>
      <c r="E2088" s="28">
        <v>0.95</v>
      </c>
      <c r="F2088" s="31">
        <v>17900303.800000001</v>
      </c>
    </row>
    <row r="2089" spans="2:6" x14ac:dyDescent="0.3">
      <c r="B2089" s="25" t="s">
        <v>34</v>
      </c>
      <c r="C2089" s="26" t="s">
        <v>13</v>
      </c>
      <c r="D2089" s="26" t="s">
        <v>38</v>
      </c>
      <c r="E2089" s="26">
        <v>0.75</v>
      </c>
      <c r="F2089" s="30">
        <v>14814280.279999999</v>
      </c>
    </row>
    <row r="2090" spans="2:6" x14ac:dyDescent="0.3">
      <c r="B2090" s="27" t="s">
        <v>34</v>
      </c>
      <c r="C2090" s="28" t="s">
        <v>13</v>
      </c>
      <c r="D2090" s="28" t="s">
        <v>38</v>
      </c>
      <c r="E2090" s="28">
        <v>0.75</v>
      </c>
      <c r="F2090" s="31">
        <v>14814280.279999999</v>
      </c>
    </row>
    <row r="2091" spans="2:6" x14ac:dyDescent="0.3">
      <c r="B2091" s="25" t="s">
        <v>34</v>
      </c>
      <c r="C2091" s="26" t="s">
        <v>13</v>
      </c>
      <c r="D2091" s="26" t="s">
        <v>38</v>
      </c>
      <c r="E2091" s="26">
        <v>0.75</v>
      </c>
      <c r="F2091" s="30">
        <v>14814280.279999999</v>
      </c>
    </row>
    <row r="2092" spans="2:6" x14ac:dyDescent="0.3">
      <c r="B2092" s="27" t="s">
        <v>34</v>
      </c>
      <c r="C2092" s="28" t="s">
        <v>13</v>
      </c>
      <c r="D2092" s="28" t="s">
        <v>38</v>
      </c>
      <c r="E2092" s="28">
        <v>0.75</v>
      </c>
      <c r="F2092" s="31">
        <v>14814280.279999999</v>
      </c>
    </row>
    <row r="2093" spans="2:6" x14ac:dyDescent="0.3">
      <c r="B2093" s="25" t="s">
        <v>34</v>
      </c>
      <c r="C2093" s="26" t="s">
        <v>13</v>
      </c>
      <c r="D2093" s="26" t="s">
        <v>38</v>
      </c>
      <c r="E2093" s="26">
        <v>0.5</v>
      </c>
      <c r="F2093" s="30">
        <v>12884340.439999999</v>
      </c>
    </row>
    <row r="2094" spans="2:6" x14ac:dyDescent="0.3">
      <c r="B2094" s="27" t="s">
        <v>34</v>
      </c>
      <c r="C2094" s="28" t="s">
        <v>13</v>
      </c>
      <c r="D2094" s="28" t="s">
        <v>38</v>
      </c>
      <c r="E2094" s="28">
        <v>0.5</v>
      </c>
      <c r="F2094" s="31">
        <v>12884340.439999999</v>
      </c>
    </row>
    <row r="2095" spans="2:6" x14ac:dyDescent="0.3">
      <c r="B2095" s="25" t="s">
        <v>34</v>
      </c>
      <c r="C2095" s="26" t="s">
        <v>13</v>
      </c>
      <c r="D2095" s="26" t="s">
        <v>38</v>
      </c>
      <c r="E2095" s="26">
        <v>0.5</v>
      </c>
      <c r="F2095" s="30">
        <v>12884340.439999999</v>
      </c>
    </row>
    <row r="2096" spans="2:6" x14ac:dyDescent="0.3">
      <c r="B2096" s="27" t="s">
        <v>34</v>
      </c>
      <c r="C2096" s="28" t="s">
        <v>13</v>
      </c>
      <c r="D2096" s="28" t="s">
        <v>38</v>
      </c>
      <c r="E2096" s="28">
        <v>0.5</v>
      </c>
      <c r="F2096" s="31">
        <v>12884340.439999999</v>
      </c>
    </row>
    <row r="2097" spans="2:6" x14ac:dyDescent="0.3">
      <c r="B2097" s="25" t="s">
        <v>34</v>
      </c>
      <c r="C2097" s="26" t="s">
        <v>13</v>
      </c>
      <c r="D2097" s="26" t="s">
        <v>38</v>
      </c>
      <c r="E2097" s="26">
        <v>0.5</v>
      </c>
      <c r="F2097" s="30">
        <v>12884340.439999999</v>
      </c>
    </row>
    <row r="2098" spans="2:6" x14ac:dyDescent="0.3">
      <c r="B2098" s="27" t="s">
        <v>34</v>
      </c>
      <c r="C2098" s="28" t="s">
        <v>13</v>
      </c>
      <c r="D2098" s="28" t="s">
        <v>38</v>
      </c>
      <c r="E2098" s="28">
        <v>0.25</v>
      </c>
      <c r="F2098" s="31">
        <v>11115764.15</v>
      </c>
    </row>
    <row r="2099" spans="2:6" x14ac:dyDescent="0.3">
      <c r="B2099" s="25" t="s">
        <v>34</v>
      </c>
      <c r="C2099" s="26" t="s">
        <v>13</v>
      </c>
      <c r="D2099" s="26" t="s">
        <v>38</v>
      </c>
      <c r="E2099" s="26">
        <v>0.25</v>
      </c>
      <c r="F2099" s="30">
        <v>11115764.15</v>
      </c>
    </row>
    <row r="2100" spans="2:6" x14ac:dyDescent="0.3">
      <c r="B2100" s="27" t="s">
        <v>34</v>
      </c>
      <c r="C2100" s="28" t="s">
        <v>13</v>
      </c>
      <c r="D2100" s="28" t="s">
        <v>38</v>
      </c>
      <c r="E2100" s="28">
        <v>0.25</v>
      </c>
      <c r="F2100" s="31">
        <v>11115764.15</v>
      </c>
    </row>
    <row r="2101" spans="2:6" x14ac:dyDescent="0.3">
      <c r="B2101" s="25" t="s">
        <v>34</v>
      </c>
      <c r="C2101" s="26" t="s">
        <v>13</v>
      </c>
      <c r="D2101" s="26" t="s">
        <v>38</v>
      </c>
      <c r="E2101" s="26">
        <v>0.25</v>
      </c>
      <c r="F2101" s="30">
        <v>11115764.15</v>
      </c>
    </row>
    <row r="2102" spans="2:6" x14ac:dyDescent="0.3">
      <c r="B2102" s="27" t="s">
        <v>34</v>
      </c>
      <c r="C2102" s="28" t="s">
        <v>13</v>
      </c>
      <c r="D2102" s="28" t="s">
        <v>38</v>
      </c>
      <c r="E2102" s="28">
        <v>0.05</v>
      </c>
      <c r="F2102" s="31">
        <v>8884349.0439999998</v>
      </c>
    </row>
    <row r="2103" spans="2:6" x14ac:dyDescent="0.3">
      <c r="B2103" s="25" t="s">
        <v>34</v>
      </c>
      <c r="C2103" s="26" t="s">
        <v>13</v>
      </c>
      <c r="D2103" s="26" t="s">
        <v>38</v>
      </c>
      <c r="E2103" s="26">
        <v>0.05</v>
      </c>
      <c r="F2103" s="30">
        <v>8884349.0439999998</v>
      </c>
    </row>
    <row r="2104" spans="2:6" x14ac:dyDescent="0.3">
      <c r="B2104" s="27" t="s">
        <v>34</v>
      </c>
      <c r="C2104" s="28" t="s">
        <v>13</v>
      </c>
      <c r="D2104" s="28" t="s">
        <v>38</v>
      </c>
      <c r="E2104" s="28">
        <v>0.05</v>
      </c>
      <c r="F2104" s="31">
        <v>8884349.0439999998</v>
      </c>
    </row>
    <row r="2105" spans="2:6" x14ac:dyDescent="0.3">
      <c r="B2105" s="25" t="s">
        <v>34</v>
      </c>
      <c r="C2105" s="26" t="s">
        <v>13</v>
      </c>
      <c r="D2105" s="26" t="s">
        <v>38</v>
      </c>
      <c r="E2105" s="26">
        <v>0</v>
      </c>
      <c r="F2105" s="30">
        <v>5846387.4869999997</v>
      </c>
    </row>
    <row r="2106" spans="2:6" x14ac:dyDescent="0.3">
      <c r="B2106" s="27" t="s">
        <v>34</v>
      </c>
      <c r="C2106" s="28" t="s">
        <v>13</v>
      </c>
      <c r="D2106" s="28" t="s">
        <v>38</v>
      </c>
      <c r="E2106" s="28" t="s">
        <v>24</v>
      </c>
      <c r="F2106" s="31">
        <v>13079976.539999999</v>
      </c>
    </row>
    <row r="2107" spans="2:6" x14ac:dyDescent="0.3">
      <c r="B2107" s="25" t="s">
        <v>34</v>
      </c>
      <c r="C2107" s="26" t="s">
        <v>13</v>
      </c>
      <c r="D2107" s="26" t="s">
        <v>39</v>
      </c>
      <c r="E2107" s="26">
        <v>1</v>
      </c>
      <c r="F2107" s="30">
        <v>225.37441999999999</v>
      </c>
    </row>
    <row r="2108" spans="2:6" x14ac:dyDescent="0.3">
      <c r="B2108" s="27" t="s">
        <v>34</v>
      </c>
      <c r="C2108" s="28" t="s">
        <v>13</v>
      </c>
      <c r="D2108" s="28" t="s">
        <v>39</v>
      </c>
      <c r="E2108" s="28">
        <v>0.95</v>
      </c>
      <c r="F2108" s="31">
        <v>225.37441999999999</v>
      </c>
    </row>
    <row r="2109" spans="2:6" x14ac:dyDescent="0.3">
      <c r="B2109" s="25" t="s">
        <v>34</v>
      </c>
      <c r="C2109" s="26" t="s">
        <v>13</v>
      </c>
      <c r="D2109" s="26" t="s">
        <v>39</v>
      </c>
      <c r="E2109" s="26">
        <v>0.95</v>
      </c>
      <c r="F2109" s="30">
        <v>225.37441999999999</v>
      </c>
    </row>
    <row r="2110" spans="2:6" x14ac:dyDescent="0.3">
      <c r="B2110" s="27" t="s">
        <v>34</v>
      </c>
      <c r="C2110" s="28" t="s">
        <v>13</v>
      </c>
      <c r="D2110" s="28" t="s">
        <v>39</v>
      </c>
      <c r="E2110" s="28">
        <v>0.95</v>
      </c>
      <c r="F2110" s="31">
        <v>225.37441999999999</v>
      </c>
    </row>
    <row r="2111" spans="2:6" x14ac:dyDescent="0.3">
      <c r="B2111" s="25" t="s">
        <v>34</v>
      </c>
      <c r="C2111" s="26" t="s">
        <v>13</v>
      </c>
      <c r="D2111" s="26" t="s">
        <v>39</v>
      </c>
      <c r="E2111" s="26">
        <v>0.75</v>
      </c>
      <c r="F2111" s="30">
        <v>201.027942</v>
      </c>
    </row>
    <row r="2112" spans="2:6" x14ac:dyDescent="0.3">
      <c r="B2112" s="27" t="s">
        <v>34</v>
      </c>
      <c r="C2112" s="28" t="s">
        <v>13</v>
      </c>
      <c r="D2112" s="28" t="s">
        <v>39</v>
      </c>
      <c r="E2112" s="28">
        <v>0.75</v>
      </c>
      <c r="F2112" s="31">
        <v>201.027942</v>
      </c>
    </row>
    <row r="2113" spans="2:6" x14ac:dyDescent="0.3">
      <c r="B2113" s="25" t="s">
        <v>34</v>
      </c>
      <c r="C2113" s="26" t="s">
        <v>13</v>
      </c>
      <c r="D2113" s="26" t="s">
        <v>39</v>
      </c>
      <c r="E2113" s="26">
        <v>0.75</v>
      </c>
      <c r="F2113" s="30">
        <v>201.027942</v>
      </c>
    </row>
    <row r="2114" spans="2:6" x14ac:dyDescent="0.3">
      <c r="B2114" s="27" t="s">
        <v>34</v>
      </c>
      <c r="C2114" s="28" t="s">
        <v>13</v>
      </c>
      <c r="D2114" s="28" t="s">
        <v>39</v>
      </c>
      <c r="E2114" s="28">
        <v>0.75</v>
      </c>
      <c r="F2114" s="31">
        <v>201.027942</v>
      </c>
    </row>
    <row r="2115" spans="2:6" x14ac:dyDescent="0.3">
      <c r="B2115" s="25" t="s">
        <v>34</v>
      </c>
      <c r="C2115" s="26" t="s">
        <v>13</v>
      </c>
      <c r="D2115" s="26" t="s">
        <v>39</v>
      </c>
      <c r="E2115" s="26">
        <v>0.5</v>
      </c>
      <c r="F2115" s="30">
        <v>184.16564500000001</v>
      </c>
    </row>
    <row r="2116" spans="2:6" x14ac:dyDescent="0.3">
      <c r="B2116" s="27" t="s">
        <v>34</v>
      </c>
      <c r="C2116" s="28" t="s">
        <v>13</v>
      </c>
      <c r="D2116" s="28" t="s">
        <v>39</v>
      </c>
      <c r="E2116" s="28">
        <v>0.5</v>
      </c>
      <c r="F2116" s="31">
        <v>184.16564500000001</v>
      </c>
    </row>
    <row r="2117" spans="2:6" x14ac:dyDescent="0.3">
      <c r="B2117" s="25" t="s">
        <v>34</v>
      </c>
      <c r="C2117" s="26" t="s">
        <v>13</v>
      </c>
      <c r="D2117" s="26" t="s">
        <v>39</v>
      </c>
      <c r="E2117" s="26">
        <v>0.5</v>
      </c>
      <c r="F2117" s="30">
        <v>184.16564500000001</v>
      </c>
    </row>
    <row r="2118" spans="2:6" x14ac:dyDescent="0.3">
      <c r="B2118" s="27" t="s">
        <v>34</v>
      </c>
      <c r="C2118" s="28" t="s">
        <v>13</v>
      </c>
      <c r="D2118" s="28" t="s">
        <v>39</v>
      </c>
      <c r="E2118" s="28">
        <v>0.5</v>
      </c>
      <c r="F2118" s="31">
        <v>184.16564500000001</v>
      </c>
    </row>
    <row r="2119" spans="2:6" x14ac:dyDescent="0.3">
      <c r="B2119" s="25" t="s">
        <v>34</v>
      </c>
      <c r="C2119" s="26" t="s">
        <v>13</v>
      </c>
      <c r="D2119" s="26" t="s">
        <v>39</v>
      </c>
      <c r="E2119" s="26">
        <v>0.5</v>
      </c>
      <c r="F2119" s="30">
        <v>184.16564500000001</v>
      </c>
    </row>
    <row r="2120" spans="2:6" x14ac:dyDescent="0.3">
      <c r="B2120" s="27" t="s">
        <v>34</v>
      </c>
      <c r="C2120" s="28" t="s">
        <v>13</v>
      </c>
      <c r="D2120" s="28" t="s">
        <v>39</v>
      </c>
      <c r="E2120" s="28">
        <v>0.25</v>
      </c>
      <c r="F2120" s="31">
        <v>167.303348</v>
      </c>
    </row>
    <row r="2121" spans="2:6" x14ac:dyDescent="0.3">
      <c r="B2121" s="25" t="s">
        <v>34</v>
      </c>
      <c r="C2121" s="26" t="s">
        <v>13</v>
      </c>
      <c r="D2121" s="26" t="s">
        <v>39</v>
      </c>
      <c r="E2121" s="26">
        <v>0.25</v>
      </c>
      <c r="F2121" s="30">
        <v>167.303348</v>
      </c>
    </row>
    <row r="2122" spans="2:6" x14ac:dyDescent="0.3">
      <c r="B2122" s="27" t="s">
        <v>34</v>
      </c>
      <c r="C2122" s="28" t="s">
        <v>13</v>
      </c>
      <c r="D2122" s="28" t="s">
        <v>39</v>
      </c>
      <c r="E2122" s="28">
        <v>0.25</v>
      </c>
      <c r="F2122" s="31">
        <v>167.303348</v>
      </c>
    </row>
    <row r="2123" spans="2:6" x14ac:dyDescent="0.3">
      <c r="B2123" s="25" t="s">
        <v>34</v>
      </c>
      <c r="C2123" s="26" t="s">
        <v>13</v>
      </c>
      <c r="D2123" s="26" t="s">
        <v>39</v>
      </c>
      <c r="E2123" s="26">
        <v>0.25</v>
      </c>
      <c r="F2123" s="30">
        <v>167.303348</v>
      </c>
    </row>
    <row r="2124" spans="2:6" x14ac:dyDescent="0.3">
      <c r="B2124" s="27" t="s">
        <v>34</v>
      </c>
      <c r="C2124" s="28" t="s">
        <v>13</v>
      </c>
      <c r="D2124" s="28" t="s">
        <v>39</v>
      </c>
      <c r="E2124" s="28">
        <v>0.05</v>
      </c>
      <c r="F2124" s="31">
        <v>142.95686900000001</v>
      </c>
    </row>
    <row r="2125" spans="2:6" x14ac:dyDescent="0.3">
      <c r="B2125" s="25" t="s">
        <v>34</v>
      </c>
      <c r="C2125" s="26" t="s">
        <v>13</v>
      </c>
      <c r="D2125" s="26" t="s">
        <v>39</v>
      </c>
      <c r="E2125" s="26">
        <v>0.05</v>
      </c>
      <c r="F2125" s="30">
        <v>142.95686900000001</v>
      </c>
    </row>
    <row r="2126" spans="2:6" x14ac:dyDescent="0.3">
      <c r="B2126" s="27" t="s">
        <v>34</v>
      </c>
      <c r="C2126" s="28" t="s">
        <v>13</v>
      </c>
      <c r="D2126" s="28" t="s">
        <v>39</v>
      </c>
      <c r="E2126" s="28">
        <v>0.05</v>
      </c>
      <c r="F2126" s="31">
        <v>142.95686900000001</v>
      </c>
    </row>
    <row r="2127" spans="2:6" x14ac:dyDescent="0.3">
      <c r="B2127" s="25" t="s">
        <v>34</v>
      </c>
      <c r="C2127" s="26" t="s">
        <v>13</v>
      </c>
      <c r="D2127" s="26" t="s">
        <v>39</v>
      </c>
      <c r="E2127" s="26">
        <v>0</v>
      </c>
      <c r="F2127" s="30">
        <v>142.95686900000001</v>
      </c>
    </row>
    <row r="2128" spans="2:6" x14ac:dyDescent="0.3">
      <c r="B2128" s="27" t="s">
        <v>34</v>
      </c>
      <c r="C2128" s="28" t="s">
        <v>13</v>
      </c>
      <c r="D2128" s="28" t="s">
        <v>39</v>
      </c>
      <c r="E2128" s="28" t="s">
        <v>24</v>
      </c>
      <c r="F2128" s="31">
        <v>184.16564500000001</v>
      </c>
    </row>
    <row r="2129" spans="2:6" x14ac:dyDescent="0.3">
      <c r="B2129" s="25" t="s">
        <v>34</v>
      </c>
      <c r="C2129" s="26" t="s">
        <v>13</v>
      </c>
      <c r="D2129" s="26" t="s">
        <v>40</v>
      </c>
      <c r="E2129" s="26">
        <v>1</v>
      </c>
      <c r="F2129" s="30">
        <v>147.040401</v>
      </c>
    </row>
    <row r="2130" spans="2:6" x14ac:dyDescent="0.3">
      <c r="B2130" s="27" t="s">
        <v>34</v>
      </c>
      <c r="C2130" s="28" t="s">
        <v>13</v>
      </c>
      <c r="D2130" s="28" t="s">
        <v>40</v>
      </c>
      <c r="E2130" s="28">
        <v>0.95</v>
      </c>
      <c r="F2130" s="31">
        <v>105.225041</v>
      </c>
    </row>
    <row r="2131" spans="2:6" x14ac:dyDescent="0.3">
      <c r="B2131" s="25" t="s">
        <v>34</v>
      </c>
      <c r="C2131" s="26" t="s">
        <v>13</v>
      </c>
      <c r="D2131" s="26" t="s">
        <v>40</v>
      </c>
      <c r="E2131" s="26">
        <v>0.95</v>
      </c>
      <c r="F2131" s="30">
        <v>105.225041</v>
      </c>
    </row>
    <row r="2132" spans="2:6" x14ac:dyDescent="0.3">
      <c r="B2132" s="27" t="s">
        <v>34</v>
      </c>
      <c r="C2132" s="28" t="s">
        <v>13</v>
      </c>
      <c r="D2132" s="28" t="s">
        <v>40</v>
      </c>
      <c r="E2132" s="28">
        <v>0.95</v>
      </c>
      <c r="F2132" s="31">
        <v>105.225041</v>
      </c>
    </row>
    <row r="2133" spans="2:6" x14ac:dyDescent="0.3">
      <c r="B2133" s="25" t="s">
        <v>34</v>
      </c>
      <c r="C2133" s="26" t="s">
        <v>13</v>
      </c>
      <c r="D2133" s="26" t="s">
        <v>40</v>
      </c>
      <c r="E2133" s="26">
        <v>0.75</v>
      </c>
      <c r="F2133" s="30">
        <v>90.329297999999994</v>
      </c>
    </row>
    <row r="2134" spans="2:6" x14ac:dyDescent="0.3">
      <c r="B2134" s="27" t="s">
        <v>34</v>
      </c>
      <c r="C2134" s="28" t="s">
        <v>13</v>
      </c>
      <c r="D2134" s="28" t="s">
        <v>40</v>
      </c>
      <c r="E2134" s="28">
        <v>0.75</v>
      </c>
      <c r="F2134" s="31">
        <v>90.329297999999994</v>
      </c>
    </row>
    <row r="2135" spans="2:6" x14ac:dyDescent="0.3">
      <c r="B2135" s="25" t="s">
        <v>34</v>
      </c>
      <c r="C2135" s="26" t="s">
        <v>13</v>
      </c>
      <c r="D2135" s="26" t="s">
        <v>40</v>
      </c>
      <c r="E2135" s="26">
        <v>0.75</v>
      </c>
      <c r="F2135" s="30">
        <v>90.329297999999994</v>
      </c>
    </row>
    <row r="2136" spans="2:6" x14ac:dyDescent="0.3">
      <c r="B2136" s="27" t="s">
        <v>34</v>
      </c>
      <c r="C2136" s="28" t="s">
        <v>13</v>
      </c>
      <c r="D2136" s="28" t="s">
        <v>40</v>
      </c>
      <c r="E2136" s="28">
        <v>0.75</v>
      </c>
      <c r="F2136" s="31">
        <v>90.329297999999994</v>
      </c>
    </row>
    <row r="2137" spans="2:6" x14ac:dyDescent="0.3">
      <c r="B2137" s="25" t="s">
        <v>34</v>
      </c>
      <c r="C2137" s="26" t="s">
        <v>13</v>
      </c>
      <c r="D2137" s="26" t="s">
        <v>40</v>
      </c>
      <c r="E2137" s="26">
        <v>0.5</v>
      </c>
      <c r="F2137" s="30">
        <v>81.084072000000006</v>
      </c>
    </row>
    <row r="2138" spans="2:6" x14ac:dyDescent="0.3">
      <c r="B2138" s="27" t="s">
        <v>34</v>
      </c>
      <c r="C2138" s="28" t="s">
        <v>13</v>
      </c>
      <c r="D2138" s="28" t="s">
        <v>40</v>
      </c>
      <c r="E2138" s="28">
        <v>0.5</v>
      </c>
      <c r="F2138" s="31">
        <v>81.084072000000006</v>
      </c>
    </row>
    <row r="2139" spans="2:6" x14ac:dyDescent="0.3">
      <c r="B2139" s="25" t="s">
        <v>34</v>
      </c>
      <c r="C2139" s="26" t="s">
        <v>13</v>
      </c>
      <c r="D2139" s="26" t="s">
        <v>40</v>
      </c>
      <c r="E2139" s="26">
        <v>0.5</v>
      </c>
      <c r="F2139" s="30">
        <v>81.084072000000006</v>
      </c>
    </row>
    <row r="2140" spans="2:6" x14ac:dyDescent="0.3">
      <c r="B2140" s="27" t="s">
        <v>34</v>
      </c>
      <c r="C2140" s="28" t="s">
        <v>13</v>
      </c>
      <c r="D2140" s="28" t="s">
        <v>40</v>
      </c>
      <c r="E2140" s="28">
        <v>0.5</v>
      </c>
      <c r="F2140" s="31">
        <v>81.084072000000006</v>
      </c>
    </row>
    <row r="2141" spans="2:6" x14ac:dyDescent="0.3">
      <c r="B2141" s="25" t="s">
        <v>34</v>
      </c>
      <c r="C2141" s="26" t="s">
        <v>13</v>
      </c>
      <c r="D2141" s="26" t="s">
        <v>40</v>
      </c>
      <c r="E2141" s="26">
        <v>0.5</v>
      </c>
      <c r="F2141" s="30">
        <v>81.084072000000006</v>
      </c>
    </row>
    <row r="2142" spans="2:6" x14ac:dyDescent="0.3">
      <c r="B2142" s="27" t="s">
        <v>34</v>
      </c>
      <c r="C2142" s="28" t="s">
        <v>13</v>
      </c>
      <c r="D2142" s="28" t="s">
        <v>40</v>
      </c>
      <c r="E2142" s="28">
        <v>0.25</v>
      </c>
      <c r="F2142" s="31">
        <v>73.105480999999997</v>
      </c>
    </row>
    <row r="2143" spans="2:6" x14ac:dyDescent="0.3">
      <c r="B2143" s="25" t="s">
        <v>34</v>
      </c>
      <c r="C2143" s="26" t="s">
        <v>13</v>
      </c>
      <c r="D2143" s="26" t="s">
        <v>40</v>
      </c>
      <c r="E2143" s="26">
        <v>0.25</v>
      </c>
      <c r="F2143" s="30">
        <v>73.105480999999997</v>
      </c>
    </row>
    <row r="2144" spans="2:6" x14ac:dyDescent="0.3">
      <c r="B2144" s="27" t="s">
        <v>34</v>
      </c>
      <c r="C2144" s="28" t="s">
        <v>13</v>
      </c>
      <c r="D2144" s="28" t="s">
        <v>40</v>
      </c>
      <c r="E2144" s="28">
        <v>0.25</v>
      </c>
      <c r="F2144" s="31">
        <v>73.105480999999997</v>
      </c>
    </row>
    <row r="2145" spans="2:6" x14ac:dyDescent="0.3">
      <c r="B2145" s="25" t="s">
        <v>34</v>
      </c>
      <c r="C2145" s="26" t="s">
        <v>13</v>
      </c>
      <c r="D2145" s="26" t="s">
        <v>40</v>
      </c>
      <c r="E2145" s="26">
        <v>0.25</v>
      </c>
      <c r="F2145" s="30">
        <v>73.105480999999997</v>
      </c>
    </row>
    <row r="2146" spans="2:6" x14ac:dyDescent="0.3">
      <c r="B2146" s="27" t="s">
        <v>34</v>
      </c>
      <c r="C2146" s="28" t="s">
        <v>13</v>
      </c>
      <c r="D2146" s="28" t="s">
        <v>40</v>
      </c>
      <c r="E2146" s="28">
        <v>0.05</v>
      </c>
      <c r="F2146" s="31">
        <v>63.154189000000002</v>
      </c>
    </row>
    <row r="2147" spans="2:6" x14ac:dyDescent="0.3">
      <c r="B2147" s="25" t="s">
        <v>34</v>
      </c>
      <c r="C2147" s="26" t="s">
        <v>13</v>
      </c>
      <c r="D2147" s="26" t="s">
        <v>40</v>
      </c>
      <c r="E2147" s="26">
        <v>0.05</v>
      </c>
      <c r="F2147" s="30">
        <v>63.154189000000002</v>
      </c>
    </row>
    <row r="2148" spans="2:6" x14ac:dyDescent="0.3">
      <c r="B2148" s="27" t="s">
        <v>34</v>
      </c>
      <c r="C2148" s="28" t="s">
        <v>13</v>
      </c>
      <c r="D2148" s="28" t="s">
        <v>40</v>
      </c>
      <c r="E2148" s="28">
        <v>0.05</v>
      </c>
      <c r="F2148" s="31">
        <v>63.154189000000002</v>
      </c>
    </row>
    <row r="2149" spans="2:6" x14ac:dyDescent="0.3">
      <c r="B2149" s="25" t="s">
        <v>34</v>
      </c>
      <c r="C2149" s="26" t="s">
        <v>13</v>
      </c>
      <c r="D2149" s="26" t="s">
        <v>40</v>
      </c>
      <c r="E2149" s="26">
        <v>0</v>
      </c>
      <c r="F2149" s="30">
        <v>50.325896999999998</v>
      </c>
    </row>
    <row r="2150" spans="2:6" x14ac:dyDescent="0.3">
      <c r="B2150" s="27" t="s">
        <v>34</v>
      </c>
      <c r="C2150" s="28" t="s">
        <v>13</v>
      </c>
      <c r="D2150" s="28" t="s">
        <v>40</v>
      </c>
      <c r="E2150" s="28" t="s">
        <v>24</v>
      </c>
      <c r="F2150" s="31">
        <v>82.279321999999993</v>
      </c>
    </row>
    <row r="2151" spans="2:6" x14ac:dyDescent="0.3">
      <c r="B2151" s="25" t="s">
        <v>34</v>
      </c>
      <c r="C2151" s="26" t="s">
        <v>13</v>
      </c>
      <c r="D2151" s="26" t="s">
        <v>41</v>
      </c>
      <c r="E2151" s="26">
        <v>1</v>
      </c>
      <c r="F2151" s="30">
        <v>378.00555200000002</v>
      </c>
    </row>
    <row r="2152" spans="2:6" x14ac:dyDescent="0.3">
      <c r="B2152" s="27" t="s">
        <v>34</v>
      </c>
      <c r="C2152" s="28" t="s">
        <v>13</v>
      </c>
      <c r="D2152" s="28" t="s">
        <v>41</v>
      </c>
      <c r="E2152" s="28">
        <v>0.95</v>
      </c>
      <c r="F2152" s="31">
        <v>321.28573499999999</v>
      </c>
    </row>
    <row r="2153" spans="2:6" x14ac:dyDescent="0.3">
      <c r="B2153" s="25" t="s">
        <v>34</v>
      </c>
      <c r="C2153" s="26" t="s">
        <v>13</v>
      </c>
      <c r="D2153" s="26" t="s">
        <v>41</v>
      </c>
      <c r="E2153" s="26">
        <v>0.95</v>
      </c>
      <c r="F2153" s="30">
        <v>321.28573499999999</v>
      </c>
    </row>
    <row r="2154" spans="2:6" x14ac:dyDescent="0.3">
      <c r="B2154" s="27" t="s">
        <v>34</v>
      </c>
      <c r="C2154" s="28" t="s">
        <v>13</v>
      </c>
      <c r="D2154" s="28" t="s">
        <v>41</v>
      </c>
      <c r="E2154" s="28">
        <v>0.95</v>
      </c>
      <c r="F2154" s="31">
        <v>321.28573499999999</v>
      </c>
    </row>
    <row r="2155" spans="2:6" x14ac:dyDescent="0.3">
      <c r="B2155" s="25" t="s">
        <v>34</v>
      </c>
      <c r="C2155" s="26" t="s">
        <v>13</v>
      </c>
      <c r="D2155" s="26" t="s">
        <v>41</v>
      </c>
      <c r="E2155" s="26">
        <v>0.75</v>
      </c>
      <c r="F2155" s="30">
        <v>294.18350400000003</v>
      </c>
    </row>
    <row r="2156" spans="2:6" x14ac:dyDescent="0.3">
      <c r="B2156" s="27" t="s">
        <v>34</v>
      </c>
      <c r="C2156" s="28" t="s">
        <v>13</v>
      </c>
      <c r="D2156" s="28" t="s">
        <v>41</v>
      </c>
      <c r="E2156" s="28">
        <v>0.75</v>
      </c>
      <c r="F2156" s="31">
        <v>294.18350400000003</v>
      </c>
    </row>
    <row r="2157" spans="2:6" x14ac:dyDescent="0.3">
      <c r="B2157" s="25" t="s">
        <v>34</v>
      </c>
      <c r="C2157" s="26" t="s">
        <v>13</v>
      </c>
      <c r="D2157" s="26" t="s">
        <v>41</v>
      </c>
      <c r="E2157" s="26">
        <v>0.75</v>
      </c>
      <c r="F2157" s="30">
        <v>294.18350400000003</v>
      </c>
    </row>
    <row r="2158" spans="2:6" x14ac:dyDescent="0.3">
      <c r="B2158" s="27" t="s">
        <v>34</v>
      </c>
      <c r="C2158" s="28" t="s">
        <v>13</v>
      </c>
      <c r="D2158" s="28" t="s">
        <v>41</v>
      </c>
      <c r="E2158" s="28">
        <v>0.75</v>
      </c>
      <c r="F2158" s="31">
        <v>294.18350400000003</v>
      </c>
    </row>
    <row r="2159" spans="2:6" x14ac:dyDescent="0.3">
      <c r="B2159" s="25" t="s">
        <v>34</v>
      </c>
      <c r="C2159" s="26" t="s">
        <v>13</v>
      </c>
      <c r="D2159" s="26" t="s">
        <v>41</v>
      </c>
      <c r="E2159" s="26">
        <v>0.5</v>
      </c>
      <c r="F2159" s="30">
        <v>270.77435400000002</v>
      </c>
    </row>
    <row r="2160" spans="2:6" x14ac:dyDescent="0.3">
      <c r="B2160" s="27" t="s">
        <v>34</v>
      </c>
      <c r="C2160" s="28" t="s">
        <v>13</v>
      </c>
      <c r="D2160" s="28" t="s">
        <v>41</v>
      </c>
      <c r="E2160" s="28">
        <v>0.5</v>
      </c>
      <c r="F2160" s="31">
        <v>270.77435400000002</v>
      </c>
    </row>
    <row r="2161" spans="2:6" x14ac:dyDescent="0.3">
      <c r="B2161" s="25" t="s">
        <v>34</v>
      </c>
      <c r="C2161" s="26" t="s">
        <v>13</v>
      </c>
      <c r="D2161" s="26" t="s">
        <v>41</v>
      </c>
      <c r="E2161" s="26">
        <v>0.5</v>
      </c>
      <c r="F2161" s="30">
        <v>270.77435400000002</v>
      </c>
    </row>
    <row r="2162" spans="2:6" x14ac:dyDescent="0.3">
      <c r="B2162" s="27" t="s">
        <v>34</v>
      </c>
      <c r="C2162" s="28" t="s">
        <v>13</v>
      </c>
      <c r="D2162" s="28" t="s">
        <v>41</v>
      </c>
      <c r="E2162" s="28">
        <v>0.5</v>
      </c>
      <c r="F2162" s="31">
        <v>270.77435400000002</v>
      </c>
    </row>
    <row r="2163" spans="2:6" x14ac:dyDescent="0.3">
      <c r="B2163" s="25" t="s">
        <v>34</v>
      </c>
      <c r="C2163" s="26" t="s">
        <v>13</v>
      </c>
      <c r="D2163" s="26" t="s">
        <v>41</v>
      </c>
      <c r="E2163" s="26">
        <v>0.5</v>
      </c>
      <c r="F2163" s="30">
        <v>270.77435400000002</v>
      </c>
    </row>
    <row r="2164" spans="2:6" x14ac:dyDescent="0.3">
      <c r="B2164" s="27" t="s">
        <v>34</v>
      </c>
      <c r="C2164" s="28" t="s">
        <v>13</v>
      </c>
      <c r="D2164" s="28" t="s">
        <v>41</v>
      </c>
      <c r="E2164" s="28">
        <v>0.25</v>
      </c>
      <c r="F2164" s="31">
        <v>247.773301</v>
      </c>
    </row>
    <row r="2165" spans="2:6" x14ac:dyDescent="0.3">
      <c r="B2165" s="25" t="s">
        <v>34</v>
      </c>
      <c r="C2165" s="26" t="s">
        <v>13</v>
      </c>
      <c r="D2165" s="26" t="s">
        <v>41</v>
      </c>
      <c r="E2165" s="26">
        <v>0.25</v>
      </c>
      <c r="F2165" s="30">
        <v>247.773301</v>
      </c>
    </row>
    <row r="2166" spans="2:6" x14ac:dyDescent="0.3">
      <c r="B2166" s="27" t="s">
        <v>34</v>
      </c>
      <c r="C2166" s="28" t="s">
        <v>13</v>
      </c>
      <c r="D2166" s="28" t="s">
        <v>41</v>
      </c>
      <c r="E2166" s="28">
        <v>0.25</v>
      </c>
      <c r="F2166" s="31">
        <v>247.773301</v>
      </c>
    </row>
    <row r="2167" spans="2:6" x14ac:dyDescent="0.3">
      <c r="B2167" s="25" t="s">
        <v>34</v>
      </c>
      <c r="C2167" s="26" t="s">
        <v>13</v>
      </c>
      <c r="D2167" s="26" t="s">
        <v>41</v>
      </c>
      <c r="E2167" s="26">
        <v>0.25</v>
      </c>
      <c r="F2167" s="30">
        <v>247.773301</v>
      </c>
    </row>
    <row r="2168" spans="2:6" x14ac:dyDescent="0.3">
      <c r="B2168" s="27" t="s">
        <v>34</v>
      </c>
      <c r="C2168" s="28" t="s">
        <v>13</v>
      </c>
      <c r="D2168" s="28" t="s">
        <v>41</v>
      </c>
      <c r="E2168" s="28">
        <v>0.05</v>
      </c>
      <c r="F2168" s="31">
        <v>219.99276</v>
      </c>
    </row>
    <row r="2169" spans="2:6" x14ac:dyDescent="0.3">
      <c r="B2169" s="25" t="s">
        <v>34</v>
      </c>
      <c r="C2169" s="26" t="s">
        <v>13</v>
      </c>
      <c r="D2169" s="26" t="s">
        <v>41</v>
      </c>
      <c r="E2169" s="26">
        <v>0.05</v>
      </c>
      <c r="F2169" s="30">
        <v>219.99276</v>
      </c>
    </row>
    <row r="2170" spans="2:6" x14ac:dyDescent="0.3">
      <c r="B2170" s="27" t="s">
        <v>34</v>
      </c>
      <c r="C2170" s="28" t="s">
        <v>13</v>
      </c>
      <c r="D2170" s="28" t="s">
        <v>41</v>
      </c>
      <c r="E2170" s="28">
        <v>0.05</v>
      </c>
      <c r="F2170" s="31">
        <v>219.99276</v>
      </c>
    </row>
    <row r="2171" spans="2:6" x14ac:dyDescent="0.3">
      <c r="B2171" s="25" t="s">
        <v>34</v>
      </c>
      <c r="C2171" s="26" t="s">
        <v>13</v>
      </c>
      <c r="D2171" s="26" t="s">
        <v>41</v>
      </c>
      <c r="E2171" s="26">
        <v>0</v>
      </c>
      <c r="F2171" s="30">
        <v>197.19517300000001</v>
      </c>
    </row>
    <row r="2172" spans="2:6" x14ac:dyDescent="0.3">
      <c r="B2172" s="27" t="s">
        <v>34</v>
      </c>
      <c r="C2172" s="28" t="s">
        <v>13</v>
      </c>
      <c r="D2172" s="28" t="s">
        <v>41</v>
      </c>
      <c r="E2172" s="28" t="s">
        <v>24</v>
      </c>
      <c r="F2172" s="31">
        <v>271.01917800000001</v>
      </c>
    </row>
    <row r="2173" spans="2:6" x14ac:dyDescent="0.3">
      <c r="B2173" s="25" t="s">
        <v>34</v>
      </c>
      <c r="C2173" s="26" t="s">
        <v>13</v>
      </c>
      <c r="D2173" s="26" t="s">
        <v>42</v>
      </c>
      <c r="E2173" s="26">
        <v>1</v>
      </c>
      <c r="F2173" s="30">
        <v>26543523.260000002</v>
      </c>
    </row>
    <row r="2174" spans="2:6" x14ac:dyDescent="0.3">
      <c r="B2174" s="27" t="s">
        <v>34</v>
      </c>
      <c r="C2174" s="28" t="s">
        <v>13</v>
      </c>
      <c r="D2174" s="28" t="s">
        <v>42</v>
      </c>
      <c r="E2174" s="28">
        <v>0.95</v>
      </c>
      <c r="F2174" s="31">
        <v>18795318.989999998</v>
      </c>
    </row>
    <row r="2175" spans="2:6" x14ac:dyDescent="0.3">
      <c r="B2175" s="25" t="s">
        <v>34</v>
      </c>
      <c r="C2175" s="26" t="s">
        <v>13</v>
      </c>
      <c r="D2175" s="26" t="s">
        <v>42</v>
      </c>
      <c r="E2175" s="26">
        <v>0.95</v>
      </c>
      <c r="F2175" s="30">
        <v>18795318.989999998</v>
      </c>
    </row>
    <row r="2176" spans="2:6" x14ac:dyDescent="0.3">
      <c r="B2176" s="27" t="s">
        <v>34</v>
      </c>
      <c r="C2176" s="28" t="s">
        <v>13</v>
      </c>
      <c r="D2176" s="28" t="s">
        <v>42</v>
      </c>
      <c r="E2176" s="28">
        <v>0.95</v>
      </c>
      <c r="F2176" s="31">
        <v>18795318.989999998</v>
      </c>
    </row>
    <row r="2177" spans="2:6" x14ac:dyDescent="0.3">
      <c r="B2177" s="25" t="s">
        <v>34</v>
      </c>
      <c r="C2177" s="26" t="s">
        <v>13</v>
      </c>
      <c r="D2177" s="26" t="s">
        <v>42</v>
      </c>
      <c r="E2177" s="26">
        <v>0.75</v>
      </c>
      <c r="F2177" s="30">
        <v>15554994.289999999</v>
      </c>
    </row>
    <row r="2178" spans="2:6" x14ac:dyDescent="0.3">
      <c r="B2178" s="27" t="s">
        <v>34</v>
      </c>
      <c r="C2178" s="28" t="s">
        <v>13</v>
      </c>
      <c r="D2178" s="28" t="s">
        <v>42</v>
      </c>
      <c r="E2178" s="28">
        <v>0.75</v>
      </c>
      <c r="F2178" s="31">
        <v>15554994.289999999</v>
      </c>
    </row>
    <row r="2179" spans="2:6" x14ac:dyDescent="0.3">
      <c r="B2179" s="25" t="s">
        <v>34</v>
      </c>
      <c r="C2179" s="26" t="s">
        <v>13</v>
      </c>
      <c r="D2179" s="26" t="s">
        <v>42</v>
      </c>
      <c r="E2179" s="26">
        <v>0.75</v>
      </c>
      <c r="F2179" s="30">
        <v>15554994.289999999</v>
      </c>
    </row>
    <row r="2180" spans="2:6" x14ac:dyDescent="0.3">
      <c r="B2180" s="27" t="s">
        <v>34</v>
      </c>
      <c r="C2180" s="28" t="s">
        <v>13</v>
      </c>
      <c r="D2180" s="28" t="s">
        <v>42</v>
      </c>
      <c r="E2180" s="28">
        <v>0.75</v>
      </c>
      <c r="F2180" s="31">
        <v>15554994.289999999</v>
      </c>
    </row>
    <row r="2181" spans="2:6" x14ac:dyDescent="0.3">
      <c r="B2181" s="25" t="s">
        <v>34</v>
      </c>
      <c r="C2181" s="26" t="s">
        <v>13</v>
      </c>
      <c r="D2181" s="26" t="s">
        <v>42</v>
      </c>
      <c r="E2181" s="26">
        <v>0.5</v>
      </c>
      <c r="F2181" s="30">
        <v>13528557.460000001</v>
      </c>
    </row>
    <row r="2182" spans="2:6" x14ac:dyDescent="0.3">
      <c r="B2182" s="27" t="s">
        <v>34</v>
      </c>
      <c r="C2182" s="28" t="s">
        <v>13</v>
      </c>
      <c r="D2182" s="28" t="s">
        <v>42</v>
      </c>
      <c r="E2182" s="28">
        <v>0.5</v>
      </c>
      <c r="F2182" s="31">
        <v>13528557.460000001</v>
      </c>
    </row>
    <row r="2183" spans="2:6" x14ac:dyDescent="0.3">
      <c r="B2183" s="25" t="s">
        <v>34</v>
      </c>
      <c r="C2183" s="26" t="s">
        <v>13</v>
      </c>
      <c r="D2183" s="26" t="s">
        <v>42</v>
      </c>
      <c r="E2183" s="26">
        <v>0.5</v>
      </c>
      <c r="F2183" s="30">
        <v>13528557.460000001</v>
      </c>
    </row>
    <row r="2184" spans="2:6" x14ac:dyDescent="0.3">
      <c r="B2184" s="27" t="s">
        <v>34</v>
      </c>
      <c r="C2184" s="28" t="s">
        <v>13</v>
      </c>
      <c r="D2184" s="28" t="s">
        <v>42</v>
      </c>
      <c r="E2184" s="28">
        <v>0.5</v>
      </c>
      <c r="F2184" s="31">
        <v>13528557.460000001</v>
      </c>
    </row>
    <row r="2185" spans="2:6" x14ac:dyDescent="0.3">
      <c r="B2185" s="25" t="s">
        <v>34</v>
      </c>
      <c r="C2185" s="26" t="s">
        <v>13</v>
      </c>
      <c r="D2185" s="26" t="s">
        <v>42</v>
      </c>
      <c r="E2185" s="26">
        <v>0.5</v>
      </c>
      <c r="F2185" s="30">
        <v>13528557.460000001</v>
      </c>
    </row>
    <row r="2186" spans="2:6" x14ac:dyDescent="0.3">
      <c r="B2186" s="27" t="s">
        <v>34</v>
      </c>
      <c r="C2186" s="28" t="s">
        <v>13</v>
      </c>
      <c r="D2186" s="28" t="s">
        <v>42</v>
      </c>
      <c r="E2186" s="28">
        <v>0.25</v>
      </c>
      <c r="F2186" s="31">
        <v>11671552.35</v>
      </c>
    </row>
    <row r="2187" spans="2:6" x14ac:dyDescent="0.3">
      <c r="B2187" s="25" t="s">
        <v>34</v>
      </c>
      <c r="C2187" s="26" t="s">
        <v>13</v>
      </c>
      <c r="D2187" s="26" t="s">
        <v>42</v>
      </c>
      <c r="E2187" s="26">
        <v>0.25</v>
      </c>
      <c r="F2187" s="30">
        <v>11671552.35</v>
      </c>
    </row>
    <row r="2188" spans="2:6" x14ac:dyDescent="0.3">
      <c r="B2188" s="27" t="s">
        <v>34</v>
      </c>
      <c r="C2188" s="28" t="s">
        <v>13</v>
      </c>
      <c r="D2188" s="28" t="s">
        <v>42</v>
      </c>
      <c r="E2188" s="28">
        <v>0.25</v>
      </c>
      <c r="F2188" s="31">
        <v>11671552.35</v>
      </c>
    </row>
    <row r="2189" spans="2:6" x14ac:dyDescent="0.3">
      <c r="B2189" s="25" t="s">
        <v>34</v>
      </c>
      <c r="C2189" s="26" t="s">
        <v>13</v>
      </c>
      <c r="D2189" s="26" t="s">
        <v>42</v>
      </c>
      <c r="E2189" s="26">
        <v>0.25</v>
      </c>
      <c r="F2189" s="30">
        <v>11671552.35</v>
      </c>
    </row>
    <row r="2190" spans="2:6" x14ac:dyDescent="0.3">
      <c r="B2190" s="27" t="s">
        <v>34</v>
      </c>
      <c r="C2190" s="28" t="s">
        <v>13</v>
      </c>
      <c r="D2190" s="28" t="s">
        <v>42</v>
      </c>
      <c r="E2190" s="28">
        <v>0.05</v>
      </c>
      <c r="F2190" s="31">
        <v>9328566.4959999993</v>
      </c>
    </row>
    <row r="2191" spans="2:6" x14ac:dyDescent="0.3">
      <c r="B2191" s="25" t="s">
        <v>34</v>
      </c>
      <c r="C2191" s="26" t="s">
        <v>13</v>
      </c>
      <c r="D2191" s="26" t="s">
        <v>42</v>
      </c>
      <c r="E2191" s="26">
        <v>0.05</v>
      </c>
      <c r="F2191" s="30">
        <v>9328566.4959999993</v>
      </c>
    </row>
    <row r="2192" spans="2:6" x14ac:dyDescent="0.3">
      <c r="B2192" s="27" t="s">
        <v>34</v>
      </c>
      <c r="C2192" s="28" t="s">
        <v>13</v>
      </c>
      <c r="D2192" s="28" t="s">
        <v>42</v>
      </c>
      <c r="E2192" s="28">
        <v>0.05</v>
      </c>
      <c r="F2192" s="31">
        <v>9328566.4959999993</v>
      </c>
    </row>
    <row r="2193" spans="2:6" x14ac:dyDescent="0.3">
      <c r="B2193" s="25" t="s">
        <v>34</v>
      </c>
      <c r="C2193" s="26" t="s">
        <v>13</v>
      </c>
      <c r="D2193" s="26" t="s">
        <v>42</v>
      </c>
      <c r="E2193" s="26">
        <v>0</v>
      </c>
      <c r="F2193" s="30">
        <v>6138706.8609999996</v>
      </c>
    </row>
    <row r="2194" spans="2:6" x14ac:dyDescent="0.3">
      <c r="B2194" s="27" t="s">
        <v>34</v>
      </c>
      <c r="C2194" s="28" t="s">
        <v>13</v>
      </c>
      <c r="D2194" s="28" t="s">
        <v>42</v>
      </c>
      <c r="E2194" s="28" t="s">
        <v>24</v>
      </c>
      <c r="F2194" s="31">
        <v>13733975.369999999</v>
      </c>
    </row>
    <row r="2195" spans="2:6" x14ac:dyDescent="0.3">
      <c r="B2195" s="25" t="s">
        <v>34</v>
      </c>
      <c r="C2195" s="26" t="s">
        <v>13</v>
      </c>
      <c r="D2195" s="26" t="s">
        <v>43</v>
      </c>
      <c r="E2195" s="26">
        <v>1</v>
      </c>
      <c r="F2195" s="30">
        <v>154.39242100000001</v>
      </c>
    </row>
    <row r="2196" spans="2:6" x14ac:dyDescent="0.3">
      <c r="B2196" s="27" t="s">
        <v>34</v>
      </c>
      <c r="C2196" s="28" t="s">
        <v>13</v>
      </c>
      <c r="D2196" s="28" t="s">
        <v>43</v>
      </c>
      <c r="E2196" s="28">
        <v>0.95</v>
      </c>
      <c r="F2196" s="31">
        <v>110.486293</v>
      </c>
    </row>
    <row r="2197" spans="2:6" x14ac:dyDescent="0.3">
      <c r="B2197" s="25" t="s">
        <v>34</v>
      </c>
      <c r="C2197" s="26" t="s">
        <v>13</v>
      </c>
      <c r="D2197" s="26" t="s">
        <v>43</v>
      </c>
      <c r="E2197" s="26">
        <v>0.95</v>
      </c>
      <c r="F2197" s="30">
        <v>110.486293</v>
      </c>
    </row>
    <row r="2198" spans="2:6" x14ac:dyDescent="0.3">
      <c r="B2198" s="27" t="s">
        <v>34</v>
      </c>
      <c r="C2198" s="28" t="s">
        <v>13</v>
      </c>
      <c r="D2198" s="28" t="s">
        <v>43</v>
      </c>
      <c r="E2198" s="28">
        <v>0.95</v>
      </c>
      <c r="F2198" s="31">
        <v>110.486293</v>
      </c>
    </row>
    <row r="2199" spans="2:6" x14ac:dyDescent="0.3">
      <c r="B2199" s="25" t="s">
        <v>34</v>
      </c>
      <c r="C2199" s="26" t="s">
        <v>13</v>
      </c>
      <c r="D2199" s="26" t="s">
        <v>43</v>
      </c>
      <c r="E2199" s="26">
        <v>0.75</v>
      </c>
      <c r="F2199" s="30">
        <v>94.845763000000005</v>
      </c>
    </row>
    <row r="2200" spans="2:6" x14ac:dyDescent="0.3">
      <c r="B2200" s="27" t="s">
        <v>34</v>
      </c>
      <c r="C2200" s="28" t="s">
        <v>13</v>
      </c>
      <c r="D2200" s="28" t="s">
        <v>43</v>
      </c>
      <c r="E2200" s="28">
        <v>0.75</v>
      </c>
      <c r="F2200" s="31">
        <v>94.845763000000005</v>
      </c>
    </row>
    <row r="2201" spans="2:6" x14ac:dyDescent="0.3">
      <c r="B2201" s="25" t="s">
        <v>34</v>
      </c>
      <c r="C2201" s="26" t="s">
        <v>13</v>
      </c>
      <c r="D2201" s="26" t="s">
        <v>43</v>
      </c>
      <c r="E2201" s="26">
        <v>0.75</v>
      </c>
      <c r="F2201" s="30">
        <v>94.845763000000005</v>
      </c>
    </row>
    <row r="2202" spans="2:6" x14ac:dyDescent="0.3">
      <c r="B2202" s="27" t="s">
        <v>34</v>
      </c>
      <c r="C2202" s="28" t="s">
        <v>13</v>
      </c>
      <c r="D2202" s="28" t="s">
        <v>43</v>
      </c>
      <c r="E2202" s="28">
        <v>0.75</v>
      </c>
      <c r="F2202" s="31">
        <v>94.845763000000005</v>
      </c>
    </row>
    <row r="2203" spans="2:6" x14ac:dyDescent="0.3">
      <c r="B2203" s="25" t="s">
        <v>34</v>
      </c>
      <c r="C2203" s="26" t="s">
        <v>13</v>
      </c>
      <c r="D2203" s="26" t="s">
        <v>43</v>
      </c>
      <c r="E2203" s="26">
        <v>0.5</v>
      </c>
      <c r="F2203" s="30">
        <v>85.138274999999993</v>
      </c>
    </row>
    <row r="2204" spans="2:6" x14ac:dyDescent="0.3">
      <c r="B2204" s="27" t="s">
        <v>34</v>
      </c>
      <c r="C2204" s="28" t="s">
        <v>13</v>
      </c>
      <c r="D2204" s="28" t="s">
        <v>43</v>
      </c>
      <c r="E2204" s="28">
        <v>0.5</v>
      </c>
      <c r="F2204" s="31">
        <v>85.138274999999993</v>
      </c>
    </row>
    <row r="2205" spans="2:6" x14ac:dyDescent="0.3">
      <c r="B2205" s="25" t="s">
        <v>34</v>
      </c>
      <c r="C2205" s="26" t="s">
        <v>13</v>
      </c>
      <c r="D2205" s="26" t="s">
        <v>43</v>
      </c>
      <c r="E2205" s="26">
        <v>0.5</v>
      </c>
      <c r="F2205" s="30">
        <v>85.138274999999993</v>
      </c>
    </row>
    <row r="2206" spans="2:6" x14ac:dyDescent="0.3">
      <c r="B2206" s="27" t="s">
        <v>34</v>
      </c>
      <c r="C2206" s="28" t="s">
        <v>13</v>
      </c>
      <c r="D2206" s="28" t="s">
        <v>43</v>
      </c>
      <c r="E2206" s="28">
        <v>0.5</v>
      </c>
      <c r="F2206" s="31">
        <v>85.138274999999993</v>
      </c>
    </row>
    <row r="2207" spans="2:6" x14ac:dyDescent="0.3">
      <c r="B2207" s="25" t="s">
        <v>34</v>
      </c>
      <c r="C2207" s="26" t="s">
        <v>13</v>
      </c>
      <c r="D2207" s="26" t="s">
        <v>43</v>
      </c>
      <c r="E2207" s="26">
        <v>0.5</v>
      </c>
      <c r="F2207" s="30">
        <v>85.138274999999993</v>
      </c>
    </row>
    <row r="2208" spans="2:6" x14ac:dyDescent="0.3">
      <c r="B2208" s="27" t="s">
        <v>34</v>
      </c>
      <c r="C2208" s="28" t="s">
        <v>13</v>
      </c>
      <c r="D2208" s="28" t="s">
        <v>43</v>
      </c>
      <c r="E2208" s="28">
        <v>0.25</v>
      </c>
      <c r="F2208" s="31">
        <v>76.760755000000003</v>
      </c>
    </row>
    <row r="2209" spans="2:6" x14ac:dyDescent="0.3">
      <c r="B2209" s="25" t="s">
        <v>34</v>
      </c>
      <c r="C2209" s="26" t="s">
        <v>13</v>
      </c>
      <c r="D2209" s="26" t="s">
        <v>43</v>
      </c>
      <c r="E2209" s="26">
        <v>0.25</v>
      </c>
      <c r="F2209" s="30">
        <v>76.760755000000003</v>
      </c>
    </row>
    <row r="2210" spans="2:6" x14ac:dyDescent="0.3">
      <c r="B2210" s="27" t="s">
        <v>34</v>
      </c>
      <c r="C2210" s="28" t="s">
        <v>13</v>
      </c>
      <c r="D2210" s="28" t="s">
        <v>43</v>
      </c>
      <c r="E2210" s="28">
        <v>0.25</v>
      </c>
      <c r="F2210" s="31">
        <v>76.760755000000003</v>
      </c>
    </row>
    <row r="2211" spans="2:6" x14ac:dyDescent="0.3">
      <c r="B2211" s="25" t="s">
        <v>34</v>
      </c>
      <c r="C2211" s="26" t="s">
        <v>13</v>
      </c>
      <c r="D2211" s="26" t="s">
        <v>43</v>
      </c>
      <c r="E2211" s="26">
        <v>0.25</v>
      </c>
      <c r="F2211" s="30">
        <v>76.760755000000003</v>
      </c>
    </row>
    <row r="2212" spans="2:6" x14ac:dyDescent="0.3">
      <c r="B2212" s="27" t="s">
        <v>34</v>
      </c>
      <c r="C2212" s="28" t="s">
        <v>13</v>
      </c>
      <c r="D2212" s="28" t="s">
        <v>43</v>
      </c>
      <c r="E2212" s="28">
        <v>0.05</v>
      </c>
      <c r="F2212" s="31">
        <v>66.311897999999999</v>
      </c>
    </row>
    <row r="2213" spans="2:6" x14ac:dyDescent="0.3">
      <c r="B2213" s="25" t="s">
        <v>34</v>
      </c>
      <c r="C2213" s="26" t="s">
        <v>13</v>
      </c>
      <c r="D2213" s="26" t="s">
        <v>43</v>
      </c>
      <c r="E2213" s="26">
        <v>0.05</v>
      </c>
      <c r="F2213" s="30">
        <v>66.311897999999999</v>
      </c>
    </row>
    <row r="2214" spans="2:6" x14ac:dyDescent="0.3">
      <c r="B2214" s="27" t="s">
        <v>34</v>
      </c>
      <c r="C2214" s="28" t="s">
        <v>13</v>
      </c>
      <c r="D2214" s="28" t="s">
        <v>43</v>
      </c>
      <c r="E2214" s="28">
        <v>0.05</v>
      </c>
      <c r="F2214" s="31">
        <v>66.311897999999999</v>
      </c>
    </row>
    <row r="2215" spans="2:6" x14ac:dyDescent="0.3">
      <c r="B2215" s="25" t="s">
        <v>34</v>
      </c>
      <c r="C2215" s="26" t="s">
        <v>13</v>
      </c>
      <c r="D2215" s="26" t="s">
        <v>43</v>
      </c>
      <c r="E2215" s="26">
        <v>0</v>
      </c>
      <c r="F2215" s="30">
        <v>52.842191999999997</v>
      </c>
    </row>
    <row r="2216" spans="2:6" x14ac:dyDescent="0.3">
      <c r="B2216" s="27" t="s">
        <v>34</v>
      </c>
      <c r="C2216" s="28" t="s">
        <v>13</v>
      </c>
      <c r="D2216" s="28" t="s">
        <v>43</v>
      </c>
      <c r="E2216" s="28" t="s">
        <v>24</v>
      </c>
      <c r="F2216" s="31">
        <v>86.393288999999996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D6FEF-73ED-460B-8383-99A93E1FDF77}">
  <dimension ref="B2:T2700"/>
  <sheetViews>
    <sheetView workbookViewId="0">
      <selection activeCell="C18" sqref="C18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0" x14ac:dyDescent="0.3">
      <c r="B2" s="33" t="str">
        <f>B39</f>
        <v>2 Hour Battery</v>
      </c>
    </row>
    <row r="4" spans="2:20" x14ac:dyDescent="0.3">
      <c r="B4" s="1" t="s">
        <v>30</v>
      </c>
    </row>
    <row r="5" spans="2:20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0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1.4109410779035159E-3</v>
      </c>
      <c r="G6" s="14">
        <f>'Spot Prices'!G29</f>
        <v>1.2881505149512584E-2</v>
      </c>
      <c r="H6" s="14">
        <f>'Spot Prices'!H29</f>
        <v>5.9350924779559833E-3</v>
      </c>
      <c r="I6" s="14">
        <f>'Spot Prices'!I29</f>
        <v>-1.2296668343301009E-2</v>
      </c>
      <c r="J6" s="14">
        <f>'Spot Prices'!J29</f>
        <v>3.5041344427464427E-2</v>
      </c>
      <c r="K6" s="14">
        <f>'Spot Prices'!K29</f>
        <v>3.7486876332722074E-2</v>
      </c>
      <c r="L6" s="14">
        <f>'Spot Prices'!L29</f>
        <v>0.18915761421640287</v>
      </c>
      <c r="M6" s="14">
        <f>'Spot Prices'!M29</f>
        <v>0.15974511228931343</v>
      </c>
      <c r="N6" s="14">
        <f>'Spot Prices'!N29</f>
        <v>0.12634472649993178</v>
      </c>
      <c r="O6" s="14">
        <f>'Spot Prices'!O29</f>
        <v>5.1217582218874291E-2</v>
      </c>
      <c r="P6" s="14">
        <f>'Spot Prices'!P29</f>
        <v>5.1217582218874069E-2</v>
      </c>
      <c r="Q6" s="14">
        <f>'Spot Prices'!Q29</f>
        <v>5.1217582218874291E-2</v>
      </c>
      <c r="R6" s="14">
        <f>'Spot Prices'!R29</f>
        <v>5.1217582218874291E-2</v>
      </c>
      <c r="S6" s="14">
        <f>'Spot Prices'!S29</f>
        <v>5.1217582218874291E-2</v>
      </c>
      <c r="T6" s="14">
        <f>'Spot Prices'!T29</f>
        <v>5.1217582218874291E-2</v>
      </c>
    </row>
    <row r="7" spans="2:20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7.2182686308663868E-4</v>
      </c>
      <c r="G7" s="14">
        <f>'Spot Prices'!G30</f>
        <v>-3.7352719425065573E-5</v>
      </c>
      <c r="H7" s="14">
        <f>'Spot Prices'!H30</f>
        <v>6.6092072783363598E-4</v>
      </c>
      <c r="I7" s="14">
        <f>'Spot Prices'!I30</f>
        <v>-1.7143620465011056E-3</v>
      </c>
      <c r="J7" s="14">
        <f>'Spot Prices'!J30</f>
        <v>3.4665971190082967E-2</v>
      </c>
      <c r="K7" s="14">
        <f>'Spot Prices'!K30</f>
        <v>3.531827025819112E-2</v>
      </c>
      <c r="L7" s="14">
        <f>'Spot Prices'!L30</f>
        <v>0.13172750338533712</v>
      </c>
      <c r="M7" s="14">
        <f>'Spot Prices'!M30</f>
        <v>9.375443545144968E-2</v>
      </c>
      <c r="N7" s="14">
        <f>'Spot Prices'!N30</f>
        <v>7.2493370454119965E-2</v>
      </c>
      <c r="O7" s="14">
        <f>'Spot Prices'!O30</f>
        <v>1.8676258911793253E-2</v>
      </c>
      <c r="P7" s="14">
        <f>'Spot Prices'!P30</f>
        <v>1.8676258911793253E-2</v>
      </c>
      <c r="Q7" s="14">
        <f>'Spot Prices'!Q30</f>
        <v>1.8676258911793253E-2</v>
      </c>
      <c r="R7" s="14">
        <f>'Spot Prices'!R30</f>
        <v>1.8676258911793253E-2</v>
      </c>
      <c r="S7" s="14">
        <f>'Spot Prices'!S30</f>
        <v>1.8676258911793253E-2</v>
      </c>
      <c r="T7" s="14">
        <f>'Spot Prices'!T30</f>
        <v>1.8676258911793253E-2</v>
      </c>
    </row>
    <row r="8" spans="2:20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1.3054336581519443E-4</v>
      </c>
      <c r="G8" s="46">
        <f>'Spot Prices'!G31</f>
        <v>-2.5426893641422588E-4</v>
      </c>
      <c r="H8" s="46">
        <f>'Spot Prices'!H31</f>
        <v>-1.9913524456072196E-6</v>
      </c>
      <c r="I8" s="46">
        <f>'Spot Prices'!I31</f>
        <v>-8.9215222351057832E-5</v>
      </c>
      <c r="J8" s="46">
        <f>'Spot Prices'!J31</f>
        <v>3.0127716838079577E-2</v>
      </c>
      <c r="K8" s="46">
        <f>'Spot Prices'!K31</f>
        <v>3.1181271330213978E-2</v>
      </c>
      <c r="L8" s="46">
        <f>'Spot Prices'!L31</f>
        <v>0.11004755648960152</v>
      </c>
      <c r="M8" s="46">
        <f>'Spot Prices'!M31</f>
        <v>7.569945829062652E-2</v>
      </c>
      <c r="N8" s="46">
        <f>'Spot Prices'!N31</f>
        <v>6.1277368147040656E-2</v>
      </c>
      <c r="O8" s="46">
        <f>'Spot Prices'!O31</f>
        <v>6.827834502461938E-3</v>
      </c>
      <c r="P8" s="46">
        <f>'Spot Prices'!P31</f>
        <v>6.827834502461938E-3</v>
      </c>
      <c r="Q8" s="46">
        <f>'Spot Prices'!Q31</f>
        <v>6.827834502461938E-3</v>
      </c>
      <c r="R8" s="46">
        <f>'Spot Prices'!R31</f>
        <v>6.827834502461938E-3</v>
      </c>
      <c r="S8" s="46">
        <f>'Spot Prices'!S31</f>
        <v>6.827834502461716E-3</v>
      </c>
      <c r="T8" s="46">
        <f>'Spot Prices'!T31</f>
        <v>6.827834502461716E-3</v>
      </c>
    </row>
    <row r="9" spans="2:20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4.942113508148438E-4</v>
      </c>
      <c r="G9" s="41">
        <f>'Spot Prices'!G32</f>
        <v>-1.3986371156649025E-4</v>
      </c>
      <c r="H9" s="41">
        <f>'Spot Prices'!H32</f>
        <v>-9.0449057756469831E-4</v>
      </c>
      <c r="I9" s="41">
        <f>'Spot Prices'!I32</f>
        <v>2.0236865754741373E-4</v>
      </c>
      <c r="J9" s="41">
        <f>'Spot Prices'!J32</f>
        <v>3.0578586411738051E-2</v>
      </c>
      <c r="K9" s="41">
        <f>'Spot Prices'!K32</f>
        <v>3.0983676447968289E-2</v>
      </c>
      <c r="L9" s="41">
        <f>'Spot Prices'!L32</f>
        <v>9.9779064066445322E-2</v>
      </c>
      <c r="M9" s="41">
        <f>'Spot Prices'!M32</f>
        <v>6.3491055714144817E-2</v>
      </c>
      <c r="N9" s="41">
        <f>'Spot Prices'!N32</f>
        <v>5.6965002045235469E-2</v>
      </c>
      <c r="O9" s="41">
        <f>'Spot Prices'!O32</f>
        <v>-4.4196261578457463E-3</v>
      </c>
      <c r="P9" s="41">
        <f>'Spot Prices'!P32</f>
        <v>-4.4196261578457463E-3</v>
      </c>
      <c r="Q9" s="41">
        <f>'Spot Prices'!Q32</f>
        <v>-4.4196261578456353E-3</v>
      </c>
      <c r="R9" s="41">
        <f>'Spot Prices'!R32</f>
        <v>-4.4196261578456353E-3</v>
      </c>
      <c r="S9" s="41">
        <f>'Spot Prices'!S32</f>
        <v>-4.4196261578457463E-3</v>
      </c>
      <c r="T9" s="41">
        <f>'Spot Prices'!T32</f>
        <v>-4.4196261578457463E-3</v>
      </c>
    </row>
    <row r="10" spans="2:20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-5.9110768210790532E-4</v>
      </c>
      <c r="G10" s="46">
        <f>'Spot Prices'!G33</f>
        <v>-4.6260553171473262E-6</v>
      </c>
      <c r="H10" s="46">
        <f>'Spot Prices'!H33</f>
        <v>-5.7406093745060449E-4</v>
      </c>
      <c r="I10" s="46">
        <f>'Spot Prices'!I33</f>
        <v>-9.3178606200894354E-4</v>
      </c>
      <c r="J10" s="46">
        <f>'Spot Prices'!J33</f>
        <v>2.9368639983558431E-2</v>
      </c>
      <c r="K10" s="46">
        <f>'Spot Prices'!K33</f>
        <v>2.8270730311557246E-2</v>
      </c>
      <c r="L10" s="46">
        <f>'Spot Prices'!L33</f>
        <v>9.5075506716953084E-2</v>
      </c>
      <c r="M10" s="46">
        <f>'Spot Prices'!M33</f>
        <v>5.9119175808594493E-2</v>
      </c>
      <c r="N10" s="46">
        <f>'Spot Prices'!N33</f>
        <v>5.2864126812398382E-2</v>
      </c>
      <c r="O10" s="46">
        <f>'Spot Prices'!O33</f>
        <v>-7.3758859240511399E-3</v>
      </c>
      <c r="P10" s="46">
        <f>'Spot Prices'!P33</f>
        <v>-7.3758859240512509E-3</v>
      </c>
      <c r="Q10" s="46">
        <f>'Spot Prices'!Q33</f>
        <v>-7.3758859240512509E-3</v>
      </c>
      <c r="R10" s="46">
        <f>'Spot Prices'!R33</f>
        <v>-7.3758859240511399E-3</v>
      </c>
      <c r="S10" s="46">
        <f>'Spot Prices'!S33</f>
        <v>-7.3758859240511399E-3</v>
      </c>
      <c r="T10" s="46">
        <f>'Spot Prices'!T33</f>
        <v>-7.3758859240511399E-3</v>
      </c>
    </row>
    <row r="11" spans="2:20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-1.1611330468449532E-3</v>
      </c>
      <c r="G11" s="14">
        <f>'Spot Prices'!G34</f>
        <v>2.1324120347974151E-3</v>
      </c>
      <c r="H11" s="14">
        <f>'Spot Prices'!H34</f>
        <v>-7.9015832925988239E-4</v>
      </c>
      <c r="I11" s="14">
        <f>'Spot Prices'!I34</f>
        <v>-7.8700933925335281E-4</v>
      </c>
      <c r="J11" s="14">
        <f>'Spot Prices'!J34</f>
        <v>2.8869226599185005E-2</v>
      </c>
      <c r="K11" s="14">
        <f>'Spot Prices'!K34</f>
        <v>2.3987527917340268E-2</v>
      </c>
      <c r="L11" s="14">
        <f>'Spot Prices'!L34</f>
        <v>7.183425614109562E-2</v>
      </c>
      <c r="M11" s="14">
        <f>'Spot Prices'!M34</f>
        <v>4.5169704484566475E-2</v>
      </c>
      <c r="N11" s="14">
        <f>'Spot Prices'!N34</f>
        <v>4.4453146549420453E-2</v>
      </c>
      <c r="O11" s="14">
        <f>'Spot Prices'!O34</f>
        <v>-1.8697098778252985E-2</v>
      </c>
      <c r="P11" s="14">
        <f>'Spot Prices'!P34</f>
        <v>-1.8697098778252985E-2</v>
      </c>
      <c r="Q11" s="14">
        <f>'Spot Prices'!Q34</f>
        <v>-1.8697098778252874E-2</v>
      </c>
      <c r="R11" s="14">
        <f>'Spot Prices'!R34</f>
        <v>-1.8697098778252874E-2</v>
      </c>
      <c r="S11" s="14">
        <f>'Spot Prices'!S34</f>
        <v>-1.8697098778252874E-2</v>
      </c>
      <c r="T11" s="14">
        <f>'Spot Prices'!T34</f>
        <v>-1.8697098778252874E-2</v>
      </c>
    </row>
    <row r="12" spans="2:20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6.8184742170642743E-3</v>
      </c>
      <c r="G12" s="14">
        <f>'Spot Prices'!G35</f>
        <v>-2.5930520447411398E-3</v>
      </c>
      <c r="H12" s="14">
        <f>'Spot Prices'!H35</f>
        <v>-1.3579873894882688E-2</v>
      </c>
      <c r="I12" s="14">
        <f>'Spot Prices'!I35</f>
        <v>-3.1757584217644297E-3</v>
      </c>
      <c r="J12" s="14">
        <f>'Spot Prices'!J35</f>
        <v>1.2877974627187871E-3</v>
      </c>
      <c r="K12" s="14">
        <f>'Spot Prices'!K35</f>
        <v>4.4751933922488885E-3</v>
      </c>
      <c r="L12" s="14">
        <f>'Spot Prices'!L35</f>
        <v>-2.9279323315377526E-2</v>
      </c>
      <c r="M12" s="14">
        <f>'Spot Prices'!M35</f>
        <v>2.1991847131778597E-2</v>
      </c>
      <c r="N12" s="14">
        <f>'Spot Prices'!N35</f>
        <v>1.2320030545510674E-2</v>
      </c>
      <c r="O12" s="14">
        <f>'Spot Prices'!O35</f>
        <v>-4.9100022811928712E-2</v>
      </c>
      <c r="P12" s="14">
        <f>'Spot Prices'!P35</f>
        <v>-4.9100022811928601E-2</v>
      </c>
      <c r="Q12" s="14">
        <f>'Spot Prices'!Q35</f>
        <v>-4.9100022811928601E-2</v>
      </c>
      <c r="R12" s="14">
        <f>'Spot Prices'!R35</f>
        <v>-4.9100022811928601E-2</v>
      </c>
      <c r="S12" s="14">
        <f>'Spot Prices'!S35</f>
        <v>-4.9100022811928601E-2</v>
      </c>
      <c r="T12" s="14">
        <f>'Spot Prices'!T35</f>
        <v>-4.9100022811928601E-2</v>
      </c>
    </row>
    <row r="13" spans="2:20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-3.1026560971536554E-5</v>
      </c>
      <c r="G13" s="46">
        <f>'Spot Prices'!G36</f>
        <v>-1.9152613721507006E-4</v>
      </c>
      <c r="H13" s="46">
        <f>'Spot Prices'!H36</f>
        <v>5.5574525703594446E-6</v>
      </c>
      <c r="I13" s="46">
        <f>'Spot Prices'!I36</f>
        <v>-1.6010555269918569E-4</v>
      </c>
      <c r="J13" s="46">
        <f>'Spot Prices'!J36</f>
        <v>3.1184545808336184E-2</v>
      </c>
      <c r="K13" s="46">
        <f>'Spot Prices'!K36</f>
        <v>3.0891581094406817E-2</v>
      </c>
      <c r="L13" s="46">
        <f>'Spot Prices'!L36</f>
        <v>0.10367521287199799</v>
      </c>
      <c r="M13" s="46">
        <f>'Spot Prices'!M36</f>
        <v>6.8508356553929506E-2</v>
      </c>
      <c r="N13" s="46">
        <f>'Spot Prices'!N36</f>
        <v>5.7678341559803448E-2</v>
      </c>
      <c r="O13" s="46">
        <f>'Spot Prices'!O36</f>
        <v>2.2236618858628709E-4</v>
      </c>
      <c r="P13" s="46">
        <f>'Spot Prices'!P36</f>
        <v>2.2236618858628709E-4</v>
      </c>
      <c r="Q13" s="46">
        <f>'Spot Prices'!Q36</f>
        <v>2.2236618858628709E-4</v>
      </c>
      <c r="R13" s="46">
        <f>'Spot Prices'!R36</f>
        <v>2.2236618858628709E-4</v>
      </c>
      <c r="S13" s="46">
        <f>'Spot Prices'!S36</f>
        <v>2.2236618858650914E-4</v>
      </c>
      <c r="T13" s="46">
        <f>'Spot Prices'!T36</f>
        <v>2.2236618858650914E-4</v>
      </c>
    </row>
    <row r="15" spans="2:20" x14ac:dyDescent="0.3">
      <c r="B15" s="32" t="s">
        <v>42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17"/>
      <c r="D17" s="17"/>
      <c r="E17" s="17">
        <f>AVERAGEIFS($F$39:$F$1048576,$B$39:$B$1048576,$B$2,$D$39:$D$1048576,$B$15,$C$39:$C$1048576,E$16,$E$39:$E$1048576,$B17)*'2hBatteryMWh'!$E$15/100</f>
        <v>10289473.4263945</v>
      </c>
      <c r="F17" s="17">
        <f>AVERAGEIFS($F$39:$F$1048576,$B$39:$B$1048576,$B$2,$D$39:$D$1048576,$B$15,$C$39:$C$1048576,F$16,$E$39:$E$1048576,$B17)*'2hBatteryMWh'!$E$15/100</f>
        <v>13294094.170988001</v>
      </c>
      <c r="G17" s="17">
        <f>AVERAGEIFS($F$39:$F$1048576,$B$39:$B$1048576,$B$2,$D$39:$D$1048576,$B$15,$C$39:$C$1048576,G$16,$E$39:$E$1048576,$B17)*'2hBatteryMWh'!$E$15/100</f>
        <v>13103440.952567499</v>
      </c>
      <c r="H17" s="17">
        <f>AVERAGEIFS($F$39:$F$1048576,$B$39:$B$1048576,$B$2,$D$39:$D$1048576,$B$15,$C$39:$C$1048576,H$16,$E$39:$E$1048576,$B17)*'2hBatteryMWh'!$E$15/100</f>
        <v>12566059.725432001</v>
      </c>
      <c r="I17" s="17">
        <f>AVERAGEIFS($F$39:$F$1048576,$B$39:$B$1048576,$B$2,$D$39:$D$1048576,$B$15,$C$39:$C$1048576,I$16,$E$39:$E$1048576,$B17)*'2hBatteryMWh'!$E$15/100</f>
        <v>14308705.896544499</v>
      </c>
      <c r="J17" s="17">
        <f>AVERAGEIFS($F$39:$F$1048576,$B$39:$B$1048576,$B$2,$D$39:$D$1048576,$B$15,$C$39:$C$1048576,J$16,$E$39:$E$1048576,$B17)*'2hBatteryMWh'!$E$15/100</f>
        <v>16016989.749532999</v>
      </c>
      <c r="K17" s="17">
        <f>AVERAGEIFS($F$39:$F$1048576,$B$39:$B$1048576,$B$2,$D$39:$D$1048576,$B$15,$C$39:$C$1048576,K$16,$E$39:$E$1048576,$B17)*'2hBatteryMWh'!$E$15/100</f>
        <v>15148281.698641501</v>
      </c>
      <c r="L17" s="17">
        <f>AVERAGEIFS($F$39:$F$1048576,$B$39:$B$1048576,$B$2,$D$39:$D$1048576,$B$15,$C$39:$C$1048576,L$16,$E$39:$E$1048576,$B17)*'2hBatteryMWh'!$E$15/100</f>
        <v>18330719.697523501</v>
      </c>
      <c r="M17" s="17">
        <f>AVERAGEIFS($F$39:$F$1048576,$B$39:$B$1048576,$B$2,$D$39:$D$1048576,$B$15,$C$39:$C$1048576,M$16,$E$39:$E$1048576,$B17)*'2hBatteryMWh'!$E$15/100</f>
        <v>17160741.288677499</v>
      </c>
      <c r="N17" s="17">
        <f>AVERAGEIFS($F$39:$F$1048576,$B$39:$B$1048576,$B$2,$D$39:$D$1048576,$B$15,$C$39:$C$1048576,N$16,$E$39:$E$1048576,$B17)*'2hBatteryMWh'!$E$15/100</f>
        <v>20051716.944326501</v>
      </c>
      <c r="O17" s="17">
        <f>AVERAGEIFS($F$39:$F$1048576,$B$39:$B$1048576,$B$2,$D$39:$D$1048576,$B$15,$C$39:$C$1048576,O$16,$E$39:$E$1048576,$B17)*'2hBatteryMWh'!$E$15/100</f>
        <v>19640998.1835545</v>
      </c>
      <c r="P17" s="19">
        <f>'Spot Prices'!P17/'Spot Prices'!O17*'2hBatteryCM'!O17</f>
        <v>19681927.848276634</v>
      </c>
      <c r="Q17" s="19">
        <f>'Spot Prices'!Q17/'Spot Prices'!P17*'2hBatteryCM'!P17</f>
        <v>19562521.977434363</v>
      </c>
      <c r="R17" s="19">
        <f>'Spot Prices'!R17/'Spot Prices'!Q17*'2hBatteryCM'!Q17</f>
        <v>18546519.051542316</v>
      </c>
      <c r="S17" s="19">
        <f>'Spot Prices'!S17/'Spot Prices'!R17*'2hBatteryCM'!R17</f>
        <v>20005289.550501067</v>
      </c>
      <c r="T17" s="19">
        <f>'Spot Prices'!T17/'Spot Prices'!S17*'2hBatteryCM'!S17</f>
        <v>19318859.958956372</v>
      </c>
    </row>
    <row r="18" spans="2:20" x14ac:dyDescent="0.3">
      <c r="B18" s="3">
        <v>0.95</v>
      </c>
      <c r="C18" s="17"/>
      <c r="D18" s="17"/>
      <c r="E18" s="17">
        <f>AVERAGEIFS($F$39:$F$1048576,$B$39:$B$1048576,$B$2,$D$39:$D$1048576,$B$15,$C$39:$C$1048576,E$16,$E$39:$E$1048576,$B18)*'2hBatteryMWh'!$E$15/100</f>
        <v>6853411.2870060019</v>
      </c>
      <c r="F18" s="17">
        <f>AVERAGEIFS($F$39:$F$1048576,$B$39:$B$1048576,$B$2,$D$39:$D$1048576,$B$15,$C$39:$C$1048576,F$16,$E$39:$E$1048576,$B18)*'2hBatteryMWh'!$E$15/100</f>
        <v>9736297.1049224995</v>
      </c>
      <c r="G18" s="17">
        <f>AVERAGEIFS($F$39:$F$1048576,$B$39:$B$1048576,$B$2,$D$39:$D$1048576,$B$15,$C$39:$C$1048576,G$16,$E$39:$E$1048576,$B18)*'2hBatteryMWh'!$E$15/100</f>
        <v>9664097.0791040007</v>
      </c>
      <c r="H18" s="17">
        <f>AVERAGEIFS($F$39:$F$1048576,$B$39:$B$1048576,$B$2,$D$39:$D$1048576,$B$15,$C$39:$C$1048576,H$16,$E$39:$E$1048576,$B18)*'2hBatteryMWh'!$E$15/100</f>
        <v>9472025.5387574993</v>
      </c>
      <c r="I18" s="17">
        <f>AVERAGEIFS($F$39:$F$1048576,$B$39:$B$1048576,$B$2,$D$39:$D$1048576,$B$15,$C$39:$C$1048576,I$16,$E$39:$E$1048576,$B18)*'2hBatteryMWh'!$E$15/100</f>
        <v>10697739.413595499</v>
      </c>
      <c r="J18" s="17">
        <f>AVERAGEIFS($F$39:$F$1048576,$B$39:$B$1048576,$B$2,$D$39:$D$1048576,$B$15,$C$39:$C$1048576,J$16,$E$39:$E$1048576,$B18)*'2hBatteryMWh'!$E$15/100</f>
        <v>11541384.059150003</v>
      </c>
      <c r="K18" s="17">
        <f>AVERAGEIFS($F$39:$F$1048576,$B$39:$B$1048576,$B$2,$D$39:$D$1048576,$B$15,$C$39:$C$1048576,K$16,$E$39:$E$1048576,$B18)*'2hBatteryMWh'!$E$15/100</f>
        <v>11549491.420091501</v>
      </c>
      <c r="L18" s="17">
        <f>AVERAGEIFS($F$39:$F$1048576,$B$39:$B$1048576,$B$2,$D$39:$D$1048576,$B$15,$C$39:$C$1048576,L$16,$E$39:$E$1048576,$B18)*'2hBatteryMWh'!$E$15/100</f>
        <v>12653465.931535996</v>
      </c>
      <c r="M18" s="17">
        <f>AVERAGEIFS($F$39:$F$1048576,$B$39:$B$1048576,$B$2,$D$39:$D$1048576,$B$15,$C$39:$C$1048576,M$16,$E$39:$E$1048576,$B18)*'2hBatteryMWh'!$E$15/100</f>
        <v>13550437.311484501</v>
      </c>
      <c r="N18" s="17">
        <f>AVERAGEIFS($F$39:$F$1048576,$B$39:$B$1048576,$B$2,$D$39:$D$1048576,$B$15,$C$39:$C$1048576,N$16,$E$39:$E$1048576,$B18)*'2hBatteryMWh'!$E$15/100</f>
        <v>14997180.776128503</v>
      </c>
      <c r="O18" s="17">
        <f>AVERAGEIFS($F$39:$F$1048576,$B$39:$B$1048576,$B$2,$D$39:$D$1048576,$B$15,$C$39:$C$1048576,O$16,$E$39:$E$1048576,$B18)*'2hBatteryMWh'!$E$15/100</f>
        <v>14925909.307496497</v>
      </c>
      <c r="P18" s="19">
        <f>'Spot Prices'!P18/'Spot Prices'!O18*'2hBatteryCM'!O18</f>
        <v>15712513.215399712</v>
      </c>
      <c r="Q18" s="19">
        <f>'Spot Prices'!Q18/'Spot Prices'!P18*'2hBatteryCM'!P18</f>
        <v>15098814.783888869</v>
      </c>
      <c r="R18" s="19">
        <f>'Spot Prices'!R18/'Spot Prices'!Q18*'2hBatteryCM'!Q18</f>
        <v>14788384.60776653</v>
      </c>
      <c r="S18" s="19">
        <f>'Spot Prices'!S18/'Spot Prices'!R18*'2hBatteryCM'!R18</f>
        <v>15844659.693445269</v>
      </c>
      <c r="T18" s="19">
        <f>'Spot Prices'!T18/'Spot Prices'!S18*'2hBatteryCM'!S18</f>
        <v>15758032.566851512</v>
      </c>
    </row>
    <row r="19" spans="2:20" x14ac:dyDescent="0.3">
      <c r="B19" s="5">
        <v>0.75</v>
      </c>
      <c r="C19" s="48"/>
      <c r="D19" s="48"/>
      <c r="E19" s="48">
        <f>AVERAGEIFS($F$39:$F$1048576,$B$39:$B$1048576,$B$2,$D$39:$D$1048576,$B$15,$C$39:$C$1048576,E$16,$E$39:$E$1048576,$B19)*'2hBatteryMWh'!$E$15/100</f>
        <v>5450218.0495774997</v>
      </c>
      <c r="F19" s="48">
        <f>AVERAGEIFS($F$39:$F$1048576,$B$39:$B$1048576,$B$2,$D$39:$D$1048576,$B$15,$C$39:$C$1048576,F$16,$E$39:$E$1048576,$B19)*'2hBatteryMWh'!$E$15/100</f>
        <v>8041724.3269649995</v>
      </c>
      <c r="G19" s="48">
        <f>AVERAGEIFS($F$39:$F$1048576,$B$39:$B$1048576,$B$2,$D$39:$D$1048576,$B$15,$C$39:$C$1048576,G$16,$E$39:$E$1048576,$B19)*'2hBatteryMWh'!$E$15/100</f>
        <v>7987457.7732884996</v>
      </c>
      <c r="H19" s="48">
        <f>AVERAGEIFS($F$39:$F$1048576,$B$39:$B$1048576,$B$2,$D$39:$D$1048576,$B$15,$C$39:$C$1048576,H$16,$E$39:$E$1048576,$B19)*'2hBatteryMWh'!$E$15/100</f>
        <v>7856036.8967545005</v>
      </c>
      <c r="I19" s="48">
        <f>AVERAGEIFS($F$39:$F$1048576,$B$39:$B$1048576,$B$2,$D$39:$D$1048576,$B$15,$C$39:$C$1048576,I$16,$E$39:$E$1048576,$B19)*'2hBatteryMWh'!$E$15/100</f>
        <v>8851112.2484725006</v>
      </c>
      <c r="J19" s="48">
        <f>AVERAGEIFS($F$39:$F$1048576,$B$39:$B$1048576,$B$2,$D$39:$D$1048576,$B$15,$C$39:$C$1048576,J$16,$E$39:$E$1048576,$B19)*'2hBatteryMWh'!$E$15/100</f>
        <v>9690340.8133224994</v>
      </c>
      <c r="K19" s="48">
        <f>AVERAGEIFS($F$39:$F$1048576,$B$39:$B$1048576,$B$2,$D$39:$D$1048576,$B$15,$C$39:$C$1048576,K$16,$E$39:$E$1048576,$B19)*'2hBatteryMWh'!$E$15/100</f>
        <v>9911234.6109929997</v>
      </c>
      <c r="L19" s="48">
        <f>AVERAGEIFS($F$39:$F$1048576,$B$39:$B$1048576,$B$2,$D$39:$D$1048576,$B$15,$C$39:$C$1048576,L$16,$E$39:$E$1048576,$B19)*'2hBatteryMWh'!$E$15/100</f>
        <v>10843181.8305235</v>
      </c>
      <c r="M19" s="48">
        <f>AVERAGEIFS($F$39:$F$1048576,$B$39:$B$1048576,$B$2,$D$39:$D$1048576,$B$15,$C$39:$C$1048576,M$16,$E$39:$E$1048576,$B19)*'2hBatteryMWh'!$E$15/100</f>
        <v>11703028.659744</v>
      </c>
      <c r="N19" s="48">
        <f>AVERAGEIFS($F$39:$F$1048576,$B$39:$B$1048576,$B$2,$D$39:$D$1048576,$B$15,$C$39:$C$1048576,N$16,$E$39:$E$1048576,$B19)*'2hBatteryMWh'!$E$15/100</f>
        <v>12869732.469873499</v>
      </c>
      <c r="O19" s="48">
        <f>AVERAGEIFS($F$39:$F$1048576,$B$39:$B$1048576,$B$2,$D$39:$D$1048576,$B$15,$C$39:$C$1048576,O$16,$E$39:$E$1048576,$B19)*'2hBatteryMWh'!$E$15/100</f>
        <v>12979544.547578502</v>
      </c>
      <c r="P19" s="49">
        <f>'Spot Prices'!P19/'Spot Prices'!O19*'2hBatteryCM'!O19</f>
        <v>14002198.957105098</v>
      </c>
      <c r="Q19" s="49">
        <f>'Spot Prices'!Q19/'Spot Prices'!P19*'2hBatteryCM'!P19</f>
        <v>13582915.238702444</v>
      </c>
      <c r="R19" s="49">
        <f>'Spot Prices'!R19/'Spot Prices'!Q19*'2hBatteryCM'!Q19</f>
        <v>13619294.203315608</v>
      </c>
      <c r="S19" s="49">
        <f>'Spot Prices'!S19/'Spot Prices'!R19*'2hBatteryCM'!R19</f>
        <v>14771851.947122803</v>
      </c>
      <c r="T19" s="49">
        <f>'Spot Prices'!T19/'Spot Prices'!S19*'2hBatteryCM'!S19</f>
        <v>14725693.919525912</v>
      </c>
    </row>
    <row r="20" spans="2:20" x14ac:dyDescent="0.3">
      <c r="B20" s="7">
        <v>0.5</v>
      </c>
      <c r="C20" s="39"/>
      <c r="D20" s="39"/>
      <c r="E20" s="39">
        <f>AVERAGEIFS($F$39:$F$1048576,$B$39:$B$1048576,$B$2,$D$39:$D$1048576,$B$15,$C$39:$C$1048576,E$16,$E$39:$E$1048576,$B20)*'2hBatteryMWh'!$E$15/100</f>
        <v>4565586.1336009996</v>
      </c>
      <c r="F20" s="39">
        <f>AVERAGEIFS($F$39:$F$1048576,$B$39:$B$1048576,$B$2,$D$39:$D$1048576,$B$15,$C$39:$C$1048576,F$16,$E$39:$E$1048576,$B20)*'2hBatteryMWh'!$E$15/100</f>
        <v>6992694.8061095001</v>
      </c>
      <c r="G20" s="39">
        <f>AVERAGEIFS($F$39:$F$1048576,$B$39:$B$1048576,$B$2,$D$39:$D$1048576,$B$15,$C$39:$C$1048576,G$16,$E$39:$E$1048576,$B20)*'2hBatteryMWh'!$E$15/100</f>
        <v>6903320.7361920001</v>
      </c>
      <c r="H20" s="39">
        <f>AVERAGEIFS($F$39:$F$1048576,$B$39:$B$1048576,$B$2,$D$39:$D$1048576,$B$15,$C$39:$C$1048576,H$16,$E$39:$E$1048576,$B20)*'2hBatteryMWh'!$E$15/100</f>
        <v>6780018.0316285007</v>
      </c>
      <c r="I20" s="39">
        <f>AVERAGEIFS($F$39:$F$1048576,$B$39:$B$1048576,$B$2,$D$39:$D$1048576,$B$15,$C$39:$C$1048576,I$16,$E$39:$E$1048576,$B20)*'2hBatteryMWh'!$E$15/100</f>
        <v>7541804.8116579996</v>
      </c>
      <c r="J20" s="39">
        <f>AVERAGEIFS($F$39:$F$1048576,$B$39:$B$1048576,$B$2,$D$39:$D$1048576,$B$15,$C$39:$C$1048576,J$16,$E$39:$E$1048576,$B20)*'2hBatteryMWh'!$E$15/100</f>
        <v>8311940.8662325013</v>
      </c>
      <c r="K20" s="39">
        <f>AVERAGEIFS($F$39:$F$1048576,$B$39:$B$1048576,$B$2,$D$39:$D$1048576,$B$15,$C$39:$C$1048576,K$16,$E$39:$E$1048576,$B20)*'2hBatteryMWh'!$E$15/100</f>
        <v>8664984.4038500004</v>
      </c>
      <c r="L20" s="39">
        <f>AVERAGEIFS($F$39:$F$1048576,$B$39:$B$1048576,$B$2,$D$39:$D$1048576,$B$15,$C$39:$C$1048576,L$16,$E$39:$E$1048576,$B20)*'2hBatteryMWh'!$E$15/100</f>
        <v>9525421.3116379995</v>
      </c>
      <c r="M20" s="39">
        <f>AVERAGEIFS($F$39:$F$1048576,$B$39:$B$1048576,$B$2,$D$39:$D$1048576,$B$15,$C$39:$C$1048576,M$16,$E$39:$E$1048576,$B20)*'2hBatteryMWh'!$E$15/100</f>
        <v>10335513.124197001</v>
      </c>
      <c r="N20" s="39">
        <f>AVERAGEIFS($F$39:$F$1048576,$B$39:$B$1048576,$B$2,$D$39:$D$1048576,$B$15,$C$39:$C$1048576,N$16,$E$39:$E$1048576,$B20)*'2hBatteryMWh'!$E$15/100</f>
        <v>11229274.978529502</v>
      </c>
      <c r="O20" s="39">
        <f>AVERAGEIFS($F$39:$F$1048576,$B$39:$B$1048576,$B$2,$D$39:$D$1048576,$B$15,$C$39:$C$1048576,O$16,$E$39:$E$1048576,$B20)*'2hBatteryMWh'!$E$15/100</f>
        <v>11466067.6276985</v>
      </c>
      <c r="P20" s="40">
        <f>'Spot Prices'!P20/'Spot Prices'!O20*'2hBatteryCM'!O20</f>
        <v>12538409.365962872</v>
      </c>
      <c r="Q20" s="40">
        <f>'Spot Prices'!Q20/'Spot Prices'!P20*'2hBatteryCM'!P20</f>
        <v>12185241.106021743</v>
      </c>
      <c r="R20" s="40">
        <f>'Spot Prices'!R20/'Spot Prices'!Q20*'2hBatteryCM'!Q20</f>
        <v>12459694.904764529</v>
      </c>
      <c r="S20" s="40">
        <f>'Spot Prices'!S20/'Spot Prices'!R20*'2hBatteryCM'!R20</f>
        <v>13598929.126945969</v>
      </c>
      <c r="T20" s="40">
        <f>'Spot Prices'!T20/'Spot Prices'!S20*'2hBatteryCM'!S20</f>
        <v>13533545.96011153</v>
      </c>
    </row>
    <row r="21" spans="2:20" x14ac:dyDescent="0.3">
      <c r="B21" s="5">
        <v>0.25</v>
      </c>
      <c r="C21" s="48"/>
      <c r="D21" s="48"/>
      <c r="E21" s="48">
        <f>AVERAGEIFS($F$39:$F$1048576,$B$39:$B$1048576,$B$2,$D$39:$D$1048576,$B$15,$C$39:$C$1048576,E$16,$E$39:$E$1048576,$B21)*'2hBatteryMWh'!$E$15/100</f>
        <v>3824287.7874564999</v>
      </c>
      <c r="F21" s="48">
        <f>AVERAGEIFS($F$39:$F$1048576,$B$39:$B$1048576,$B$2,$D$39:$D$1048576,$B$15,$C$39:$C$1048576,F$16,$E$39:$E$1048576,$B21)*'2hBatteryMWh'!$E$15/100</f>
        <v>5974641.4903039988</v>
      </c>
      <c r="G21" s="48">
        <f>AVERAGEIFS($F$39:$F$1048576,$B$39:$B$1048576,$B$2,$D$39:$D$1048576,$B$15,$C$39:$C$1048576,G$16,$E$39:$E$1048576,$B21)*'2hBatteryMWh'!$E$15/100</f>
        <v>5886342.949484</v>
      </c>
      <c r="H21" s="48">
        <f>AVERAGEIFS($F$39:$F$1048576,$B$39:$B$1048576,$B$2,$D$39:$D$1048576,$B$15,$C$39:$C$1048576,H$16,$E$39:$E$1048576,$B21)*'2hBatteryMWh'!$E$15/100</f>
        <v>5802260.2388554998</v>
      </c>
      <c r="I21" s="48">
        <f>AVERAGEIFS($F$39:$F$1048576,$B$39:$B$1048576,$B$2,$D$39:$D$1048576,$B$15,$C$39:$C$1048576,I$16,$E$39:$E$1048576,$B21)*'2hBatteryMWh'!$E$15/100</f>
        <v>6319465.8813220002</v>
      </c>
      <c r="J21" s="48">
        <f>AVERAGEIFS($F$39:$F$1048576,$B$39:$B$1048576,$B$2,$D$39:$D$1048576,$B$15,$C$39:$C$1048576,J$16,$E$39:$E$1048576,$B21)*'2hBatteryMWh'!$E$15/100</f>
        <v>6959795.0152319996</v>
      </c>
      <c r="K21" s="48">
        <f>AVERAGEIFS($F$39:$F$1048576,$B$39:$B$1048576,$B$2,$D$39:$D$1048576,$B$15,$C$39:$C$1048576,K$16,$E$39:$E$1048576,$B21)*'2hBatteryMWh'!$E$15/100</f>
        <v>7351467.3871844998</v>
      </c>
      <c r="L21" s="48">
        <f>AVERAGEIFS($F$39:$F$1048576,$B$39:$B$1048576,$B$2,$D$39:$D$1048576,$B$15,$C$39:$C$1048576,L$16,$E$39:$E$1048576,$B21)*'2hBatteryMWh'!$E$15/100</f>
        <v>8187516.7225205004</v>
      </c>
      <c r="M21" s="48">
        <f>AVERAGEIFS($F$39:$F$1048576,$B$39:$B$1048576,$B$2,$D$39:$D$1048576,$B$15,$C$39:$C$1048576,M$16,$E$39:$E$1048576,$B21)*'2hBatteryMWh'!$E$15/100</f>
        <v>8968512.0558669996</v>
      </c>
      <c r="N21" s="48">
        <f>AVERAGEIFS($F$39:$F$1048576,$B$39:$B$1048576,$B$2,$D$39:$D$1048576,$B$15,$C$39:$C$1048576,N$16,$E$39:$E$1048576,$B21)*'2hBatteryMWh'!$E$15/100</f>
        <v>9691700.2689424995</v>
      </c>
      <c r="O21" s="48">
        <f>AVERAGEIFS($F$39:$F$1048576,$B$39:$B$1048576,$B$2,$D$39:$D$1048576,$B$15,$C$39:$C$1048576,O$16,$E$39:$E$1048576,$B21)*'2hBatteryMWh'!$E$15/100</f>
        <v>9923926.0299835</v>
      </c>
      <c r="P21" s="49">
        <f>'Spot Prices'!P21/'Spot Prices'!O21*'2hBatteryCM'!O21</f>
        <v>10689990.664338261</v>
      </c>
      <c r="Q21" s="49">
        <f>'Spot Prices'!Q21/'Spot Prices'!P21*'2hBatteryCM'!P21</f>
        <v>10272881.686995847</v>
      </c>
      <c r="R21" s="49">
        <f>'Spot Prices'!R21/'Spot Prices'!Q21*'2hBatteryCM'!Q21</f>
        <v>10269902.210015772</v>
      </c>
      <c r="S21" s="49">
        <f>'Spot Prices'!S21/'Spot Prices'!R21*'2hBatteryCM'!R21</f>
        <v>11074521.33545736</v>
      </c>
      <c r="T21" s="49">
        <f>'Spot Prices'!T21/'Spot Prices'!S21*'2hBatteryCM'!S21</f>
        <v>10887063.872462463</v>
      </c>
    </row>
    <row r="22" spans="2:20" x14ac:dyDescent="0.3">
      <c r="B22" s="3">
        <v>0.05</v>
      </c>
      <c r="C22" s="17"/>
      <c r="D22" s="17"/>
      <c r="E22" s="17">
        <f>AVERAGEIFS($F$39:$F$1048576,$B$39:$B$1048576,$B$2,$D$39:$D$1048576,$B$15,$C$39:$C$1048576,E$16,$E$39:$E$1048576,$B22)*'2hBatteryMWh'!$E$15/100</f>
        <v>2955759.8028905001</v>
      </c>
      <c r="F22" s="17">
        <f>AVERAGEIFS($F$39:$F$1048576,$B$39:$B$1048576,$B$2,$D$39:$D$1048576,$B$15,$C$39:$C$1048576,F$16,$E$39:$E$1048576,$B22)*'2hBatteryMWh'!$E$15/100</f>
        <v>4790629.2839305</v>
      </c>
      <c r="G22" s="17">
        <f>AVERAGEIFS($F$39:$F$1048576,$B$39:$B$1048576,$B$2,$D$39:$D$1048576,$B$15,$C$39:$C$1048576,G$16,$E$39:$E$1048576,$B22)*'2hBatteryMWh'!$E$15/100</f>
        <v>4657019.9335874999</v>
      </c>
      <c r="H22" s="17">
        <f>AVERAGEIFS($F$39:$F$1048576,$B$39:$B$1048576,$B$2,$D$39:$D$1048576,$B$15,$C$39:$C$1048576,H$16,$E$39:$E$1048576,$B22)*'2hBatteryMWh'!$E$15/100</f>
        <v>4567609.3104280001</v>
      </c>
      <c r="I22" s="17">
        <f>AVERAGEIFS($F$39:$F$1048576,$B$39:$B$1048576,$B$2,$D$39:$D$1048576,$B$15,$C$39:$C$1048576,I$16,$E$39:$E$1048576,$B22)*'2hBatteryMWh'!$E$15/100</f>
        <v>4925033.3064559996</v>
      </c>
      <c r="J22" s="17">
        <f>AVERAGEIFS($F$39:$F$1048576,$B$39:$B$1048576,$B$2,$D$39:$D$1048576,$B$15,$C$39:$C$1048576,J$16,$E$39:$E$1048576,$B22)*'2hBatteryMWh'!$E$15/100</f>
        <v>5352179.3751144996</v>
      </c>
      <c r="K22" s="17">
        <f>AVERAGEIFS($F$39:$F$1048576,$B$39:$B$1048576,$B$2,$D$39:$D$1048576,$B$15,$C$39:$C$1048576,K$16,$E$39:$E$1048576,$B22)*'2hBatteryMWh'!$E$15/100</f>
        <v>5685923.1186295012</v>
      </c>
      <c r="L22" s="17">
        <f>AVERAGEIFS($F$39:$F$1048576,$B$39:$B$1048576,$B$2,$D$39:$D$1048576,$B$15,$C$39:$C$1048576,L$16,$E$39:$E$1048576,$B22)*'2hBatteryMWh'!$E$15/100</f>
        <v>6365665.6583320014</v>
      </c>
      <c r="M22" s="17">
        <f>AVERAGEIFS($F$39:$F$1048576,$B$39:$B$1048576,$B$2,$D$39:$D$1048576,$B$15,$C$39:$C$1048576,M$16,$E$39:$E$1048576,$B22)*'2hBatteryMWh'!$E$15/100</f>
        <v>7117630.6157875005</v>
      </c>
      <c r="N22" s="17">
        <f>AVERAGEIFS($F$39:$F$1048576,$B$39:$B$1048576,$B$2,$D$39:$D$1048576,$B$15,$C$39:$C$1048576,N$16,$E$39:$E$1048576,$B22)*'2hBatteryMWh'!$E$15/100</f>
        <v>7866672.9746239996</v>
      </c>
      <c r="O22" s="17">
        <f>AVERAGEIFS($F$39:$F$1048576,$B$39:$B$1048576,$B$2,$D$39:$D$1048576,$B$15,$C$39:$C$1048576,O$16,$E$39:$E$1048576,$B22)*'2hBatteryMWh'!$E$15/100</f>
        <v>8040403.8896549987</v>
      </c>
      <c r="P22" s="19">
        <f>'Spot Prices'!P22/'Spot Prices'!O22*'2hBatteryCM'!O22</f>
        <v>8504099.9820490535</v>
      </c>
      <c r="Q22" s="19">
        <f>'Spot Prices'!Q22/'Spot Prices'!P22*'2hBatteryCM'!P22</f>
        <v>7909032.8220198285</v>
      </c>
      <c r="R22" s="19">
        <f>'Spot Prices'!R22/'Spot Prices'!Q22*'2hBatteryCM'!Q22</f>
        <v>7398921.8003020855</v>
      </c>
      <c r="S22" s="19">
        <f>'Spot Prices'!S22/'Spot Prices'!R22*'2hBatteryCM'!R22</f>
        <v>7824592.419502941</v>
      </c>
      <c r="T22" s="19">
        <f>'Spot Prices'!T22/'Spot Prices'!S22*'2hBatteryCM'!S22</f>
        <v>7439069.380791272</v>
      </c>
    </row>
    <row r="23" spans="2:20" x14ac:dyDescent="0.3">
      <c r="B23" s="3">
        <v>0</v>
      </c>
      <c r="C23" s="17"/>
      <c r="D23" s="17"/>
      <c r="E23" s="17">
        <f>AVERAGEIFS($F$39:$F$1048576,$B$39:$B$1048576,$B$2,$D$39:$D$1048576,$B$15,$C$39:$C$1048576,E$16,$E$39:$E$1048576,$B23)*'2hBatteryMWh'!$E$15/100</f>
        <v>1514563.3402815</v>
      </c>
      <c r="F23" s="17">
        <f>AVERAGEIFS($F$39:$F$1048576,$B$39:$B$1048576,$B$2,$D$39:$D$1048576,$B$15,$C$39:$C$1048576,F$16,$E$39:$E$1048576,$B23)*'2hBatteryMWh'!$E$15/100</f>
        <v>2457186.2477215002</v>
      </c>
      <c r="G23" s="17">
        <f>AVERAGEIFS($F$39:$F$1048576,$B$39:$B$1048576,$B$2,$D$39:$D$1048576,$B$15,$C$39:$C$1048576,G$16,$E$39:$E$1048576,$B23)*'2hBatteryMWh'!$E$15/100</f>
        <v>2748055.0974280001</v>
      </c>
      <c r="H23" s="17">
        <f>AVERAGEIFS($F$39:$F$1048576,$B$39:$B$1048576,$B$2,$D$39:$D$1048576,$B$15,$C$39:$C$1048576,H$16,$E$39:$E$1048576,$B23)*'2hBatteryMWh'!$E$15/100</f>
        <v>2737066.6926744999</v>
      </c>
      <c r="I23" s="17">
        <f>AVERAGEIFS($F$39:$F$1048576,$B$39:$B$1048576,$B$2,$D$39:$D$1048576,$B$15,$C$39:$C$1048576,I$16,$E$39:$E$1048576,$B23)*'2hBatteryMWh'!$E$15/100</f>
        <v>2494562.4098565001</v>
      </c>
      <c r="J23" s="17">
        <f>AVERAGEIFS($F$39:$F$1048576,$B$39:$B$1048576,$B$2,$D$39:$D$1048576,$B$15,$C$39:$C$1048576,J$16,$E$39:$E$1048576,$B23)*'2hBatteryMWh'!$E$15/100</f>
        <v>3233946.1453359998</v>
      </c>
      <c r="K23" s="17">
        <f>AVERAGEIFS($F$39:$F$1048576,$B$39:$B$1048576,$B$2,$D$39:$D$1048576,$B$15,$C$39:$C$1048576,K$16,$E$39:$E$1048576,$B23)*'2hBatteryMWh'!$E$15/100</f>
        <v>3519370.9577044998</v>
      </c>
      <c r="L23" s="17">
        <f>AVERAGEIFS($F$39:$F$1048576,$B$39:$B$1048576,$B$2,$D$39:$D$1048576,$B$15,$C$39:$C$1048576,L$16,$E$39:$E$1048576,$B23)*'2hBatteryMWh'!$E$15/100</f>
        <v>3682635.1418595002</v>
      </c>
      <c r="M23" s="17">
        <f>AVERAGEIFS($F$39:$F$1048576,$B$39:$B$1048576,$B$2,$D$39:$D$1048576,$B$15,$C$39:$C$1048576,M$16,$E$39:$E$1048576,$B23)*'2hBatteryMWh'!$E$15/100</f>
        <v>4595123.3022715002</v>
      </c>
      <c r="N23" s="17">
        <f>AVERAGEIFS($F$39:$F$1048576,$B$39:$B$1048576,$B$2,$D$39:$D$1048576,$B$15,$C$39:$C$1048576,N$16,$E$39:$E$1048576,$B23)*'2hBatteryMWh'!$E$15/100</f>
        <v>5342383.0206070002</v>
      </c>
      <c r="O23" s="17">
        <f>AVERAGEIFS($F$39:$F$1048576,$B$39:$B$1048576,$B$2,$D$39:$D$1048576,$B$15,$C$39:$C$1048576,O$16,$E$39:$E$1048576,$B23)*'2hBatteryMWh'!$E$15/100</f>
        <v>5780025.8339879997</v>
      </c>
      <c r="P23" s="19">
        <f>'Spot Prices'!P23/'Spot Prices'!O23*'2hBatteryCM'!O23</f>
        <v>6002765.7091376157</v>
      </c>
      <c r="Q23" s="19">
        <f>'Spot Prices'!Q23/'Spot Prices'!P23*'2hBatteryCM'!P23</f>
        <v>5563467.269957236</v>
      </c>
      <c r="R23" s="19">
        <f>'Spot Prices'!R23/'Spot Prices'!Q23*'2hBatteryCM'!Q23</f>
        <v>5325677.0221823342</v>
      </c>
      <c r="S23" s="19">
        <f>'Spot Prices'!S23/'Spot Prices'!R23*'2hBatteryCM'!R23</f>
        <v>5499447.4642437417</v>
      </c>
      <c r="T23" s="19">
        <f>'Spot Prices'!T23/'Spot Prices'!S23*'2hBatteryCM'!S23</f>
        <v>5091380.7005222542</v>
      </c>
    </row>
    <row r="24" spans="2:20" x14ac:dyDescent="0.3">
      <c r="B24" s="9" t="s">
        <v>29</v>
      </c>
      <c r="C24" s="48"/>
      <c r="D24" s="48"/>
      <c r="E24" s="48">
        <f>AVERAGEIFS($F$39:$F$1048576,$B$39:$B$1048576,$B$2,$D$39:$D$1048576,$B$15,$C$39:$C$1048576,E$16,$E$39:$E$1048576,$B24)*'2hBatteryMWh'!$E$15/100</f>
        <v>4698935.0993919997</v>
      </c>
      <c r="F24" s="48">
        <f>AVERAGEIFS($F$39:$F$1048576,$B$39:$B$1048576,$B$2,$D$39:$D$1048576,$B$15,$C$39:$C$1048576,F$16,$E$39:$E$1048576,$B24)*'2hBatteryMWh'!$E$15/100</f>
        <v>7081867.1746309996</v>
      </c>
      <c r="G24" s="48">
        <f>AVERAGEIFS($F$39:$F$1048576,$B$39:$B$1048576,$B$2,$D$39:$D$1048576,$B$15,$C$39:$C$1048576,G$16,$E$39:$E$1048576,$B24)*'2hBatteryMWh'!$E$15/100</f>
        <v>6993570.4159819996</v>
      </c>
      <c r="H24" s="48">
        <f>AVERAGEIFS($F$39:$F$1048576,$B$39:$B$1048576,$B$2,$D$39:$D$1048576,$B$15,$C$39:$C$1048576,H$16,$E$39:$E$1048576,$B24)*'2hBatteryMWh'!$E$15/100</f>
        <v>6874408.5283049997</v>
      </c>
      <c r="I24" s="48">
        <f>AVERAGEIFS($F$39:$F$1048576,$B$39:$B$1048576,$B$2,$D$39:$D$1048576,$B$15,$C$39:$C$1048576,I$16,$E$39:$E$1048576,$B24)*'2hBatteryMWh'!$E$15/100</f>
        <v>7641678.3161485009</v>
      </c>
      <c r="J24" s="48">
        <f>AVERAGEIFS($F$39:$F$1048576,$B$39:$B$1048576,$B$2,$D$39:$D$1048576,$B$15,$C$39:$C$1048576,J$16,$E$39:$E$1048576,$B24)*'2hBatteryMWh'!$E$15/100</f>
        <v>8360850.7294439999</v>
      </c>
      <c r="K24" s="48">
        <f>AVERAGEIFS($F$39:$F$1048576,$B$39:$B$1048576,$B$2,$D$39:$D$1048576,$B$15,$C$39:$C$1048576,K$16,$E$39:$E$1048576,$B24)*'2hBatteryMWh'!$E$15/100</f>
        <v>8637260.1714650001</v>
      </c>
      <c r="L24" s="48">
        <f>AVERAGEIFS($F$39:$F$1048576,$B$39:$B$1048576,$B$2,$D$39:$D$1048576,$B$15,$C$39:$C$1048576,L$16,$E$39:$E$1048576,$B24)*'2hBatteryMWh'!$E$15/100</f>
        <v>9522094.0932895001</v>
      </c>
      <c r="M24" s="48">
        <f>AVERAGEIFS($F$39:$F$1048576,$B$39:$B$1048576,$B$2,$D$39:$D$1048576,$B$15,$C$39:$C$1048576,M$16,$E$39:$E$1048576,$B24)*'2hBatteryMWh'!$E$15/100</f>
        <v>10339922.270493001</v>
      </c>
      <c r="N24" s="48">
        <f>AVERAGEIFS($F$39:$F$1048576,$B$39:$B$1048576,$B$2,$D$39:$D$1048576,$B$15,$C$39:$C$1048576,N$16,$E$39:$E$1048576,$B24)*'2hBatteryMWh'!$E$15/100</f>
        <v>11317573.577071</v>
      </c>
      <c r="O24" s="48">
        <f>AVERAGEIFS($F$39:$F$1048576,$B$39:$B$1048576,$B$2,$D$39:$D$1048576,$B$15,$C$39:$C$1048576,O$16,$E$39:$E$1048576,$B24)*'2hBatteryMWh'!$E$15/100</f>
        <v>11465764.5088515</v>
      </c>
      <c r="P24" s="49">
        <f>'Spot Prices'!P24/'Spot Prices'!O24*'2hBatteryCM'!O24</f>
        <v>12331798.543049607</v>
      </c>
      <c r="Q24" s="49">
        <f>'Spot Prices'!Q24/'Spot Prices'!P24*'2hBatteryCM'!P24</f>
        <v>11878310.495906392</v>
      </c>
      <c r="R24" s="49">
        <f>'Spot Prices'!R24/'Spot Prices'!Q24*'2hBatteryCM'!Q24</f>
        <v>11841106.651093582</v>
      </c>
      <c r="S24" s="49">
        <f>'Spot Prices'!S24/'Spot Prices'!R24*'2hBatteryCM'!R24</f>
        <v>12794434.765404278</v>
      </c>
      <c r="T24" s="49">
        <f>'Spot Prices'!T24/'Spot Prices'!S24*'2hBatteryCM'!S24</f>
        <v>12641271.589889321</v>
      </c>
    </row>
    <row r="26" spans="2:20" x14ac:dyDescent="0.3">
      <c r="B26" s="1" t="str">
        <f>"Adjusted "&amp;B15</f>
        <v>Adjusted 5Min Adj Contribution Margin</v>
      </c>
      <c r="E26" s="3">
        <v>0.8</v>
      </c>
      <c r="F26" s="12">
        <f t="shared" ref="F26:K26" si="0">E26</f>
        <v>0.8</v>
      </c>
      <c r="G26" s="12">
        <f t="shared" si="0"/>
        <v>0.8</v>
      </c>
      <c r="H26" s="12">
        <f t="shared" si="0"/>
        <v>0.8</v>
      </c>
      <c r="I26" s="12">
        <f t="shared" si="0"/>
        <v>0.8</v>
      </c>
      <c r="J26" s="12">
        <f t="shared" si="0"/>
        <v>0.8</v>
      </c>
      <c r="K26" s="12">
        <f t="shared" si="0"/>
        <v>0.8</v>
      </c>
      <c r="L26" s="12">
        <f>1-L40</f>
        <v>0.6</v>
      </c>
      <c r="M26" s="12">
        <f t="shared" ref="M26:T26" si="1">1-M40</f>
        <v>0.59</v>
      </c>
      <c r="N26" s="12">
        <f t="shared" si="1"/>
        <v>0.57999999999999996</v>
      </c>
      <c r="O26" s="12">
        <f t="shared" si="1"/>
        <v>0.56999999999999995</v>
      </c>
      <c r="P26" s="12">
        <f t="shared" si="1"/>
        <v>0.55999999999999994</v>
      </c>
      <c r="Q26" s="12">
        <f t="shared" si="1"/>
        <v>0.54999999999999993</v>
      </c>
      <c r="R26" s="12">
        <f t="shared" si="1"/>
        <v>0.53999999999999992</v>
      </c>
      <c r="S26" s="12">
        <f t="shared" si="1"/>
        <v>0.52999999999999992</v>
      </c>
      <c r="T26" s="12">
        <f t="shared" si="1"/>
        <v>0.52999999999999992</v>
      </c>
    </row>
    <row r="27" spans="2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0" x14ac:dyDescent="0.3">
      <c r="B28" s="3">
        <v>1</v>
      </c>
      <c r="C28" s="20">
        <f t="shared" ref="C28:D35" si="2">(C17*(1+C6))*($E$26)</f>
        <v>0</v>
      </c>
      <c r="D28" s="20">
        <f t="shared" si="2"/>
        <v>0</v>
      </c>
      <c r="E28" s="20">
        <f>(E17*(1+E6))*(E$26)</f>
        <v>8373890.6804175023</v>
      </c>
      <c r="F28" s="20">
        <f>(F17*(1+F6))*(F$26)</f>
        <v>10650281.083637893</v>
      </c>
      <c r="G28" s="20">
        <f t="shared" ref="G28:T28" si="3">(G17*(1+G6))*(G$26)</f>
        <v>10617786.395739466</v>
      </c>
      <c r="H28" s="20">
        <f t="shared" si="3"/>
        <v>10112512.361588769</v>
      </c>
      <c r="I28" s="20">
        <f t="shared" si="3"/>
        <v>11306205.188570285</v>
      </c>
      <c r="J28" s="20">
        <f t="shared" si="3"/>
        <v>13262597.283230044</v>
      </c>
      <c r="K28" s="20">
        <f t="shared" si="3"/>
        <v>12572914.769065371</v>
      </c>
      <c r="L28" s="20">
        <f t="shared" si="3"/>
        <v>13078868.941426</v>
      </c>
      <c r="M28" s="20">
        <f t="shared" si="3"/>
        <v>11742230.641355034</v>
      </c>
      <c r="N28" s="20">
        <f t="shared" si="3"/>
        <v>13099384.469756657</v>
      </c>
      <c r="O28" s="20">
        <f t="shared" si="3"/>
        <v>11768768.695042433</v>
      </c>
      <c r="P28" s="21">
        <f t="shared" si="3"/>
        <v>11586393.619400144</v>
      </c>
      <c r="Q28" s="21">
        <f t="shared" si="3"/>
        <v>11310456.880372178</v>
      </c>
      <c r="R28" s="21">
        <f t="shared" si="3"/>
        <v>10528070.534606842</v>
      </c>
      <c r="S28" s="21">
        <f t="shared" si="3"/>
        <v>11145853.419819105</v>
      </c>
      <c r="T28" s="21">
        <f t="shared" si="3"/>
        <v>10763412.386357943</v>
      </c>
    </row>
    <row r="29" spans="2:20" x14ac:dyDescent="0.3">
      <c r="B29" s="3">
        <v>0.95</v>
      </c>
      <c r="C29" s="20">
        <f t="shared" si="2"/>
        <v>0</v>
      </c>
      <c r="D29" s="20">
        <f t="shared" si="2"/>
        <v>0</v>
      </c>
      <c r="E29" s="20">
        <f t="shared" ref="E29:F35" si="4">(E18*(1+E7))*(E$26)</f>
        <v>5483134.7462438159</v>
      </c>
      <c r="F29" s="20">
        <f t="shared" si="4"/>
        <v>7794660.0205758605</v>
      </c>
      <c r="G29" s="20">
        <f t="shared" ref="G29:T29" si="5">(G18*(1+G7))*(G$26)</f>
        <v>7730988.8790378468</v>
      </c>
      <c r="H29" s="20">
        <f t="shared" si="5"/>
        <v>7582628.637416508</v>
      </c>
      <c r="I29" s="20">
        <f t="shared" si="5"/>
        <v>8543519.692129178</v>
      </c>
      <c r="J29" s="20">
        <f t="shared" si="5"/>
        <v>9553181.877150543</v>
      </c>
      <c r="K29" s="20">
        <f t="shared" si="5"/>
        <v>9565919.5835287627</v>
      </c>
      <c r="L29" s="20">
        <f t="shared" si="5"/>
        <v>8592165.244721191</v>
      </c>
      <c r="M29" s="20">
        <f t="shared" si="5"/>
        <v>8744302.0379283633</v>
      </c>
      <c r="N29" s="20">
        <f t="shared" si="5"/>
        <v>9328938.6355818789</v>
      </c>
      <c r="O29" s="20">
        <f t="shared" si="5"/>
        <v>8666661.5889038295</v>
      </c>
      <c r="P29" s="21">
        <f t="shared" si="5"/>
        <v>8963339.941004673</v>
      </c>
      <c r="Q29" s="21">
        <f t="shared" si="5"/>
        <v>8459442.2869296931</v>
      </c>
      <c r="R29" s="21">
        <f t="shared" si="5"/>
        <v>8134871.2060977109</v>
      </c>
      <c r="S29" s="21">
        <f t="shared" si="5"/>
        <v>8554506.6899321321</v>
      </c>
      <c r="T29" s="21">
        <f t="shared" si="5"/>
        <v>8507736.8413955644</v>
      </c>
    </row>
    <row r="30" spans="2:20" x14ac:dyDescent="0.3">
      <c r="B30" s="5">
        <v>0.75</v>
      </c>
      <c r="C30" s="51">
        <f t="shared" si="2"/>
        <v>0</v>
      </c>
      <c r="D30" s="51">
        <f t="shared" si="2"/>
        <v>0</v>
      </c>
      <c r="E30" s="48">
        <f t="shared" si="4"/>
        <v>4359555.4670132948</v>
      </c>
      <c r="F30" s="48">
        <f t="shared" si="4"/>
        <v>6434219.2965804795</v>
      </c>
      <c r="G30" s="48">
        <f t="shared" ref="G30:T30" si="6">(G19*(1+G8))*(G$26)</f>
        <v>6388341.4487166665</v>
      </c>
      <c r="H30" s="48">
        <f t="shared" si="6"/>
        <v>6284817.0020929715</v>
      </c>
      <c r="I30" s="48">
        <f t="shared" si="6"/>
        <v>7080258.0756201595</v>
      </c>
      <c r="J30" s="48">
        <f t="shared" si="6"/>
        <v>7985830.9259286122</v>
      </c>
      <c r="K30" s="48">
        <f t="shared" si="6"/>
        <v>8176223.6052926248</v>
      </c>
      <c r="L30" s="48">
        <f t="shared" si="6"/>
        <v>7221868.4973270334</v>
      </c>
      <c r="M30" s="48">
        <f t="shared" si="6"/>
        <v>7427475.5378913153</v>
      </c>
      <c r="N30" s="48">
        <f t="shared" si="6"/>
        <v>7921846.3665426392</v>
      </c>
      <c r="O30" s="48">
        <f t="shared" si="6"/>
        <v>7448855.0359100187</v>
      </c>
      <c r="P30" s="49">
        <f t="shared" si="6"/>
        <v>7894770.0463826628</v>
      </c>
      <c r="Q30" s="49">
        <f t="shared" si="6"/>
        <v>7521611.4248072989</v>
      </c>
      <c r="R30" s="49">
        <f t="shared" si="6"/>
        <v>7404633.624695139</v>
      </c>
      <c r="S30" s="49">
        <f t="shared" si="6"/>
        <v>7882537.2049816893</v>
      </c>
      <c r="T30" s="49">
        <f t="shared" si="6"/>
        <v>7857906.4158874406</v>
      </c>
    </row>
    <row r="31" spans="2:20" x14ac:dyDescent="0.3">
      <c r="B31" s="7">
        <v>0.5</v>
      </c>
      <c r="C31" s="43">
        <f t="shared" si="2"/>
        <v>0</v>
      </c>
      <c r="D31" s="43">
        <f t="shared" si="2"/>
        <v>0</v>
      </c>
      <c r="E31" s="39">
        <f t="shared" si="4"/>
        <v>3649025.2600621753</v>
      </c>
      <c r="F31" s="39">
        <f t="shared" si="4"/>
        <v>5596920.5402043713</v>
      </c>
      <c r="G31" s="39">
        <f t="shared" ref="G31:T31" si="7">(G20*(1+G9))*(G$26)</f>
        <v>5521884.1697053621</v>
      </c>
      <c r="H31" s="39">
        <f t="shared" si="7"/>
        <v>5419108.4553625397</v>
      </c>
      <c r="I31" s="39">
        <f t="shared" si="7"/>
        <v>6034664.829258576</v>
      </c>
      <c r="J31" s="39">
        <f t="shared" si="7"/>
        <v>6852886.6146078799</v>
      </c>
      <c r="K31" s="39">
        <f t="shared" si="7"/>
        <v>7146765.9816364646</v>
      </c>
      <c r="L31" s="39">
        <f t="shared" si="7"/>
        <v>6285515.3609710857</v>
      </c>
      <c r="M31" s="39">
        <f t="shared" si="7"/>
        <v>6485118.2006418034</v>
      </c>
      <c r="N31" s="39">
        <f t="shared" si="7"/>
        <v>6883991.3773758076</v>
      </c>
      <c r="O31" s="39">
        <f t="shared" si="7"/>
        <v>6506773.3803115925</v>
      </c>
      <c r="P31" s="40">
        <f t="shared" si="7"/>
        <v>6990476.7990127187</v>
      </c>
      <c r="Q31" s="40">
        <f t="shared" si="7"/>
        <v>6672262.7926294515</v>
      </c>
      <c r="R31" s="40">
        <f t="shared" si="7"/>
        <v>6698498.9640721129</v>
      </c>
      <c r="S31" s="40">
        <f t="shared" si="7"/>
        <v>7175578.2803506479</v>
      </c>
      <c r="T31" s="40">
        <f t="shared" si="7"/>
        <v>7141078.3555802405</v>
      </c>
    </row>
    <row r="32" spans="2:20" x14ac:dyDescent="0.3">
      <c r="B32" s="5">
        <v>0.25</v>
      </c>
      <c r="C32" s="51">
        <f t="shared" si="2"/>
        <v>0</v>
      </c>
      <c r="D32" s="51">
        <f t="shared" si="2"/>
        <v>0</v>
      </c>
      <c r="E32" s="48">
        <f t="shared" si="4"/>
        <v>3056713.6529262657</v>
      </c>
      <c r="F32" s="48">
        <f t="shared" si="4"/>
        <v>4776887.8670569919</v>
      </c>
      <c r="G32" s="48">
        <f t="shared" ref="G32:T32" si="8">(G21*(1+G10))*(G$26)</f>
        <v>4709052.5751487203</v>
      </c>
      <c r="H32" s="48">
        <f t="shared" si="8"/>
        <v>4639143.5103227599</v>
      </c>
      <c r="I32" s="48">
        <f t="shared" si="8"/>
        <v>5050861.9928755546</v>
      </c>
      <c r="J32" s="48">
        <f t="shared" si="8"/>
        <v>5731355.7835149709</v>
      </c>
      <c r="K32" s="48">
        <f t="shared" si="8"/>
        <v>6047438.9912654413</v>
      </c>
      <c r="L32" s="48">
        <f t="shared" si="8"/>
        <v>5379569.4142005974</v>
      </c>
      <c r="M32" s="48">
        <f t="shared" si="8"/>
        <v>5604246.6271351865</v>
      </c>
      <c r="N32" s="48">
        <f t="shared" si="8"/>
        <v>5918345.2537728259</v>
      </c>
      <c r="O32" s="48">
        <f t="shared" si="8"/>
        <v>5614915.1216905434</v>
      </c>
      <c r="P32" s="49">
        <f t="shared" si="8"/>
        <v>5942239.8070945991</v>
      </c>
      <c r="Q32" s="49">
        <f t="shared" si="8"/>
        <v>5608410.545958709</v>
      </c>
      <c r="R32" s="49">
        <f t="shared" si="8"/>
        <v>5504842.3947463082</v>
      </c>
      <c r="S32" s="49">
        <f t="shared" si="8"/>
        <v>5826203.5725944834</v>
      </c>
      <c r="T32" s="49">
        <f t="shared" si="8"/>
        <v>5727583.9295843989</v>
      </c>
    </row>
    <row r="33" spans="2:20" x14ac:dyDescent="0.3">
      <c r="B33" s="3">
        <v>0.05</v>
      </c>
      <c r="C33" s="20">
        <f t="shared" si="2"/>
        <v>0</v>
      </c>
      <c r="D33" s="20">
        <f t="shared" si="2"/>
        <v>0</v>
      </c>
      <c r="E33" s="20">
        <f t="shared" si="4"/>
        <v>2360532.6534398715</v>
      </c>
      <c r="F33" s="20">
        <f t="shared" si="4"/>
        <v>3828053.3807629962</v>
      </c>
      <c r="G33" s="20">
        <f t="shared" ref="G33:T33" si="9">(G22*(1+G11))*(G$26)</f>
        <v>3733560.4951521391</v>
      </c>
      <c r="H33" s="20">
        <f t="shared" si="9"/>
        <v>3651200.1407092484</v>
      </c>
      <c r="I33" s="20">
        <f t="shared" si="9"/>
        <v>3936925.8073981479</v>
      </c>
      <c r="J33" s="20">
        <f t="shared" si="9"/>
        <v>4405354.1234353324</v>
      </c>
      <c r="K33" s="20">
        <f t="shared" si="9"/>
        <v>4657851.4865387818</v>
      </c>
      <c r="L33" s="20">
        <f t="shared" si="9"/>
        <v>4093763.1094447188</v>
      </c>
      <c r="M33" s="20">
        <f t="shared" si="9"/>
        <v>4389087.8135264255</v>
      </c>
      <c r="N33" s="20">
        <f t="shared" si="9"/>
        <v>4765495.3779083686</v>
      </c>
      <c r="O33" s="20">
        <f t="shared" si="9"/>
        <v>4497340.8484304491</v>
      </c>
      <c r="P33" s="21">
        <f t="shared" si="9"/>
        <v>4673254.8714121431</v>
      </c>
      <c r="Q33" s="21">
        <f t="shared" si="9"/>
        <v>4268636.2697583437</v>
      </c>
      <c r="R33" s="21">
        <f t="shared" si="9"/>
        <v>3920715.0514166048</v>
      </c>
      <c r="S33" s="21">
        <f t="shared" si="9"/>
        <v>4069496.4783320404</v>
      </c>
      <c r="T33" s="21">
        <f t="shared" si="9"/>
        <v>3868989.5938529801</v>
      </c>
    </row>
    <row r="34" spans="2:20" x14ac:dyDescent="0.3">
      <c r="B34" s="3">
        <v>0</v>
      </c>
      <c r="C34" s="20">
        <f t="shared" si="2"/>
        <v>0</v>
      </c>
      <c r="D34" s="20">
        <f t="shared" si="2"/>
        <v>0</v>
      </c>
      <c r="E34" s="20">
        <f t="shared" si="4"/>
        <v>1224189.049055109</v>
      </c>
      <c r="F34" s="20">
        <f t="shared" si="4"/>
        <v>1979152.4070384912</v>
      </c>
      <c r="G34" s="20">
        <f t="shared" ref="G34:T34" si="10">(G23*(1+G12))*(G$26)</f>
        <v>2192743.3980308427</v>
      </c>
      <c r="H34" s="20">
        <f t="shared" si="10"/>
        <v>2159918.1377168777</v>
      </c>
      <c r="I34" s="20">
        <f t="shared" si="10"/>
        <v>1989312.2258198252</v>
      </c>
      <c r="J34" s="20">
        <f t="shared" si="10"/>
        <v>2590488.6503812261</v>
      </c>
      <c r="K34" s="20">
        <f t="shared" si="10"/>
        <v>2828096.6586874332</v>
      </c>
      <c r="L34" s="20">
        <f t="shared" si="10"/>
        <v>2144886.0461330549</v>
      </c>
      <c r="M34" s="20">
        <f t="shared" si="10"/>
        <v>2770745.34537717</v>
      </c>
      <c r="N34" s="20">
        <f t="shared" si="10"/>
        <v>3136756.7787118838</v>
      </c>
      <c r="O34" s="20">
        <f t="shared" si="10"/>
        <v>3132849.0672008214</v>
      </c>
      <c r="P34" s="21">
        <f t="shared" si="10"/>
        <v>3196496.6744952053</v>
      </c>
      <c r="Q34" s="21">
        <f t="shared" si="10"/>
        <v>2909665.4950489043</v>
      </c>
      <c r="R34" s="21">
        <f t="shared" si="10"/>
        <v>2734660.5258082771</v>
      </c>
      <c r="S34" s="21">
        <f t="shared" si="10"/>
        <v>2771594.9681970766</v>
      </c>
      <c r="T34" s="21">
        <f t="shared" si="10"/>
        <v>2565938.7097506709</v>
      </c>
    </row>
    <row r="35" spans="2:20" x14ac:dyDescent="0.3">
      <c r="B35" s="9" t="s">
        <v>29</v>
      </c>
      <c r="C35" s="51">
        <f t="shared" si="2"/>
        <v>0</v>
      </c>
      <c r="D35" s="51">
        <f t="shared" si="2"/>
        <v>0</v>
      </c>
      <c r="E35" s="20">
        <f t="shared" si="4"/>
        <v>3758052.9532137904</v>
      </c>
      <c r="F35" s="20">
        <f t="shared" si="4"/>
        <v>5665317.9589178516</v>
      </c>
      <c r="G35" s="20">
        <f t="shared" ref="G35:T35" si="11">(G24*(1+G13))*(G$26)</f>
        <v>5593784.7715639081</v>
      </c>
      <c r="H35" s="20">
        <f t="shared" si="11"/>
        <v>5499557.3860034766</v>
      </c>
      <c r="I35" s="20">
        <f t="shared" si="11"/>
        <v>6112363.8728145165</v>
      </c>
      <c r="J35" s="20">
        <f t="shared" si="11"/>
        <v>6897264.0496104062</v>
      </c>
      <c r="K35" s="20">
        <f t="shared" si="11"/>
        <v>7123263.0355882412</v>
      </c>
      <c r="L35" s="20">
        <f t="shared" si="11"/>
        <v>6305579.5352390902</v>
      </c>
      <c r="M35" s="20">
        <f t="shared" si="11"/>
        <v>6518493.0777625116</v>
      </c>
      <c r="N35" s="20">
        <f t="shared" si="11"/>
        <v>6942804.4218569538</v>
      </c>
      <c r="O35" s="20">
        <f t="shared" si="11"/>
        <v>6536939.0411065994</v>
      </c>
      <c r="P35" s="21">
        <f t="shared" si="11"/>
        <v>6907342.8021304207</v>
      </c>
      <c r="Q35" s="21">
        <f t="shared" si="11"/>
        <v>6534523.5067960154</v>
      </c>
      <c r="R35" s="21">
        <f t="shared" si="11"/>
        <v>6395619.4449380431</v>
      </c>
      <c r="S35" s="21">
        <f t="shared" si="11"/>
        <v>6782558.3020020342</v>
      </c>
      <c r="T35" s="21">
        <f t="shared" si="11"/>
        <v>6701363.7680739742</v>
      </c>
    </row>
    <row r="38" spans="2:20" x14ac:dyDescent="0.3">
      <c r="B38" s="22" t="s">
        <v>32</v>
      </c>
      <c r="C38" s="23" t="s">
        <v>33</v>
      </c>
      <c r="D38" s="23" t="s">
        <v>21</v>
      </c>
      <c r="E38" s="23" t="s">
        <v>0</v>
      </c>
      <c r="F38" s="24" t="s">
        <v>22</v>
      </c>
      <c r="K38" t="s">
        <v>56</v>
      </c>
      <c r="L38" s="3">
        <v>0.2</v>
      </c>
      <c r="M38" s="3">
        <f>L38+1%</f>
        <v>0.21000000000000002</v>
      </c>
      <c r="N38" s="3">
        <f t="shared" ref="N38:S38" si="12">M38+1%</f>
        <v>0.22000000000000003</v>
      </c>
      <c r="O38" s="3">
        <f t="shared" si="12"/>
        <v>0.23000000000000004</v>
      </c>
      <c r="P38" s="3">
        <f t="shared" si="12"/>
        <v>0.24000000000000005</v>
      </c>
      <c r="Q38" s="3">
        <f t="shared" si="12"/>
        <v>0.25000000000000006</v>
      </c>
      <c r="R38" s="3">
        <f t="shared" si="12"/>
        <v>0.26000000000000006</v>
      </c>
      <c r="S38" s="3">
        <f t="shared" si="12"/>
        <v>0.27000000000000007</v>
      </c>
      <c r="T38" s="3">
        <f>S38</f>
        <v>0.27000000000000007</v>
      </c>
    </row>
    <row r="39" spans="2:20" x14ac:dyDescent="0.3">
      <c r="B39" s="34" t="s">
        <v>44</v>
      </c>
      <c r="C39" s="26" t="s">
        <v>3</v>
      </c>
      <c r="D39" s="26" t="s">
        <v>35</v>
      </c>
      <c r="E39" s="26">
        <v>1</v>
      </c>
      <c r="F39" s="26">
        <v>56325.5</v>
      </c>
      <c r="K39" t="s">
        <v>57</v>
      </c>
      <c r="L39" s="3">
        <v>0.2</v>
      </c>
      <c r="M39" s="3">
        <f>L39</f>
        <v>0.2</v>
      </c>
      <c r="N39" s="3">
        <f t="shared" ref="N39:T39" si="13">M39</f>
        <v>0.2</v>
      </c>
      <c r="O39" s="3">
        <f t="shared" si="13"/>
        <v>0.2</v>
      </c>
      <c r="P39" s="3">
        <f t="shared" si="13"/>
        <v>0.2</v>
      </c>
      <c r="Q39" s="3">
        <f t="shared" si="13"/>
        <v>0.2</v>
      </c>
      <c r="R39" s="3">
        <f t="shared" si="13"/>
        <v>0.2</v>
      </c>
      <c r="S39" s="3">
        <f t="shared" si="13"/>
        <v>0.2</v>
      </c>
      <c r="T39" s="3">
        <f t="shared" si="13"/>
        <v>0.2</v>
      </c>
    </row>
    <row r="40" spans="2:20" x14ac:dyDescent="0.3">
      <c r="B40" s="35" t="s">
        <v>44</v>
      </c>
      <c r="C40" s="28" t="s">
        <v>3</v>
      </c>
      <c r="D40" s="28" t="s">
        <v>35</v>
      </c>
      <c r="E40" s="28">
        <v>0.95</v>
      </c>
      <c r="F40" s="28">
        <v>37938.25</v>
      </c>
      <c r="K40" t="s">
        <v>47</v>
      </c>
      <c r="L40" s="3">
        <f>SUM(L38:L39)</f>
        <v>0.4</v>
      </c>
      <c r="M40" s="3">
        <f t="shared" ref="M40:T40" si="14">SUM(M38:M39)</f>
        <v>0.41000000000000003</v>
      </c>
      <c r="N40" s="3">
        <f t="shared" si="14"/>
        <v>0.42000000000000004</v>
      </c>
      <c r="O40" s="3">
        <f t="shared" si="14"/>
        <v>0.43000000000000005</v>
      </c>
      <c r="P40" s="3">
        <f t="shared" si="14"/>
        <v>0.44000000000000006</v>
      </c>
      <c r="Q40" s="3">
        <f t="shared" si="14"/>
        <v>0.45000000000000007</v>
      </c>
      <c r="R40" s="3">
        <f t="shared" si="14"/>
        <v>0.46000000000000008</v>
      </c>
      <c r="S40" s="3">
        <f t="shared" si="14"/>
        <v>0.47000000000000008</v>
      </c>
      <c r="T40" s="3">
        <f t="shared" si="14"/>
        <v>0.47000000000000008</v>
      </c>
    </row>
    <row r="41" spans="2:20" x14ac:dyDescent="0.3">
      <c r="B41" s="34" t="s">
        <v>44</v>
      </c>
      <c r="C41" s="26" t="s">
        <v>3</v>
      </c>
      <c r="D41" s="26" t="s">
        <v>35</v>
      </c>
      <c r="E41" s="26">
        <v>0.95</v>
      </c>
      <c r="F41" s="26">
        <v>37938.25</v>
      </c>
    </row>
    <row r="42" spans="2:20" x14ac:dyDescent="0.3">
      <c r="B42" s="35" t="s">
        <v>44</v>
      </c>
      <c r="C42" s="28" t="s">
        <v>3</v>
      </c>
      <c r="D42" s="28" t="s">
        <v>35</v>
      </c>
      <c r="E42" s="28">
        <v>0.95</v>
      </c>
      <c r="F42" s="28">
        <v>37938.25</v>
      </c>
    </row>
    <row r="43" spans="2:20" x14ac:dyDescent="0.3">
      <c r="B43" s="34" t="s">
        <v>44</v>
      </c>
      <c r="C43" s="26" t="s">
        <v>3</v>
      </c>
      <c r="D43" s="26" t="s">
        <v>35</v>
      </c>
      <c r="E43" s="26">
        <v>0.75</v>
      </c>
      <c r="F43" s="26">
        <v>30350.6</v>
      </c>
      <c r="I43" t="s">
        <v>54</v>
      </c>
    </row>
    <row r="44" spans="2:20" x14ac:dyDescent="0.3">
      <c r="B44" s="35" t="s">
        <v>44</v>
      </c>
      <c r="C44" s="28" t="s">
        <v>3</v>
      </c>
      <c r="D44" s="28" t="s">
        <v>35</v>
      </c>
      <c r="E44" s="28">
        <v>0.75</v>
      </c>
      <c r="F44" s="28">
        <v>30350.6</v>
      </c>
      <c r="I44" s="1" t="s">
        <v>48</v>
      </c>
    </row>
    <row r="45" spans="2:20" x14ac:dyDescent="0.3">
      <c r="B45" s="34" t="s">
        <v>44</v>
      </c>
      <c r="C45" s="26" t="s">
        <v>3</v>
      </c>
      <c r="D45" s="26" t="s">
        <v>35</v>
      </c>
      <c r="E45" s="26">
        <v>0.75</v>
      </c>
      <c r="F45" s="26">
        <v>30350.6</v>
      </c>
    </row>
    <row r="46" spans="2:20" x14ac:dyDescent="0.3">
      <c r="B46" s="35" t="s">
        <v>44</v>
      </c>
      <c r="C46" s="28" t="s">
        <v>3</v>
      </c>
      <c r="D46" s="28" t="s">
        <v>35</v>
      </c>
      <c r="E46" s="28">
        <v>0.75</v>
      </c>
      <c r="F46" s="28">
        <v>30350.6</v>
      </c>
      <c r="I46" t="s">
        <v>33</v>
      </c>
      <c r="J46" t="s">
        <v>49</v>
      </c>
      <c r="K46" t="s">
        <v>50</v>
      </c>
      <c r="L46" t="s">
        <v>51</v>
      </c>
      <c r="M46" t="s">
        <v>52</v>
      </c>
      <c r="N46" t="s">
        <v>53</v>
      </c>
    </row>
    <row r="47" spans="2:20" x14ac:dyDescent="0.3">
      <c r="B47" s="34" t="s">
        <v>44</v>
      </c>
      <c r="C47" s="26" t="s">
        <v>3</v>
      </c>
      <c r="D47" s="26" t="s">
        <v>35</v>
      </c>
      <c r="E47" s="26">
        <v>0.5</v>
      </c>
      <c r="F47" s="26">
        <v>25649.05</v>
      </c>
      <c r="I47">
        <v>2014</v>
      </c>
      <c r="J47" s="13">
        <f>[4]Summary!C18</f>
        <v>8.5440604315077662E-2</v>
      </c>
      <c r="K47" s="13">
        <f>[4]Summary!D18</f>
        <v>3.9462098957655213E-2</v>
      </c>
      <c r="L47" s="13">
        <f>[4]Summary!E18</f>
        <v>8.151057439871652E-2</v>
      </c>
      <c r="M47" s="13">
        <f>[4]Summary!F18</f>
        <v>0.17213012336582414</v>
      </c>
      <c r="N47" s="13">
        <f>[4]Summary!G18</f>
        <v>0.22450183141751828</v>
      </c>
    </row>
    <row r="48" spans="2:20" x14ac:dyDescent="0.3">
      <c r="B48" s="35" t="s">
        <v>44</v>
      </c>
      <c r="C48" s="28" t="s">
        <v>3</v>
      </c>
      <c r="D48" s="28" t="s">
        <v>35</v>
      </c>
      <c r="E48" s="28">
        <v>0.5</v>
      </c>
      <c r="F48" s="28">
        <v>25649.05</v>
      </c>
      <c r="I48">
        <v>2015</v>
      </c>
      <c r="J48" s="13">
        <f>[4]Summary!C19</f>
        <v>9.5241193013033396E-2</v>
      </c>
      <c r="K48" s="13">
        <f>[4]Summary!D19</f>
        <v>6.5019843698465682E-2</v>
      </c>
      <c r="L48" s="13">
        <f>[4]Summary!E19</f>
        <v>9.9220784816533916E-2</v>
      </c>
      <c r="M48" s="13">
        <f>[4]Summary!F19</f>
        <v>0.2733213959139707</v>
      </c>
      <c r="N48" s="13">
        <f>[4]Summary!G19</f>
        <v>0.30469439964895967</v>
      </c>
    </row>
    <row r="49" spans="2:14" x14ac:dyDescent="0.3">
      <c r="B49" s="34" t="s">
        <v>44</v>
      </c>
      <c r="C49" s="26" t="s">
        <v>3</v>
      </c>
      <c r="D49" s="26" t="s">
        <v>35</v>
      </c>
      <c r="E49" s="26">
        <v>0.5</v>
      </c>
      <c r="F49" s="26">
        <v>25649.05</v>
      </c>
      <c r="I49">
        <v>2016</v>
      </c>
      <c r="J49" s="13">
        <f>[4]Summary!C20</f>
        <v>0.17382697718843057</v>
      </c>
      <c r="K49" s="13">
        <f>[4]Summary!D20</f>
        <v>0.17148755987068778</v>
      </c>
      <c r="L49" s="13">
        <f>[4]Summary!E20</f>
        <v>0.23929118609899763</v>
      </c>
      <c r="M49" s="13">
        <f>[4]Summary!F20</f>
        <v>1.2523917792888046</v>
      </c>
      <c r="N49" s="13">
        <f>[4]Summary!G20</f>
        <v>14.164780786884126</v>
      </c>
    </row>
    <row r="50" spans="2:14" x14ac:dyDescent="0.3">
      <c r="B50" s="35" t="s">
        <v>44</v>
      </c>
      <c r="C50" s="28" t="s">
        <v>3</v>
      </c>
      <c r="D50" s="28" t="s">
        <v>35</v>
      </c>
      <c r="E50" s="28">
        <v>0.5</v>
      </c>
      <c r="F50" s="28">
        <v>25649.05</v>
      </c>
      <c r="I50">
        <v>2017</v>
      </c>
      <c r="J50" s="13">
        <f>[4]Summary!C21</f>
        <v>0.28147736963019521</v>
      </c>
      <c r="K50" s="13">
        <f>[4]Summary!D21</f>
        <v>9.5285867847432829E-2</v>
      </c>
      <c r="L50" s="13">
        <f>[4]Summary!E21</f>
        <v>0.111953815796831</v>
      </c>
      <c r="M50" s="13">
        <f>[4]Summary!F21</f>
        <v>0.2979263240269211</v>
      </c>
      <c r="N50" s="13">
        <f>[4]Summary!G21</f>
        <v>0.4648003159189768</v>
      </c>
    </row>
    <row r="51" spans="2:14" x14ac:dyDescent="0.3">
      <c r="B51" s="34" t="s">
        <v>44</v>
      </c>
      <c r="C51" s="26" t="s">
        <v>3</v>
      </c>
      <c r="D51" s="26" t="s">
        <v>35</v>
      </c>
      <c r="E51" s="26">
        <v>0.5</v>
      </c>
      <c r="F51" s="26">
        <v>25649.05</v>
      </c>
      <c r="I51">
        <v>2018</v>
      </c>
      <c r="J51" s="13">
        <f>[4]Summary!C22</f>
        <v>0.11817372358655855</v>
      </c>
      <c r="K51" s="13">
        <f>[4]Summary!D22</f>
        <v>0.11145951907318892</v>
      </c>
      <c r="L51" s="13">
        <f>[4]Summary!E22</f>
        <v>0.32758277727182361</v>
      </c>
      <c r="M51" s="13">
        <f>[4]Summary!F22</f>
        <v>3.4862089603691619</v>
      </c>
      <c r="N51" s="13">
        <f>[4]Summary!G22</f>
        <v>0.54013471852967576</v>
      </c>
    </row>
    <row r="52" spans="2:14" x14ac:dyDescent="0.3">
      <c r="B52" s="35" t="s">
        <v>44</v>
      </c>
      <c r="C52" s="28" t="s">
        <v>3</v>
      </c>
      <c r="D52" s="28" t="s">
        <v>35</v>
      </c>
      <c r="E52" s="28">
        <v>0.25</v>
      </c>
      <c r="F52" s="28">
        <v>21971.599999999999</v>
      </c>
      <c r="I52">
        <v>2019</v>
      </c>
      <c r="J52" s="13">
        <f>[4]Summary!C23</f>
        <v>0.35016700256722672</v>
      </c>
      <c r="K52" s="13">
        <f>[4]Summary!D23</f>
        <v>0.2448109994679761</v>
      </c>
      <c r="L52" s="13">
        <f>[4]Summary!E23</f>
        <v>0.7251534735845272</v>
      </c>
      <c r="M52" s="13">
        <f>[4]Summary!F23</f>
        <v>1.1221464377628334</v>
      </c>
      <c r="N52" s="13">
        <f>[4]Summary!G23</f>
        <v>0.63601742018859109</v>
      </c>
    </row>
    <row r="53" spans="2:14" x14ac:dyDescent="0.3">
      <c r="B53" s="34" t="s">
        <v>44</v>
      </c>
      <c r="C53" s="26" t="s">
        <v>3</v>
      </c>
      <c r="D53" s="26" t="s">
        <v>35</v>
      </c>
      <c r="E53" s="26">
        <v>0.25</v>
      </c>
      <c r="F53" s="26">
        <v>21971.599999999999</v>
      </c>
      <c r="I53" t="s">
        <v>19</v>
      </c>
      <c r="J53" s="13">
        <f>[4]Summary!C24</f>
        <v>0.18405447838342034</v>
      </c>
      <c r="K53" s="13">
        <f>[4]Summary!D24</f>
        <v>0.12125431481923442</v>
      </c>
      <c r="L53" s="13">
        <f>[4]Summary!E24</f>
        <v>0.26411876866123829</v>
      </c>
      <c r="M53" s="13">
        <f>[4]Summary!F24</f>
        <v>1.100687503454586</v>
      </c>
      <c r="N53" s="13">
        <f>[4]Summary!G24</f>
        <v>2.722488245431308</v>
      </c>
    </row>
    <row r="54" spans="2:14" x14ac:dyDescent="0.3">
      <c r="B54" s="35" t="s">
        <v>44</v>
      </c>
      <c r="C54" s="28" t="s">
        <v>3</v>
      </c>
      <c r="D54" s="28" t="s">
        <v>35</v>
      </c>
      <c r="E54" s="28">
        <v>0.25</v>
      </c>
      <c r="F54" s="28">
        <v>21971.599999999999</v>
      </c>
    </row>
    <row r="55" spans="2:14" x14ac:dyDescent="0.3">
      <c r="B55" s="34" t="s">
        <v>44</v>
      </c>
      <c r="C55" s="26" t="s">
        <v>3</v>
      </c>
      <c r="D55" s="26" t="s">
        <v>35</v>
      </c>
      <c r="E55" s="26">
        <v>0.25</v>
      </c>
      <c r="F55" s="26">
        <v>21971.599999999999</v>
      </c>
      <c r="I55" t="s">
        <v>55</v>
      </c>
    </row>
    <row r="56" spans="2:14" x14ac:dyDescent="0.3">
      <c r="B56" s="35" t="s">
        <v>44</v>
      </c>
      <c r="C56" s="28" t="s">
        <v>3</v>
      </c>
      <c r="D56" s="28" t="s">
        <v>35</v>
      </c>
      <c r="E56" s="28">
        <v>0.05</v>
      </c>
      <c r="F56" s="28">
        <v>17782.099999999999</v>
      </c>
      <c r="I56" t="s">
        <v>19</v>
      </c>
      <c r="J56" s="53">
        <f>AVERAGE(J50:J52)</f>
        <v>0.24993936526132679</v>
      </c>
      <c r="K56" s="53">
        <f>AVERAGE(K50:K52)</f>
        <v>0.15051879546286595</v>
      </c>
      <c r="L56" s="53">
        <f>AVERAGE(L50:L52)</f>
        <v>0.38823002221772729</v>
      </c>
      <c r="M56" s="53">
        <f>AVERAGE(M50:M52)</f>
        <v>1.6354272407196389</v>
      </c>
      <c r="N56" s="53">
        <f>AVERAGE(N50:N52)</f>
        <v>0.54698415154574787</v>
      </c>
    </row>
    <row r="57" spans="2:14" x14ac:dyDescent="0.3">
      <c r="B57" s="34" t="s">
        <v>44</v>
      </c>
      <c r="C57" s="26" t="s">
        <v>3</v>
      </c>
      <c r="D57" s="26" t="s">
        <v>35</v>
      </c>
      <c r="E57" s="26">
        <v>0.05</v>
      </c>
      <c r="F57" s="26">
        <v>17782.099999999999</v>
      </c>
    </row>
    <row r="58" spans="2:14" x14ac:dyDescent="0.3">
      <c r="B58" s="35" t="s">
        <v>44</v>
      </c>
      <c r="C58" s="28" t="s">
        <v>3</v>
      </c>
      <c r="D58" s="28" t="s">
        <v>35</v>
      </c>
      <c r="E58" s="28">
        <v>0.05</v>
      </c>
      <c r="F58" s="28">
        <v>17782.099999999999</v>
      </c>
    </row>
    <row r="59" spans="2:14" x14ac:dyDescent="0.3">
      <c r="B59" s="34" t="s">
        <v>44</v>
      </c>
      <c r="C59" s="26" t="s">
        <v>3</v>
      </c>
      <c r="D59" s="26" t="s">
        <v>35</v>
      </c>
      <c r="E59" s="26">
        <v>0</v>
      </c>
      <c r="F59" s="26">
        <v>9915.15</v>
      </c>
    </row>
    <row r="60" spans="2:14" x14ac:dyDescent="0.3">
      <c r="B60" s="35" t="s">
        <v>44</v>
      </c>
      <c r="C60" s="28" t="s">
        <v>3</v>
      </c>
      <c r="D60" s="28" t="s">
        <v>35</v>
      </c>
      <c r="E60" s="28" t="s">
        <v>24</v>
      </c>
      <c r="F60" s="28">
        <v>26502.290810999999</v>
      </c>
    </row>
    <row r="61" spans="2:14" x14ac:dyDescent="0.3">
      <c r="B61" s="34" t="s">
        <v>44</v>
      </c>
      <c r="C61" s="26" t="s">
        <v>3</v>
      </c>
      <c r="D61" s="26" t="s">
        <v>45</v>
      </c>
      <c r="E61" s="26">
        <v>1</v>
      </c>
      <c r="F61" s="26">
        <v>76541.466346000001</v>
      </c>
    </row>
    <row r="62" spans="2:14" x14ac:dyDescent="0.3">
      <c r="B62" s="35" t="s">
        <v>44</v>
      </c>
      <c r="C62" s="28" t="s">
        <v>3</v>
      </c>
      <c r="D62" s="28" t="s">
        <v>45</v>
      </c>
      <c r="E62" s="28">
        <v>0.95</v>
      </c>
      <c r="F62" s="28">
        <v>51616.586538000003</v>
      </c>
    </row>
    <row r="63" spans="2:14" x14ac:dyDescent="0.3">
      <c r="B63" s="34" t="s">
        <v>44</v>
      </c>
      <c r="C63" s="26" t="s">
        <v>3</v>
      </c>
      <c r="D63" s="26" t="s">
        <v>45</v>
      </c>
      <c r="E63" s="26">
        <v>0.95</v>
      </c>
      <c r="F63" s="26">
        <v>51616.586538000003</v>
      </c>
    </row>
    <row r="64" spans="2:14" x14ac:dyDescent="0.3">
      <c r="B64" s="35" t="s">
        <v>44</v>
      </c>
      <c r="C64" s="28" t="s">
        <v>3</v>
      </c>
      <c r="D64" s="28" t="s">
        <v>45</v>
      </c>
      <c r="E64" s="28">
        <v>0.95</v>
      </c>
      <c r="F64" s="28">
        <v>51616.586538000003</v>
      </c>
    </row>
    <row r="65" spans="2:6" x14ac:dyDescent="0.3">
      <c r="B65" s="34" t="s">
        <v>44</v>
      </c>
      <c r="C65" s="26" t="s">
        <v>3</v>
      </c>
      <c r="D65" s="26" t="s">
        <v>45</v>
      </c>
      <c r="E65" s="26">
        <v>0.75</v>
      </c>
      <c r="F65" s="26">
        <v>41331.129807999998</v>
      </c>
    </row>
    <row r="66" spans="2:6" x14ac:dyDescent="0.3">
      <c r="B66" s="35" t="s">
        <v>44</v>
      </c>
      <c r="C66" s="28" t="s">
        <v>3</v>
      </c>
      <c r="D66" s="28" t="s">
        <v>45</v>
      </c>
      <c r="E66" s="28">
        <v>0.75</v>
      </c>
      <c r="F66" s="28">
        <v>41331.129807999998</v>
      </c>
    </row>
    <row r="67" spans="2:6" x14ac:dyDescent="0.3">
      <c r="B67" s="34" t="s">
        <v>44</v>
      </c>
      <c r="C67" s="26" t="s">
        <v>3</v>
      </c>
      <c r="D67" s="26" t="s">
        <v>45</v>
      </c>
      <c r="E67" s="26">
        <v>0.75</v>
      </c>
      <c r="F67" s="26">
        <v>41331.129807999998</v>
      </c>
    </row>
    <row r="68" spans="2:6" x14ac:dyDescent="0.3">
      <c r="B68" s="35" t="s">
        <v>44</v>
      </c>
      <c r="C68" s="28" t="s">
        <v>3</v>
      </c>
      <c r="D68" s="28" t="s">
        <v>45</v>
      </c>
      <c r="E68" s="28">
        <v>0.75</v>
      </c>
      <c r="F68" s="28">
        <v>41331.129807999998</v>
      </c>
    </row>
    <row r="69" spans="2:6" x14ac:dyDescent="0.3">
      <c r="B69" s="34" t="s">
        <v>44</v>
      </c>
      <c r="C69" s="26" t="s">
        <v>3</v>
      </c>
      <c r="D69" s="26" t="s">
        <v>45</v>
      </c>
      <c r="E69" s="26">
        <v>0.5</v>
      </c>
      <c r="F69" s="26">
        <v>34957.932692000002</v>
      </c>
    </row>
    <row r="70" spans="2:6" x14ac:dyDescent="0.3">
      <c r="B70" s="35" t="s">
        <v>44</v>
      </c>
      <c r="C70" s="28" t="s">
        <v>3</v>
      </c>
      <c r="D70" s="28" t="s">
        <v>45</v>
      </c>
      <c r="E70" s="28">
        <v>0.5</v>
      </c>
      <c r="F70" s="28">
        <v>34957.932692000002</v>
      </c>
    </row>
    <row r="71" spans="2:6" x14ac:dyDescent="0.3">
      <c r="B71" s="34" t="s">
        <v>44</v>
      </c>
      <c r="C71" s="26" t="s">
        <v>3</v>
      </c>
      <c r="D71" s="26" t="s">
        <v>45</v>
      </c>
      <c r="E71" s="26">
        <v>0.5</v>
      </c>
      <c r="F71" s="26">
        <v>34957.932692000002</v>
      </c>
    </row>
    <row r="72" spans="2:6" x14ac:dyDescent="0.3">
      <c r="B72" s="35" t="s">
        <v>44</v>
      </c>
      <c r="C72" s="28" t="s">
        <v>3</v>
      </c>
      <c r="D72" s="28" t="s">
        <v>45</v>
      </c>
      <c r="E72" s="28">
        <v>0.5</v>
      </c>
      <c r="F72" s="28">
        <v>34957.932692000002</v>
      </c>
    </row>
    <row r="73" spans="2:6" x14ac:dyDescent="0.3">
      <c r="B73" s="34" t="s">
        <v>44</v>
      </c>
      <c r="C73" s="26" t="s">
        <v>3</v>
      </c>
      <c r="D73" s="26" t="s">
        <v>45</v>
      </c>
      <c r="E73" s="26">
        <v>0.5</v>
      </c>
      <c r="F73" s="26">
        <v>34957.932692000002</v>
      </c>
    </row>
    <row r="74" spans="2:6" x14ac:dyDescent="0.3">
      <c r="B74" s="35" t="s">
        <v>44</v>
      </c>
      <c r="C74" s="28" t="s">
        <v>3</v>
      </c>
      <c r="D74" s="28" t="s">
        <v>45</v>
      </c>
      <c r="E74" s="28">
        <v>0.25</v>
      </c>
      <c r="F74" s="28">
        <v>29909.855769000002</v>
      </c>
    </row>
    <row r="75" spans="2:6" x14ac:dyDescent="0.3">
      <c r="B75" s="34" t="s">
        <v>44</v>
      </c>
      <c r="C75" s="26" t="s">
        <v>3</v>
      </c>
      <c r="D75" s="26" t="s">
        <v>45</v>
      </c>
      <c r="E75" s="26">
        <v>0.25</v>
      </c>
      <c r="F75" s="26">
        <v>29909.855769000002</v>
      </c>
    </row>
    <row r="76" spans="2:6" x14ac:dyDescent="0.3">
      <c r="B76" s="35" t="s">
        <v>44</v>
      </c>
      <c r="C76" s="28" t="s">
        <v>3</v>
      </c>
      <c r="D76" s="28" t="s">
        <v>45</v>
      </c>
      <c r="E76" s="28">
        <v>0.25</v>
      </c>
      <c r="F76" s="28">
        <v>29909.855769000002</v>
      </c>
    </row>
    <row r="77" spans="2:6" x14ac:dyDescent="0.3">
      <c r="B77" s="34" t="s">
        <v>44</v>
      </c>
      <c r="C77" s="26" t="s">
        <v>3</v>
      </c>
      <c r="D77" s="26" t="s">
        <v>45</v>
      </c>
      <c r="E77" s="26">
        <v>0.25</v>
      </c>
      <c r="F77" s="26">
        <v>29909.855769000002</v>
      </c>
    </row>
    <row r="78" spans="2:6" x14ac:dyDescent="0.3">
      <c r="B78" s="35" t="s">
        <v>44</v>
      </c>
      <c r="C78" s="28" t="s">
        <v>3</v>
      </c>
      <c r="D78" s="28" t="s">
        <v>45</v>
      </c>
      <c r="E78" s="28">
        <v>0.05</v>
      </c>
      <c r="F78" s="28">
        <v>24293.870191999998</v>
      </c>
    </row>
    <row r="79" spans="2:6" x14ac:dyDescent="0.3">
      <c r="B79" s="34" t="s">
        <v>44</v>
      </c>
      <c r="C79" s="26" t="s">
        <v>3</v>
      </c>
      <c r="D79" s="26" t="s">
        <v>45</v>
      </c>
      <c r="E79" s="26">
        <v>0.05</v>
      </c>
      <c r="F79" s="26">
        <v>24293.870191999998</v>
      </c>
    </row>
    <row r="80" spans="2:6" x14ac:dyDescent="0.3">
      <c r="B80" s="35" t="s">
        <v>44</v>
      </c>
      <c r="C80" s="28" t="s">
        <v>3</v>
      </c>
      <c r="D80" s="28" t="s">
        <v>45</v>
      </c>
      <c r="E80" s="28">
        <v>0.05</v>
      </c>
      <c r="F80" s="28">
        <v>24293.870191999998</v>
      </c>
    </row>
    <row r="81" spans="2:6" x14ac:dyDescent="0.3">
      <c r="B81" s="34" t="s">
        <v>44</v>
      </c>
      <c r="C81" s="26" t="s">
        <v>3</v>
      </c>
      <c r="D81" s="26" t="s">
        <v>45</v>
      </c>
      <c r="E81" s="26">
        <v>0</v>
      </c>
      <c r="F81" s="26">
        <v>13629.807692</v>
      </c>
    </row>
    <row r="82" spans="2:6" x14ac:dyDescent="0.3">
      <c r="B82" s="35" t="s">
        <v>44</v>
      </c>
      <c r="C82" s="28" t="s">
        <v>3</v>
      </c>
      <c r="D82" s="28" t="s">
        <v>45</v>
      </c>
      <c r="E82" s="28" t="s">
        <v>24</v>
      </c>
      <c r="F82" s="28">
        <v>36098.882211999997</v>
      </c>
    </row>
    <row r="83" spans="2:6" x14ac:dyDescent="0.3">
      <c r="B83" s="34" t="s">
        <v>44</v>
      </c>
      <c r="C83" s="26" t="s">
        <v>3</v>
      </c>
      <c r="D83" s="26" t="s">
        <v>36</v>
      </c>
      <c r="E83" s="26">
        <v>1</v>
      </c>
      <c r="F83" s="26">
        <v>22303403.311802</v>
      </c>
    </row>
    <row r="84" spans="2:6" x14ac:dyDescent="0.3">
      <c r="B84" s="35" t="s">
        <v>44</v>
      </c>
      <c r="C84" s="28" t="s">
        <v>3</v>
      </c>
      <c r="D84" s="28" t="s">
        <v>36</v>
      </c>
      <c r="E84" s="28">
        <v>0.95</v>
      </c>
      <c r="F84" s="28">
        <v>14436795.592638999</v>
      </c>
    </row>
    <row r="85" spans="2:6" x14ac:dyDescent="0.3">
      <c r="B85" s="34" t="s">
        <v>44</v>
      </c>
      <c r="C85" s="26" t="s">
        <v>3</v>
      </c>
      <c r="D85" s="26" t="s">
        <v>36</v>
      </c>
      <c r="E85" s="26">
        <v>0.95</v>
      </c>
      <c r="F85" s="26">
        <v>14436795.592638999</v>
      </c>
    </row>
    <row r="86" spans="2:6" x14ac:dyDescent="0.3">
      <c r="B86" s="35" t="s">
        <v>44</v>
      </c>
      <c r="C86" s="28" t="s">
        <v>3</v>
      </c>
      <c r="D86" s="28" t="s">
        <v>36</v>
      </c>
      <c r="E86" s="28">
        <v>0.95</v>
      </c>
      <c r="F86" s="28">
        <v>14436795.592638999</v>
      </c>
    </row>
    <row r="87" spans="2:6" x14ac:dyDescent="0.3">
      <c r="B87" s="34" t="s">
        <v>44</v>
      </c>
      <c r="C87" s="26" t="s">
        <v>3</v>
      </c>
      <c r="D87" s="26" t="s">
        <v>36</v>
      </c>
      <c r="E87" s="26">
        <v>0.75</v>
      </c>
      <c r="F87" s="26">
        <v>11412499.761732001</v>
      </c>
    </row>
    <row r="88" spans="2:6" x14ac:dyDescent="0.3">
      <c r="B88" s="35" t="s">
        <v>44</v>
      </c>
      <c r="C88" s="28" t="s">
        <v>3</v>
      </c>
      <c r="D88" s="28" t="s">
        <v>36</v>
      </c>
      <c r="E88" s="28">
        <v>0.75</v>
      </c>
      <c r="F88" s="28">
        <v>11412499.761732001</v>
      </c>
    </row>
    <row r="89" spans="2:6" x14ac:dyDescent="0.3">
      <c r="B89" s="34" t="s">
        <v>44</v>
      </c>
      <c r="C89" s="26" t="s">
        <v>3</v>
      </c>
      <c r="D89" s="26" t="s">
        <v>36</v>
      </c>
      <c r="E89" s="26">
        <v>0.75</v>
      </c>
      <c r="F89" s="26">
        <v>11412499.761732001</v>
      </c>
    </row>
    <row r="90" spans="2:6" x14ac:dyDescent="0.3">
      <c r="B90" s="35" t="s">
        <v>44</v>
      </c>
      <c r="C90" s="28" t="s">
        <v>3</v>
      </c>
      <c r="D90" s="28" t="s">
        <v>36</v>
      </c>
      <c r="E90" s="28">
        <v>0.75</v>
      </c>
      <c r="F90" s="28">
        <v>11412499.761732001</v>
      </c>
    </row>
    <row r="91" spans="2:6" x14ac:dyDescent="0.3">
      <c r="B91" s="34" t="s">
        <v>44</v>
      </c>
      <c r="C91" s="26" t="s">
        <v>3</v>
      </c>
      <c r="D91" s="26" t="s">
        <v>36</v>
      </c>
      <c r="E91" s="26">
        <v>0.5</v>
      </c>
      <c r="F91" s="26">
        <v>9575287.3693489991</v>
      </c>
    </row>
    <row r="92" spans="2:6" x14ac:dyDescent="0.3">
      <c r="B92" s="35" t="s">
        <v>44</v>
      </c>
      <c r="C92" s="28" t="s">
        <v>3</v>
      </c>
      <c r="D92" s="28" t="s">
        <v>36</v>
      </c>
      <c r="E92" s="28">
        <v>0.5</v>
      </c>
      <c r="F92" s="28">
        <v>9575287.3693489991</v>
      </c>
    </row>
    <row r="93" spans="2:6" x14ac:dyDescent="0.3">
      <c r="B93" s="34" t="s">
        <v>44</v>
      </c>
      <c r="C93" s="26" t="s">
        <v>3</v>
      </c>
      <c r="D93" s="26" t="s">
        <v>36</v>
      </c>
      <c r="E93" s="26">
        <v>0.5</v>
      </c>
      <c r="F93" s="26">
        <v>9575287.3693489991</v>
      </c>
    </row>
    <row r="94" spans="2:6" x14ac:dyDescent="0.3">
      <c r="B94" s="35" t="s">
        <v>44</v>
      </c>
      <c r="C94" s="28" t="s">
        <v>3</v>
      </c>
      <c r="D94" s="28" t="s">
        <v>36</v>
      </c>
      <c r="E94" s="28">
        <v>0.5</v>
      </c>
      <c r="F94" s="28">
        <v>9575287.3693489991</v>
      </c>
    </row>
    <row r="95" spans="2:6" x14ac:dyDescent="0.3">
      <c r="B95" s="34" t="s">
        <v>44</v>
      </c>
      <c r="C95" s="26" t="s">
        <v>3</v>
      </c>
      <c r="D95" s="26" t="s">
        <v>36</v>
      </c>
      <c r="E95" s="26">
        <v>0.5</v>
      </c>
      <c r="F95" s="26">
        <v>9575287.3693489991</v>
      </c>
    </row>
    <row r="96" spans="2:6" x14ac:dyDescent="0.3">
      <c r="B96" s="35" t="s">
        <v>44</v>
      </c>
      <c r="C96" s="28" t="s">
        <v>3</v>
      </c>
      <c r="D96" s="28" t="s">
        <v>36</v>
      </c>
      <c r="E96" s="28">
        <v>0.25</v>
      </c>
      <c r="F96" s="28">
        <v>8004410.2471150002</v>
      </c>
    </row>
    <row r="97" spans="2:6" x14ac:dyDescent="0.3">
      <c r="B97" s="34" t="s">
        <v>44</v>
      </c>
      <c r="C97" s="26" t="s">
        <v>3</v>
      </c>
      <c r="D97" s="26" t="s">
        <v>36</v>
      </c>
      <c r="E97" s="26">
        <v>0.25</v>
      </c>
      <c r="F97" s="26">
        <v>8004410.2471150002</v>
      </c>
    </row>
    <row r="98" spans="2:6" x14ac:dyDescent="0.3">
      <c r="B98" s="35" t="s">
        <v>44</v>
      </c>
      <c r="C98" s="28" t="s">
        <v>3</v>
      </c>
      <c r="D98" s="28" t="s">
        <v>36</v>
      </c>
      <c r="E98" s="28">
        <v>0.25</v>
      </c>
      <c r="F98" s="28">
        <v>8004410.2471150002</v>
      </c>
    </row>
    <row r="99" spans="2:6" x14ac:dyDescent="0.3">
      <c r="B99" s="34" t="s">
        <v>44</v>
      </c>
      <c r="C99" s="26" t="s">
        <v>3</v>
      </c>
      <c r="D99" s="26" t="s">
        <v>36</v>
      </c>
      <c r="E99" s="26">
        <v>0.25</v>
      </c>
      <c r="F99" s="26">
        <v>8004410.2471150002</v>
      </c>
    </row>
    <row r="100" spans="2:6" x14ac:dyDescent="0.3">
      <c r="B100" s="35" t="s">
        <v>44</v>
      </c>
      <c r="C100" s="28" t="s">
        <v>3</v>
      </c>
      <c r="D100" s="28" t="s">
        <v>36</v>
      </c>
      <c r="E100" s="28">
        <v>0.05</v>
      </c>
      <c r="F100" s="28">
        <v>6157142.838951</v>
      </c>
    </row>
    <row r="101" spans="2:6" x14ac:dyDescent="0.3">
      <c r="B101" s="34" t="s">
        <v>44</v>
      </c>
      <c r="C101" s="26" t="s">
        <v>3</v>
      </c>
      <c r="D101" s="26" t="s">
        <v>36</v>
      </c>
      <c r="E101" s="26">
        <v>0.05</v>
      </c>
      <c r="F101" s="26">
        <v>6157142.838951</v>
      </c>
    </row>
    <row r="102" spans="2:6" x14ac:dyDescent="0.3">
      <c r="B102" s="35" t="s">
        <v>44</v>
      </c>
      <c r="C102" s="28" t="s">
        <v>3</v>
      </c>
      <c r="D102" s="28" t="s">
        <v>36</v>
      </c>
      <c r="E102" s="28">
        <v>0.05</v>
      </c>
      <c r="F102" s="28">
        <v>6157142.838951</v>
      </c>
    </row>
    <row r="103" spans="2:6" x14ac:dyDescent="0.3">
      <c r="B103" s="34" t="s">
        <v>44</v>
      </c>
      <c r="C103" s="26" t="s">
        <v>3</v>
      </c>
      <c r="D103" s="26" t="s">
        <v>36</v>
      </c>
      <c r="E103" s="26">
        <v>0</v>
      </c>
      <c r="F103" s="26">
        <v>3015788.3416240001</v>
      </c>
    </row>
    <row r="104" spans="2:6" x14ac:dyDescent="0.3">
      <c r="B104" s="35" t="s">
        <v>44</v>
      </c>
      <c r="C104" s="28" t="s">
        <v>3</v>
      </c>
      <c r="D104" s="28" t="s">
        <v>36</v>
      </c>
      <c r="E104" s="28" t="s">
        <v>24</v>
      </c>
      <c r="F104" s="28">
        <v>9846353.9221759997</v>
      </c>
    </row>
    <row r="105" spans="2:6" x14ac:dyDescent="0.3">
      <c r="B105" s="34" t="s">
        <v>44</v>
      </c>
      <c r="C105" s="26" t="s">
        <v>3</v>
      </c>
      <c r="D105" s="26" t="s">
        <v>37</v>
      </c>
      <c r="E105" s="26">
        <v>1</v>
      </c>
      <c r="F105" s="26">
        <v>3261832.0230700001</v>
      </c>
    </row>
    <row r="106" spans="2:6" x14ac:dyDescent="0.3">
      <c r="B106" s="35" t="s">
        <v>44</v>
      </c>
      <c r="C106" s="28" t="s">
        <v>3</v>
      </c>
      <c r="D106" s="28" t="s">
        <v>37</v>
      </c>
      <c r="E106" s="28">
        <v>0.95</v>
      </c>
      <c r="F106" s="28">
        <v>1621744.4007240001</v>
      </c>
    </row>
    <row r="107" spans="2:6" x14ac:dyDescent="0.3">
      <c r="B107" s="34" t="s">
        <v>44</v>
      </c>
      <c r="C107" s="26" t="s">
        <v>3</v>
      </c>
      <c r="D107" s="26" t="s">
        <v>37</v>
      </c>
      <c r="E107" s="26">
        <v>0.95</v>
      </c>
      <c r="F107" s="26">
        <v>1621744.4007240001</v>
      </c>
    </row>
    <row r="108" spans="2:6" x14ac:dyDescent="0.3">
      <c r="B108" s="35" t="s">
        <v>44</v>
      </c>
      <c r="C108" s="28" t="s">
        <v>3</v>
      </c>
      <c r="D108" s="28" t="s">
        <v>37</v>
      </c>
      <c r="E108" s="28">
        <v>0.95</v>
      </c>
      <c r="F108" s="28">
        <v>1621744.4007240001</v>
      </c>
    </row>
    <row r="109" spans="2:6" x14ac:dyDescent="0.3">
      <c r="B109" s="34" t="s">
        <v>44</v>
      </c>
      <c r="C109" s="26" t="s">
        <v>3</v>
      </c>
      <c r="D109" s="26" t="s">
        <v>37</v>
      </c>
      <c r="E109" s="26">
        <v>0.75</v>
      </c>
      <c r="F109" s="26">
        <v>1097980.4133599999</v>
      </c>
    </row>
    <row r="110" spans="2:6" x14ac:dyDescent="0.3">
      <c r="B110" s="35" t="s">
        <v>44</v>
      </c>
      <c r="C110" s="28" t="s">
        <v>3</v>
      </c>
      <c r="D110" s="28" t="s">
        <v>37</v>
      </c>
      <c r="E110" s="28">
        <v>0.75</v>
      </c>
      <c r="F110" s="28">
        <v>1097980.4133599999</v>
      </c>
    </row>
    <row r="111" spans="2:6" x14ac:dyDescent="0.3">
      <c r="B111" s="34" t="s">
        <v>44</v>
      </c>
      <c r="C111" s="26" t="s">
        <v>3</v>
      </c>
      <c r="D111" s="26" t="s">
        <v>37</v>
      </c>
      <c r="E111" s="26">
        <v>0.75</v>
      </c>
      <c r="F111" s="26">
        <v>1097980.4133599999</v>
      </c>
    </row>
    <row r="112" spans="2:6" x14ac:dyDescent="0.3">
      <c r="B112" s="35" t="s">
        <v>44</v>
      </c>
      <c r="C112" s="28" t="s">
        <v>3</v>
      </c>
      <c r="D112" s="28" t="s">
        <v>37</v>
      </c>
      <c r="E112" s="28">
        <v>0.75</v>
      </c>
      <c r="F112" s="28">
        <v>1097980.4133599999</v>
      </c>
    </row>
    <row r="113" spans="2:6" x14ac:dyDescent="0.3">
      <c r="B113" s="34" t="s">
        <v>44</v>
      </c>
      <c r="C113" s="26" t="s">
        <v>3</v>
      </c>
      <c r="D113" s="26" t="s">
        <v>37</v>
      </c>
      <c r="E113" s="26">
        <v>0.5</v>
      </c>
      <c r="F113" s="26">
        <v>823168.973719</v>
      </c>
    </row>
    <row r="114" spans="2:6" x14ac:dyDescent="0.3">
      <c r="B114" s="35" t="s">
        <v>44</v>
      </c>
      <c r="C114" s="28" t="s">
        <v>3</v>
      </c>
      <c r="D114" s="28" t="s">
        <v>37</v>
      </c>
      <c r="E114" s="28">
        <v>0.5</v>
      </c>
      <c r="F114" s="28">
        <v>823168.973719</v>
      </c>
    </row>
    <row r="115" spans="2:6" x14ac:dyDescent="0.3">
      <c r="B115" s="34" t="s">
        <v>44</v>
      </c>
      <c r="C115" s="26" t="s">
        <v>3</v>
      </c>
      <c r="D115" s="26" t="s">
        <v>37</v>
      </c>
      <c r="E115" s="26">
        <v>0.5</v>
      </c>
      <c r="F115" s="26">
        <v>823168.973719</v>
      </c>
    </row>
    <row r="116" spans="2:6" x14ac:dyDescent="0.3">
      <c r="B116" s="35" t="s">
        <v>44</v>
      </c>
      <c r="C116" s="28" t="s">
        <v>3</v>
      </c>
      <c r="D116" s="28" t="s">
        <v>37</v>
      </c>
      <c r="E116" s="28">
        <v>0.5</v>
      </c>
      <c r="F116" s="28">
        <v>823168.973719</v>
      </c>
    </row>
    <row r="117" spans="2:6" x14ac:dyDescent="0.3">
      <c r="B117" s="34" t="s">
        <v>44</v>
      </c>
      <c r="C117" s="26" t="s">
        <v>3</v>
      </c>
      <c r="D117" s="26" t="s">
        <v>37</v>
      </c>
      <c r="E117" s="26">
        <v>0.5</v>
      </c>
      <c r="F117" s="26">
        <v>823168.973719</v>
      </c>
    </row>
    <row r="118" spans="2:6" x14ac:dyDescent="0.3">
      <c r="B118" s="35" t="s">
        <v>44</v>
      </c>
      <c r="C118" s="28" t="s">
        <v>3</v>
      </c>
      <c r="D118" s="28" t="s">
        <v>37</v>
      </c>
      <c r="E118" s="28">
        <v>0.25</v>
      </c>
      <c r="F118" s="28">
        <v>613608.66393899999</v>
      </c>
    </row>
    <row r="119" spans="2:6" x14ac:dyDescent="0.3">
      <c r="B119" s="34" t="s">
        <v>44</v>
      </c>
      <c r="C119" s="26" t="s">
        <v>3</v>
      </c>
      <c r="D119" s="26" t="s">
        <v>37</v>
      </c>
      <c r="E119" s="26">
        <v>0.25</v>
      </c>
      <c r="F119" s="26">
        <v>613608.66393899999</v>
      </c>
    </row>
    <row r="120" spans="2:6" x14ac:dyDescent="0.3">
      <c r="B120" s="35" t="s">
        <v>44</v>
      </c>
      <c r="C120" s="28" t="s">
        <v>3</v>
      </c>
      <c r="D120" s="28" t="s">
        <v>37</v>
      </c>
      <c r="E120" s="28">
        <v>0.25</v>
      </c>
      <c r="F120" s="28">
        <v>613608.66393899999</v>
      </c>
    </row>
    <row r="121" spans="2:6" x14ac:dyDescent="0.3">
      <c r="B121" s="34" t="s">
        <v>44</v>
      </c>
      <c r="C121" s="26" t="s">
        <v>3</v>
      </c>
      <c r="D121" s="26" t="s">
        <v>37</v>
      </c>
      <c r="E121" s="26">
        <v>0.25</v>
      </c>
      <c r="F121" s="26">
        <v>613608.66393899999</v>
      </c>
    </row>
    <row r="122" spans="2:6" x14ac:dyDescent="0.3">
      <c r="B122" s="35" t="s">
        <v>44</v>
      </c>
      <c r="C122" s="28" t="s">
        <v>3</v>
      </c>
      <c r="D122" s="28" t="s">
        <v>37</v>
      </c>
      <c r="E122" s="28">
        <v>0.05</v>
      </c>
      <c r="F122" s="28">
        <v>411306.391695</v>
      </c>
    </row>
    <row r="123" spans="2:6" x14ac:dyDescent="0.3">
      <c r="B123" s="34" t="s">
        <v>44</v>
      </c>
      <c r="C123" s="26" t="s">
        <v>3</v>
      </c>
      <c r="D123" s="26" t="s">
        <v>37</v>
      </c>
      <c r="E123" s="26">
        <v>0.05</v>
      </c>
      <c r="F123" s="26">
        <v>411306.391695</v>
      </c>
    </row>
    <row r="124" spans="2:6" x14ac:dyDescent="0.3">
      <c r="B124" s="35" t="s">
        <v>44</v>
      </c>
      <c r="C124" s="28" t="s">
        <v>3</v>
      </c>
      <c r="D124" s="28" t="s">
        <v>37</v>
      </c>
      <c r="E124" s="28">
        <v>0.05</v>
      </c>
      <c r="F124" s="28">
        <v>411306.391695</v>
      </c>
    </row>
    <row r="125" spans="2:6" x14ac:dyDescent="0.3">
      <c r="B125" s="34" t="s">
        <v>44</v>
      </c>
      <c r="C125" s="26" t="s">
        <v>3</v>
      </c>
      <c r="D125" s="26" t="s">
        <v>37</v>
      </c>
      <c r="E125" s="26">
        <v>0</v>
      </c>
      <c r="F125" s="26">
        <v>130905.788707</v>
      </c>
    </row>
    <row r="126" spans="2:6" x14ac:dyDescent="0.3">
      <c r="B126" s="35" t="s">
        <v>44</v>
      </c>
      <c r="C126" s="28" t="s">
        <v>3</v>
      </c>
      <c r="D126" s="28" t="s">
        <v>37</v>
      </c>
      <c r="E126" s="28" t="s">
        <v>24</v>
      </c>
      <c r="F126" s="28">
        <v>896001.35190500005</v>
      </c>
    </row>
    <row r="127" spans="2:6" x14ac:dyDescent="0.3">
      <c r="B127" s="34" t="s">
        <v>44</v>
      </c>
      <c r="C127" s="26" t="s">
        <v>3</v>
      </c>
      <c r="D127" s="26" t="s">
        <v>38</v>
      </c>
      <c r="E127" s="26">
        <v>1</v>
      </c>
      <c r="F127" s="26">
        <v>19412487.387403999</v>
      </c>
    </row>
    <row r="128" spans="2:6" x14ac:dyDescent="0.3">
      <c r="B128" s="35" t="s">
        <v>44</v>
      </c>
      <c r="C128" s="28" t="s">
        <v>3</v>
      </c>
      <c r="D128" s="28" t="s">
        <v>38</v>
      </c>
      <c r="E128" s="28">
        <v>0.95</v>
      </c>
      <c r="F128" s="28">
        <v>12902156.844242999</v>
      </c>
    </row>
    <row r="129" spans="2:6" x14ac:dyDescent="0.3">
      <c r="B129" s="34" t="s">
        <v>44</v>
      </c>
      <c r="C129" s="26" t="s">
        <v>3</v>
      </c>
      <c r="D129" s="26" t="s">
        <v>38</v>
      </c>
      <c r="E129" s="26">
        <v>0.95</v>
      </c>
      <c r="F129" s="26">
        <v>12902156.844242999</v>
      </c>
    </row>
    <row r="130" spans="2:6" x14ac:dyDescent="0.3">
      <c r="B130" s="35" t="s">
        <v>44</v>
      </c>
      <c r="C130" s="28" t="s">
        <v>3</v>
      </c>
      <c r="D130" s="28" t="s">
        <v>38</v>
      </c>
      <c r="E130" s="28">
        <v>0.95</v>
      </c>
      <c r="F130" s="28">
        <v>12902156.844242999</v>
      </c>
    </row>
    <row r="131" spans="2:6" x14ac:dyDescent="0.3">
      <c r="B131" s="34" t="s">
        <v>44</v>
      </c>
      <c r="C131" s="26" t="s">
        <v>3</v>
      </c>
      <c r="D131" s="26" t="s">
        <v>38</v>
      </c>
      <c r="E131" s="26">
        <v>0.75</v>
      </c>
      <c r="F131" s="26">
        <v>10228364.584931999</v>
      </c>
    </row>
    <row r="132" spans="2:6" x14ac:dyDescent="0.3">
      <c r="B132" s="35" t="s">
        <v>44</v>
      </c>
      <c r="C132" s="28" t="s">
        <v>3</v>
      </c>
      <c r="D132" s="28" t="s">
        <v>38</v>
      </c>
      <c r="E132" s="28">
        <v>0.75</v>
      </c>
      <c r="F132" s="28">
        <v>10228364.584931999</v>
      </c>
    </row>
    <row r="133" spans="2:6" x14ac:dyDescent="0.3">
      <c r="B133" s="34" t="s">
        <v>44</v>
      </c>
      <c r="C133" s="26" t="s">
        <v>3</v>
      </c>
      <c r="D133" s="26" t="s">
        <v>38</v>
      </c>
      <c r="E133" s="26">
        <v>0.75</v>
      </c>
      <c r="F133" s="26">
        <v>10228364.584931999</v>
      </c>
    </row>
    <row r="134" spans="2:6" x14ac:dyDescent="0.3">
      <c r="B134" s="35" t="s">
        <v>44</v>
      </c>
      <c r="C134" s="28" t="s">
        <v>3</v>
      </c>
      <c r="D134" s="28" t="s">
        <v>38</v>
      </c>
      <c r="E134" s="28">
        <v>0.75</v>
      </c>
      <c r="F134" s="28">
        <v>10228364.584931999</v>
      </c>
    </row>
    <row r="135" spans="2:6" x14ac:dyDescent="0.3">
      <c r="B135" s="34" t="s">
        <v>44</v>
      </c>
      <c r="C135" s="26" t="s">
        <v>3</v>
      </c>
      <c r="D135" s="26" t="s">
        <v>38</v>
      </c>
      <c r="E135" s="26">
        <v>0.5</v>
      </c>
      <c r="F135" s="26">
        <v>8555101.9416480009</v>
      </c>
    </row>
    <row r="136" spans="2:6" x14ac:dyDescent="0.3">
      <c r="B136" s="35" t="s">
        <v>44</v>
      </c>
      <c r="C136" s="28" t="s">
        <v>3</v>
      </c>
      <c r="D136" s="28" t="s">
        <v>38</v>
      </c>
      <c r="E136" s="28">
        <v>0.5</v>
      </c>
      <c r="F136" s="28">
        <v>8555101.9416480009</v>
      </c>
    </row>
    <row r="137" spans="2:6" x14ac:dyDescent="0.3">
      <c r="B137" s="34" t="s">
        <v>44</v>
      </c>
      <c r="C137" s="26" t="s">
        <v>3</v>
      </c>
      <c r="D137" s="26" t="s">
        <v>38</v>
      </c>
      <c r="E137" s="26">
        <v>0.5</v>
      </c>
      <c r="F137" s="26">
        <v>8555101.9416480009</v>
      </c>
    </row>
    <row r="138" spans="2:6" x14ac:dyDescent="0.3">
      <c r="B138" s="35" t="s">
        <v>44</v>
      </c>
      <c r="C138" s="28" t="s">
        <v>3</v>
      </c>
      <c r="D138" s="28" t="s">
        <v>38</v>
      </c>
      <c r="E138" s="28">
        <v>0.5</v>
      </c>
      <c r="F138" s="28">
        <v>8555101.9416480009</v>
      </c>
    </row>
    <row r="139" spans="2:6" x14ac:dyDescent="0.3">
      <c r="B139" s="34" t="s">
        <v>44</v>
      </c>
      <c r="C139" s="26" t="s">
        <v>3</v>
      </c>
      <c r="D139" s="26" t="s">
        <v>38</v>
      </c>
      <c r="E139" s="26">
        <v>0.5</v>
      </c>
      <c r="F139" s="26">
        <v>8555101.9416480009</v>
      </c>
    </row>
    <row r="140" spans="2:6" x14ac:dyDescent="0.3">
      <c r="B140" s="35" t="s">
        <v>44</v>
      </c>
      <c r="C140" s="28" t="s">
        <v>3</v>
      </c>
      <c r="D140" s="28" t="s">
        <v>38</v>
      </c>
      <c r="E140" s="28">
        <v>0.25</v>
      </c>
      <c r="F140" s="28">
        <v>7154108.401261</v>
      </c>
    </row>
    <row r="141" spans="2:6" x14ac:dyDescent="0.3">
      <c r="B141" s="34" t="s">
        <v>44</v>
      </c>
      <c r="C141" s="26" t="s">
        <v>3</v>
      </c>
      <c r="D141" s="26" t="s">
        <v>38</v>
      </c>
      <c r="E141" s="26">
        <v>0.25</v>
      </c>
      <c r="F141" s="26">
        <v>7154108.401261</v>
      </c>
    </row>
    <row r="142" spans="2:6" x14ac:dyDescent="0.3">
      <c r="B142" s="35" t="s">
        <v>44</v>
      </c>
      <c r="C142" s="28" t="s">
        <v>3</v>
      </c>
      <c r="D142" s="28" t="s">
        <v>38</v>
      </c>
      <c r="E142" s="28">
        <v>0.25</v>
      </c>
      <c r="F142" s="28">
        <v>7154108.401261</v>
      </c>
    </row>
    <row r="143" spans="2:6" x14ac:dyDescent="0.3">
      <c r="B143" s="34" t="s">
        <v>44</v>
      </c>
      <c r="C143" s="26" t="s">
        <v>3</v>
      </c>
      <c r="D143" s="26" t="s">
        <v>38</v>
      </c>
      <c r="E143" s="26">
        <v>0.25</v>
      </c>
      <c r="F143" s="26">
        <v>7154108.401261</v>
      </c>
    </row>
    <row r="144" spans="2:6" x14ac:dyDescent="0.3">
      <c r="B144" s="35" t="s">
        <v>44</v>
      </c>
      <c r="C144" s="28" t="s">
        <v>3</v>
      </c>
      <c r="D144" s="28" t="s">
        <v>38</v>
      </c>
      <c r="E144" s="28">
        <v>0.05</v>
      </c>
      <c r="F144" s="28">
        <v>5508178.183886</v>
      </c>
    </row>
    <row r="145" spans="2:6" x14ac:dyDescent="0.3">
      <c r="B145" s="34" t="s">
        <v>44</v>
      </c>
      <c r="C145" s="26" t="s">
        <v>3</v>
      </c>
      <c r="D145" s="26" t="s">
        <v>38</v>
      </c>
      <c r="E145" s="26">
        <v>0.05</v>
      </c>
      <c r="F145" s="26">
        <v>5508178.183886</v>
      </c>
    </row>
    <row r="146" spans="2:6" x14ac:dyDescent="0.3">
      <c r="B146" s="35" t="s">
        <v>44</v>
      </c>
      <c r="C146" s="28" t="s">
        <v>3</v>
      </c>
      <c r="D146" s="28" t="s">
        <v>38</v>
      </c>
      <c r="E146" s="28">
        <v>0.05</v>
      </c>
      <c r="F146" s="28">
        <v>5508178.183886</v>
      </c>
    </row>
    <row r="147" spans="2:6" x14ac:dyDescent="0.3">
      <c r="B147" s="34" t="s">
        <v>44</v>
      </c>
      <c r="C147" s="26" t="s">
        <v>3</v>
      </c>
      <c r="D147" s="26" t="s">
        <v>38</v>
      </c>
      <c r="E147" s="26">
        <v>0</v>
      </c>
      <c r="F147" s="26">
        <v>2832733.9016999998</v>
      </c>
    </row>
    <row r="148" spans="2:6" x14ac:dyDescent="0.3">
      <c r="B148" s="35" t="s">
        <v>44</v>
      </c>
      <c r="C148" s="28" t="s">
        <v>3</v>
      </c>
      <c r="D148" s="28" t="s">
        <v>38</v>
      </c>
      <c r="E148" s="28" t="s">
        <v>24</v>
      </c>
      <c r="F148" s="28">
        <v>8812477.7769549992</v>
      </c>
    </row>
    <row r="149" spans="2:6" x14ac:dyDescent="0.3">
      <c r="B149" s="34" t="s">
        <v>44</v>
      </c>
      <c r="C149" s="26" t="s">
        <v>3</v>
      </c>
      <c r="D149" s="26" t="s">
        <v>46</v>
      </c>
      <c r="E149" s="26">
        <v>1</v>
      </c>
      <c r="F149" s="26">
        <v>303</v>
      </c>
    </row>
    <row r="150" spans="2:6" x14ac:dyDescent="0.3">
      <c r="B150" s="35" t="s">
        <v>44</v>
      </c>
      <c r="C150" s="28" t="s">
        <v>3</v>
      </c>
      <c r="D150" s="28" t="s">
        <v>46</v>
      </c>
      <c r="E150" s="28">
        <v>0.95</v>
      </c>
      <c r="F150" s="28">
        <v>204.5</v>
      </c>
    </row>
    <row r="151" spans="2:6" x14ac:dyDescent="0.3">
      <c r="B151" s="34" t="s">
        <v>44</v>
      </c>
      <c r="C151" s="26" t="s">
        <v>3</v>
      </c>
      <c r="D151" s="26" t="s">
        <v>46</v>
      </c>
      <c r="E151" s="26">
        <v>0.95</v>
      </c>
      <c r="F151" s="26">
        <v>204.5</v>
      </c>
    </row>
    <row r="152" spans="2:6" x14ac:dyDescent="0.3">
      <c r="B152" s="35" t="s">
        <v>44</v>
      </c>
      <c r="C152" s="28" t="s">
        <v>3</v>
      </c>
      <c r="D152" s="28" t="s">
        <v>46</v>
      </c>
      <c r="E152" s="28">
        <v>0.95</v>
      </c>
      <c r="F152" s="28">
        <v>204.5</v>
      </c>
    </row>
    <row r="153" spans="2:6" x14ac:dyDescent="0.3">
      <c r="B153" s="34" t="s">
        <v>44</v>
      </c>
      <c r="C153" s="26" t="s">
        <v>3</v>
      </c>
      <c r="D153" s="26" t="s">
        <v>46</v>
      </c>
      <c r="E153" s="26">
        <v>0.75</v>
      </c>
      <c r="F153" s="26">
        <v>164</v>
      </c>
    </row>
    <row r="154" spans="2:6" x14ac:dyDescent="0.3">
      <c r="B154" s="35" t="s">
        <v>44</v>
      </c>
      <c r="C154" s="28" t="s">
        <v>3</v>
      </c>
      <c r="D154" s="28" t="s">
        <v>46</v>
      </c>
      <c r="E154" s="28">
        <v>0.75</v>
      </c>
      <c r="F154" s="28">
        <v>164</v>
      </c>
    </row>
    <row r="155" spans="2:6" x14ac:dyDescent="0.3">
      <c r="B155" s="34" t="s">
        <v>44</v>
      </c>
      <c r="C155" s="26" t="s">
        <v>3</v>
      </c>
      <c r="D155" s="26" t="s">
        <v>46</v>
      </c>
      <c r="E155" s="26">
        <v>0.75</v>
      </c>
      <c r="F155" s="26">
        <v>164</v>
      </c>
    </row>
    <row r="156" spans="2:6" x14ac:dyDescent="0.3">
      <c r="B156" s="35" t="s">
        <v>44</v>
      </c>
      <c r="C156" s="28" t="s">
        <v>3</v>
      </c>
      <c r="D156" s="28" t="s">
        <v>46</v>
      </c>
      <c r="E156" s="28">
        <v>0.75</v>
      </c>
      <c r="F156" s="28">
        <v>164</v>
      </c>
    </row>
    <row r="157" spans="2:6" x14ac:dyDescent="0.3">
      <c r="B157" s="34" t="s">
        <v>44</v>
      </c>
      <c r="C157" s="26" t="s">
        <v>3</v>
      </c>
      <c r="D157" s="26" t="s">
        <v>46</v>
      </c>
      <c r="E157" s="26">
        <v>0.5</v>
      </c>
      <c r="F157" s="26">
        <v>139</v>
      </c>
    </row>
    <row r="158" spans="2:6" x14ac:dyDescent="0.3">
      <c r="B158" s="35" t="s">
        <v>44</v>
      </c>
      <c r="C158" s="28" t="s">
        <v>3</v>
      </c>
      <c r="D158" s="28" t="s">
        <v>46</v>
      </c>
      <c r="E158" s="28">
        <v>0.5</v>
      </c>
      <c r="F158" s="28">
        <v>139</v>
      </c>
    </row>
    <row r="159" spans="2:6" x14ac:dyDescent="0.3">
      <c r="B159" s="34" t="s">
        <v>44</v>
      </c>
      <c r="C159" s="26" t="s">
        <v>3</v>
      </c>
      <c r="D159" s="26" t="s">
        <v>46</v>
      </c>
      <c r="E159" s="26">
        <v>0.5</v>
      </c>
      <c r="F159" s="26">
        <v>139</v>
      </c>
    </row>
    <row r="160" spans="2:6" x14ac:dyDescent="0.3">
      <c r="B160" s="35" t="s">
        <v>44</v>
      </c>
      <c r="C160" s="28" t="s">
        <v>3</v>
      </c>
      <c r="D160" s="28" t="s">
        <v>46</v>
      </c>
      <c r="E160" s="28">
        <v>0.5</v>
      </c>
      <c r="F160" s="28">
        <v>139</v>
      </c>
    </row>
    <row r="161" spans="2:6" x14ac:dyDescent="0.3">
      <c r="B161" s="34" t="s">
        <v>44</v>
      </c>
      <c r="C161" s="26" t="s">
        <v>3</v>
      </c>
      <c r="D161" s="26" t="s">
        <v>46</v>
      </c>
      <c r="E161" s="26">
        <v>0.5</v>
      </c>
      <c r="F161" s="26">
        <v>139</v>
      </c>
    </row>
    <row r="162" spans="2:6" x14ac:dyDescent="0.3">
      <c r="B162" s="35" t="s">
        <v>44</v>
      </c>
      <c r="C162" s="28" t="s">
        <v>3</v>
      </c>
      <c r="D162" s="28" t="s">
        <v>46</v>
      </c>
      <c r="E162" s="28">
        <v>0.25</v>
      </c>
      <c r="F162" s="28">
        <v>119</v>
      </c>
    </row>
    <row r="163" spans="2:6" x14ac:dyDescent="0.3">
      <c r="B163" s="34" t="s">
        <v>44</v>
      </c>
      <c r="C163" s="26" t="s">
        <v>3</v>
      </c>
      <c r="D163" s="26" t="s">
        <v>46</v>
      </c>
      <c r="E163" s="26">
        <v>0.25</v>
      </c>
      <c r="F163" s="26">
        <v>119</v>
      </c>
    </row>
    <row r="164" spans="2:6" x14ac:dyDescent="0.3">
      <c r="B164" s="35" t="s">
        <v>44</v>
      </c>
      <c r="C164" s="28" t="s">
        <v>3</v>
      </c>
      <c r="D164" s="28" t="s">
        <v>46</v>
      </c>
      <c r="E164" s="28">
        <v>0.25</v>
      </c>
      <c r="F164" s="28">
        <v>119</v>
      </c>
    </row>
    <row r="165" spans="2:6" x14ac:dyDescent="0.3">
      <c r="B165" s="34" t="s">
        <v>44</v>
      </c>
      <c r="C165" s="26" t="s">
        <v>3</v>
      </c>
      <c r="D165" s="26" t="s">
        <v>46</v>
      </c>
      <c r="E165" s="26">
        <v>0.25</v>
      </c>
      <c r="F165" s="26">
        <v>119</v>
      </c>
    </row>
    <row r="166" spans="2:6" x14ac:dyDescent="0.3">
      <c r="B166" s="35" t="s">
        <v>44</v>
      </c>
      <c r="C166" s="28" t="s">
        <v>3</v>
      </c>
      <c r="D166" s="28" t="s">
        <v>46</v>
      </c>
      <c r="E166" s="28">
        <v>0.05</v>
      </c>
      <c r="F166" s="28">
        <v>96</v>
      </c>
    </row>
    <row r="167" spans="2:6" x14ac:dyDescent="0.3">
      <c r="B167" s="34" t="s">
        <v>44</v>
      </c>
      <c r="C167" s="26" t="s">
        <v>3</v>
      </c>
      <c r="D167" s="26" t="s">
        <v>46</v>
      </c>
      <c r="E167" s="26">
        <v>0.05</v>
      </c>
      <c r="F167" s="26">
        <v>96</v>
      </c>
    </row>
    <row r="168" spans="2:6" x14ac:dyDescent="0.3">
      <c r="B168" s="35" t="s">
        <v>44</v>
      </c>
      <c r="C168" s="28" t="s">
        <v>3</v>
      </c>
      <c r="D168" s="28" t="s">
        <v>46</v>
      </c>
      <c r="E168" s="28">
        <v>0.05</v>
      </c>
      <c r="F168" s="28">
        <v>96</v>
      </c>
    </row>
    <row r="169" spans="2:6" x14ac:dyDescent="0.3">
      <c r="B169" s="34" t="s">
        <v>44</v>
      </c>
      <c r="C169" s="26" t="s">
        <v>3</v>
      </c>
      <c r="D169" s="26" t="s">
        <v>46</v>
      </c>
      <c r="E169" s="26">
        <v>0</v>
      </c>
      <c r="F169" s="26">
        <v>54</v>
      </c>
    </row>
    <row r="170" spans="2:6" x14ac:dyDescent="0.3">
      <c r="B170" s="35" t="s">
        <v>44</v>
      </c>
      <c r="C170" s="28" t="s">
        <v>3</v>
      </c>
      <c r="D170" s="28" t="s">
        <v>46</v>
      </c>
      <c r="E170" s="28" t="s">
        <v>24</v>
      </c>
      <c r="F170" s="28">
        <v>143.147222</v>
      </c>
    </row>
    <row r="171" spans="2:6" x14ac:dyDescent="0.3">
      <c r="B171" s="34" t="s">
        <v>44</v>
      </c>
      <c r="C171" s="26" t="s">
        <v>3</v>
      </c>
      <c r="D171" s="26" t="s">
        <v>39</v>
      </c>
      <c r="E171" s="26">
        <v>1</v>
      </c>
      <c r="F171" s="26">
        <v>45.697285999999998</v>
      </c>
    </row>
    <row r="172" spans="2:6" x14ac:dyDescent="0.3">
      <c r="B172" s="35" t="s">
        <v>44</v>
      </c>
      <c r="C172" s="28" t="s">
        <v>3</v>
      </c>
      <c r="D172" s="28" t="s">
        <v>39</v>
      </c>
      <c r="E172" s="28">
        <v>0.95</v>
      </c>
      <c r="F172" s="28">
        <v>32.418021000000003</v>
      </c>
    </row>
    <row r="173" spans="2:6" x14ac:dyDescent="0.3">
      <c r="B173" s="34" t="s">
        <v>44</v>
      </c>
      <c r="C173" s="26" t="s">
        <v>3</v>
      </c>
      <c r="D173" s="26" t="s">
        <v>39</v>
      </c>
      <c r="E173" s="26">
        <v>0.95</v>
      </c>
      <c r="F173" s="26">
        <v>32.418021000000003</v>
      </c>
    </row>
    <row r="174" spans="2:6" x14ac:dyDescent="0.3">
      <c r="B174" s="35" t="s">
        <v>44</v>
      </c>
      <c r="C174" s="28" t="s">
        <v>3</v>
      </c>
      <c r="D174" s="28" t="s">
        <v>39</v>
      </c>
      <c r="E174" s="28">
        <v>0.95</v>
      </c>
      <c r="F174" s="28">
        <v>32.418021000000003</v>
      </c>
    </row>
    <row r="175" spans="2:6" x14ac:dyDescent="0.3">
      <c r="B175" s="34" t="s">
        <v>44</v>
      </c>
      <c r="C175" s="26" t="s">
        <v>3</v>
      </c>
      <c r="D175" s="26" t="s">
        <v>39</v>
      </c>
      <c r="E175" s="26">
        <v>0.75</v>
      </c>
      <c r="F175" s="26">
        <v>26.842721000000001</v>
      </c>
    </row>
    <row r="176" spans="2:6" x14ac:dyDescent="0.3">
      <c r="B176" s="35" t="s">
        <v>44</v>
      </c>
      <c r="C176" s="28" t="s">
        <v>3</v>
      </c>
      <c r="D176" s="28" t="s">
        <v>39</v>
      </c>
      <c r="E176" s="28">
        <v>0.75</v>
      </c>
      <c r="F176" s="28">
        <v>26.842721000000001</v>
      </c>
    </row>
    <row r="177" spans="2:6" x14ac:dyDescent="0.3">
      <c r="B177" s="34" t="s">
        <v>44</v>
      </c>
      <c r="C177" s="26" t="s">
        <v>3</v>
      </c>
      <c r="D177" s="26" t="s">
        <v>39</v>
      </c>
      <c r="E177" s="26">
        <v>0.75</v>
      </c>
      <c r="F177" s="26">
        <v>26.842721000000001</v>
      </c>
    </row>
    <row r="178" spans="2:6" x14ac:dyDescent="0.3">
      <c r="B178" s="35" t="s">
        <v>44</v>
      </c>
      <c r="C178" s="28" t="s">
        <v>3</v>
      </c>
      <c r="D178" s="28" t="s">
        <v>39</v>
      </c>
      <c r="E178" s="28">
        <v>0.75</v>
      </c>
      <c r="F178" s="28">
        <v>26.842721000000001</v>
      </c>
    </row>
    <row r="179" spans="2:6" x14ac:dyDescent="0.3">
      <c r="B179" s="34" t="s">
        <v>44</v>
      </c>
      <c r="C179" s="26" t="s">
        <v>3</v>
      </c>
      <c r="D179" s="26" t="s">
        <v>39</v>
      </c>
      <c r="E179" s="26">
        <v>0.5</v>
      </c>
      <c r="F179" s="26">
        <v>23.493103999999999</v>
      </c>
    </row>
    <row r="180" spans="2:6" x14ac:dyDescent="0.3">
      <c r="B180" s="35" t="s">
        <v>44</v>
      </c>
      <c r="C180" s="28" t="s">
        <v>3</v>
      </c>
      <c r="D180" s="28" t="s">
        <v>39</v>
      </c>
      <c r="E180" s="28">
        <v>0.5</v>
      </c>
      <c r="F180" s="28">
        <v>23.493103999999999</v>
      </c>
    </row>
    <row r="181" spans="2:6" x14ac:dyDescent="0.3">
      <c r="B181" s="34" t="s">
        <v>44</v>
      </c>
      <c r="C181" s="26" t="s">
        <v>3</v>
      </c>
      <c r="D181" s="26" t="s">
        <v>39</v>
      </c>
      <c r="E181" s="26">
        <v>0.5</v>
      </c>
      <c r="F181" s="26">
        <v>23.493103999999999</v>
      </c>
    </row>
    <row r="182" spans="2:6" x14ac:dyDescent="0.3">
      <c r="B182" s="35" t="s">
        <v>44</v>
      </c>
      <c r="C182" s="28" t="s">
        <v>3</v>
      </c>
      <c r="D182" s="28" t="s">
        <v>39</v>
      </c>
      <c r="E182" s="28">
        <v>0.5</v>
      </c>
      <c r="F182" s="28">
        <v>23.493103999999999</v>
      </c>
    </row>
    <row r="183" spans="2:6" x14ac:dyDescent="0.3">
      <c r="B183" s="34" t="s">
        <v>44</v>
      </c>
      <c r="C183" s="26" t="s">
        <v>3</v>
      </c>
      <c r="D183" s="26" t="s">
        <v>39</v>
      </c>
      <c r="E183" s="26">
        <v>0.5</v>
      </c>
      <c r="F183" s="26">
        <v>23.493103999999999</v>
      </c>
    </row>
    <row r="184" spans="2:6" x14ac:dyDescent="0.3">
      <c r="B184" s="35" t="s">
        <v>44</v>
      </c>
      <c r="C184" s="28" t="s">
        <v>3</v>
      </c>
      <c r="D184" s="28" t="s">
        <v>39</v>
      </c>
      <c r="E184" s="28">
        <v>0.25</v>
      </c>
      <c r="F184" s="28">
        <v>20.319789</v>
      </c>
    </row>
    <row r="185" spans="2:6" x14ac:dyDescent="0.3">
      <c r="B185" s="34" t="s">
        <v>44</v>
      </c>
      <c r="C185" s="26" t="s">
        <v>3</v>
      </c>
      <c r="D185" s="26" t="s">
        <v>39</v>
      </c>
      <c r="E185" s="26">
        <v>0.25</v>
      </c>
      <c r="F185" s="26">
        <v>20.319789</v>
      </c>
    </row>
    <row r="186" spans="2:6" x14ac:dyDescent="0.3">
      <c r="B186" s="35" t="s">
        <v>44</v>
      </c>
      <c r="C186" s="28" t="s">
        <v>3</v>
      </c>
      <c r="D186" s="28" t="s">
        <v>39</v>
      </c>
      <c r="E186" s="28">
        <v>0.25</v>
      </c>
      <c r="F186" s="28">
        <v>20.319789</v>
      </c>
    </row>
    <row r="187" spans="2:6" x14ac:dyDescent="0.3">
      <c r="B187" s="34" t="s">
        <v>44</v>
      </c>
      <c r="C187" s="26" t="s">
        <v>3</v>
      </c>
      <c r="D187" s="26" t="s">
        <v>39</v>
      </c>
      <c r="E187" s="26">
        <v>0.25</v>
      </c>
      <c r="F187" s="26">
        <v>20.319789</v>
      </c>
    </row>
    <row r="188" spans="2:6" x14ac:dyDescent="0.3">
      <c r="B188" s="35" t="s">
        <v>44</v>
      </c>
      <c r="C188" s="28" t="s">
        <v>3</v>
      </c>
      <c r="D188" s="28" t="s">
        <v>39</v>
      </c>
      <c r="E188" s="28">
        <v>0.05</v>
      </c>
      <c r="F188" s="28">
        <v>16.385884000000001</v>
      </c>
    </row>
    <row r="189" spans="2:6" x14ac:dyDescent="0.3">
      <c r="B189" s="34" t="s">
        <v>44</v>
      </c>
      <c r="C189" s="26" t="s">
        <v>3</v>
      </c>
      <c r="D189" s="26" t="s">
        <v>39</v>
      </c>
      <c r="E189" s="26">
        <v>0.05</v>
      </c>
      <c r="F189" s="26">
        <v>16.385884000000001</v>
      </c>
    </row>
    <row r="190" spans="2:6" x14ac:dyDescent="0.3">
      <c r="B190" s="35" t="s">
        <v>44</v>
      </c>
      <c r="C190" s="28" t="s">
        <v>3</v>
      </c>
      <c r="D190" s="28" t="s">
        <v>39</v>
      </c>
      <c r="E190" s="28">
        <v>0.05</v>
      </c>
      <c r="F190" s="28">
        <v>16.385884000000001</v>
      </c>
    </row>
    <row r="191" spans="2:6" x14ac:dyDescent="0.3">
      <c r="B191" s="34" t="s">
        <v>44</v>
      </c>
      <c r="C191" s="26" t="s">
        <v>3</v>
      </c>
      <c r="D191" s="26" t="s">
        <v>39</v>
      </c>
      <c r="E191" s="26">
        <v>0</v>
      </c>
      <c r="F191" s="26">
        <v>9.0197610000000008</v>
      </c>
    </row>
    <row r="192" spans="2:6" x14ac:dyDescent="0.3">
      <c r="B192" s="35" t="s">
        <v>44</v>
      </c>
      <c r="C192" s="28" t="s">
        <v>3</v>
      </c>
      <c r="D192" s="28" t="s">
        <v>39</v>
      </c>
      <c r="E192" s="28" t="s">
        <v>24</v>
      </c>
      <c r="F192" s="28">
        <v>23.847169000000001</v>
      </c>
    </row>
    <row r="193" spans="2:8" x14ac:dyDescent="0.3">
      <c r="B193" s="34" t="s">
        <v>44</v>
      </c>
      <c r="C193" s="26" t="s">
        <v>3</v>
      </c>
      <c r="D193" s="26" t="s">
        <v>40</v>
      </c>
      <c r="E193" s="26">
        <v>1</v>
      </c>
      <c r="F193" s="26">
        <v>801.14363300000002</v>
      </c>
      <c r="G193" s="30">
        <v>22285689.170000002</v>
      </c>
      <c r="H193">
        <f>F193/G193</f>
        <v>3.5948793276649652E-5</v>
      </c>
    </row>
    <row r="194" spans="2:8" x14ac:dyDescent="0.3">
      <c r="B194" s="35" t="s">
        <v>44</v>
      </c>
      <c r="C194" s="28" t="s">
        <v>3</v>
      </c>
      <c r="D194" s="28" t="s">
        <v>40</v>
      </c>
      <c r="E194" s="28">
        <v>0.95</v>
      </c>
      <c r="F194" s="28">
        <v>484.262855</v>
      </c>
    </row>
    <row r="195" spans="2:8" x14ac:dyDescent="0.3">
      <c r="B195" s="34" t="s">
        <v>44</v>
      </c>
      <c r="C195" s="26" t="s">
        <v>3</v>
      </c>
      <c r="D195" s="26" t="s">
        <v>40</v>
      </c>
      <c r="E195" s="26">
        <v>0.95</v>
      </c>
      <c r="F195" s="26">
        <v>484.262855</v>
      </c>
    </row>
    <row r="196" spans="2:8" x14ac:dyDescent="0.3">
      <c r="B196" s="35" t="s">
        <v>44</v>
      </c>
      <c r="C196" s="28" t="s">
        <v>3</v>
      </c>
      <c r="D196" s="28" t="s">
        <v>40</v>
      </c>
      <c r="E196" s="28">
        <v>0.95</v>
      </c>
      <c r="F196" s="28">
        <v>484.262855</v>
      </c>
    </row>
    <row r="197" spans="2:8" x14ac:dyDescent="0.3">
      <c r="B197" s="34" t="s">
        <v>44</v>
      </c>
      <c r="C197" s="26" t="s">
        <v>3</v>
      </c>
      <c r="D197" s="26" t="s">
        <v>40</v>
      </c>
      <c r="E197" s="26">
        <v>0.75</v>
      </c>
      <c r="F197" s="26">
        <v>383.17789699999997</v>
      </c>
    </row>
    <row r="198" spans="2:8" x14ac:dyDescent="0.3">
      <c r="B198" s="35" t="s">
        <v>44</v>
      </c>
      <c r="C198" s="28" t="s">
        <v>3</v>
      </c>
      <c r="D198" s="28" t="s">
        <v>40</v>
      </c>
      <c r="E198" s="28">
        <v>0.75</v>
      </c>
      <c r="F198" s="28">
        <v>383.17789699999997</v>
      </c>
    </row>
    <row r="199" spans="2:8" x14ac:dyDescent="0.3">
      <c r="B199" s="34" t="s">
        <v>44</v>
      </c>
      <c r="C199" s="26" t="s">
        <v>3</v>
      </c>
      <c r="D199" s="26" t="s">
        <v>40</v>
      </c>
      <c r="E199" s="26">
        <v>0.75</v>
      </c>
      <c r="F199" s="26">
        <v>383.17789699999997</v>
      </c>
    </row>
    <row r="200" spans="2:8" x14ac:dyDescent="0.3">
      <c r="B200" s="35" t="s">
        <v>44</v>
      </c>
      <c r="C200" s="28" t="s">
        <v>3</v>
      </c>
      <c r="D200" s="28" t="s">
        <v>40</v>
      </c>
      <c r="E200" s="28">
        <v>0.75</v>
      </c>
      <c r="F200" s="28">
        <v>383.17789699999997</v>
      </c>
    </row>
    <row r="201" spans="2:8" x14ac:dyDescent="0.3">
      <c r="B201" s="34" t="s">
        <v>44</v>
      </c>
      <c r="C201" s="26" t="s">
        <v>3</v>
      </c>
      <c r="D201" s="26" t="s">
        <v>40</v>
      </c>
      <c r="E201" s="26">
        <v>0.5</v>
      </c>
      <c r="F201" s="26">
        <v>326.77216099999998</v>
      </c>
    </row>
    <row r="202" spans="2:8" x14ac:dyDescent="0.3">
      <c r="B202" s="35" t="s">
        <v>44</v>
      </c>
      <c r="C202" s="28" t="s">
        <v>3</v>
      </c>
      <c r="D202" s="28" t="s">
        <v>40</v>
      </c>
      <c r="E202" s="28">
        <v>0.5</v>
      </c>
      <c r="F202" s="28">
        <v>326.77216099999998</v>
      </c>
    </row>
    <row r="203" spans="2:8" x14ac:dyDescent="0.3">
      <c r="B203" s="34" t="s">
        <v>44</v>
      </c>
      <c r="C203" s="26" t="s">
        <v>3</v>
      </c>
      <c r="D203" s="26" t="s">
        <v>40</v>
      </c>
      <c r="E203" s="26">
        <v>0.5</v>
      </c>
      <c r="F203" s="26">
        <v>326.77216099999998</v>
      </c>
    </row>
    <row r="204" spans="2:8" x14ac:dyDescent="0.3">
      <c r="B204" s="35" t="s">
        <v>44</v>
      </c>
      <c r="C204" s="28" t="s">
        <v>3</v>
      </c>
      <c r="D204" s="28" t="s">
        <v>40</v>
      </c>
      <c r="E204" s="28">
        <v>0.5</v>
      </c>
      <c r="F204" s="28">
        <v>326.77216099999998</v>
      </c>
    </row>
    <row r="205" spans="2:8" x14ac:dyDescent="0.3">
      <c r="B205" s="34" t="s">
        <v>44</v>
      </c>
      <c r="C205" s="26" t="s">
        <v>3</v>
      </c>
      <c r="D205" s="26" t="s">
        <v>40</v>
      </c>
      <c r="E205" s="26">
        <v>0.5</v>
      </c>
      <c r="F205" s="26">
        <v>326.77216099999998</v>
      </c>
    </row>
    <row r="206" spans="2:8" x14ac:dyDescent="0.3">
      <c r="B206" s="35" t="s">
        <v>44</v>
      </c>
      <c r="C206" s="28" t="s">
        <v>3</v>
      </c>
      <c r="D206" s="28" t="s">
        <v>40</v>
      </c>
      <c r="E206" s="28">
        <v>0.25</v>
      </c>
      <c r="F206" s="28">
        <v>280.70763599999998</v>
      </c>
    </row>
    <row r="207" spans="2:8" x14ac:dyDescent="0.3">
      <c r="B207" s="34" t="s">
        <v>44</v>
      </c>
      <c r="C207" s="26" t="s">
        <v>3</v>
      </c>
      <c r="D207" s="26" t="s">
        <v>40</v>
      </c>
      <c r="E207" s="26">
        <v>0.25</v>
      </c>
      <c r="F207" s="26">
        <v>280.70763599999998</v>
      </c>
    </row>
    <row r="208" spans="2:8" x14ac:dyDescent="0.3">
      <c r="B208" s="35" t="s">
        <v>44</v>
      </c>
      <c r="C208" s="28" t="s">
        <v>3</v>
      </c>
      <c r="D208" s="28" t="s">
        <v>40</v>
      </c>
      <c r="E208" s="28">
        <v>0.25</v>
      </c>
      <c r="F208" s="28">
        <v>280.70763599999998</v>
      </c>
    </row>
    <row r="209" spans="2:6" x14ac:dyDescent="0.3">
      <c r="B209" s="34" t="s">
        <v>44</v>
      </c>
      <c r="C209" s="26" t="s">
        <v>3</v>
      </c>
      <c r="D209" s="26" t="s">
        <v>40</v>
      </c>
      <c r="E209" s="26">
        <v>0.25</v>
      </c>
      <c r="F209" s="26">
        <v>280.70763599999998</v>
      </c>
    </row>
    <row r="210" spans="2:6" x14ac:dyDescent="0.3">
      <c r="B210" s="35" t="s">
        <v>44</v>
      </c>
      <c r="C210" s="28" t="s">
        <v>3</v>
      </c>
      <c r="D210" s="28" t="s">
        <v>40</v>
      </c>
      <c r="E210" s="28">
        <v>0.05</v>
      </c>
      <c r="F210" s="28">
        <v>233.46464900000001</v>
      </c>
    </row>
    <row r="211" spans="2:6" x14ac:dyDescent="0.3">
      <c r="B211" s="34" t="s">
        <v>44</v>
      </c>
      <c r="C211" s="26" t="s">
        <v>3</v>
      </c>
      <c r="D211" s="26" t="s">
        <v>40</v>
      </c>
      <c r="E211" s="26">
        <v>0.05</v>
      </c>
      <c r="F211" s="26">
        <v>233.46464900000001</v>
      </c>
    </row>
    <row r="212" spans="2:6" x14ac:dyDescent="0.3">
      <c r="B212" s="35" t="s">
        <v>44</v>
      </c>
      <c r="C212" s="28" t="s">
        <v>3</v>
      </c>
      <c r="D212" s="28" t="s">
        <v>40</v>
      </c>
      <c r="E212" s="28">
        <v>0.05</v>
      </c>
      <c r="F212" s="28">
        <v>233.46464900000001</v>
      </c>
    </row>
    <row r="213" spans="2:6" x14ac:dyDescent="0.3">
      <c r="B213" s="34" t="s">
        <v>44</v>
      </c>
      <c r="C213" s="26" t="s">
        <v>3</v>
      </c>
      <c r="D213" s="26" t="s">
        <v>40</v>
      </c>
      <c r="E213" s="26">
        <v>0</v>
      </c>
      <c r="F213" s="26">
        <v>183.89168599999999</v>
      </c>
    </row>
    <row r="214" spans="2:6" x14ac:dyDescent="0.3">
      <c r="B214" s="35" t="s">
        <v>44</v>
      </c>
      <c r="C214" s="28" t="s">
        <v>3</v>
      </c>
      <c r="D214" s="28" t="s">
        <v>40</v>
      </c>
      <c r="E214" s="28" t="s">
        <v>24</v>
      </c>
      <c r="F214" s="28">
        <v>338.822588</v>
      </c>
    </row>
    <row r="215" spans="2:6" x14ac:dyDescent="0.3">
      <c r="B215" s="34" t="s">
        <v>44</v>
      </c>
      <c r="C215" s="26" t="s">
        <v>3</v>
      </c>
      <c r="D215" s="26" t="s">
        <v>41</v>
      </c>
      <c r="E215" s="26">
        <v>1</v>
      </c>
      <c r="F215" s="26">
        <v>835.03211599999997</v>
      </c>
    </row>
    <row r="216" spans="2:6" x14ac:dyDescent="0.3">
      <c r="B216" s="35" t="s">
        <v>44</v>
      </c>
      <c r="C216" s="28" t="s">
        <v>3</v>
      </c>
      <c r="D216" s="28" t="s">
        <v>41</v>
      </c>
      <c r="E216" s="28">
        <v>0.95</v>
      </c>
      <c r="F216" s="28">
        <v>520.98624500000005</v>
      </c>
    </row>
    <row r="217" spans="2:6" x14ac:dyDescent="0.3">
      <c r="B217" s="34" t="s">
        <v>44</v>
      </c>
      <c r="C217" s="26" t="s">
        <v>3</v>
      </c>
      <c r="D217" s="26" t="s">
        <v>41</v>
      </c>
      <c r="E217" s="26">
        <v>0.95</v>
      </c>
      <c r="F217" s="26">
        <v>520.98624500000005</v>
      </c>
    </row>
    <row r="218" spans="2:6" x14ac:dyDescent="0.3">
      <c r="B218" s="35" t="s">
        <v>44</v>
      </c>
      <c r="C218" s="28" t="s">
        <v>3</v>
      </c>
      <c r="D218" s="28" t="s">
        <v>41</v>
      </c>
      <c r="E218" s="28">
        <v>0.95</v>
      </c>
      <c r="F218" s="28">
        <v>520.98624500000005</v>
      </c>
    </row>
    <row r="219" spans="2:6" x14ac:dyDescent="0.3">
      <c r="B219" s="34" t="s">
        <v>44</v>
      </c>
      <c r="C219" s="26" t="s">
        <v>3</v>
      </c>
      <c r="D219" s="26" t="s">
        <v>41</v>
      </c>
      <c r="E219" s="26">
        <v>0.75</v>
      </c>
      <c r="F219" s="26">
        <v>420.21884999999997</v>
      </c>
    </row>
    <row r="220" spans="2:6" x14ac:dyDescent="0.3">
      <c r="B220" s="35" t="s">
        <v>44</v>
      </c>
      <c r="C220" s="28" t="s">
        <v>3</v>
      </c>
      <c r="D220" s="28" t="s">
        <v>41</v>
      </c>
      <c r="E220" s="28">
        <v>0.75</v>
      </c>
      <c r="F220" s="28">
        <v>420.21884999999997</v>
      </c>
    </row>
    <row r="221" spans="2:6" x14ac:dyDescent="0.3">
      <c r="B221" s="34" t="s">
        <v>44</v>
      </c>
      <c r="C221" s="26" t="s">
        <v>3</v>
      </c>
      <c r="D221" s="26" t="s">
        <v>41</v>
      </c>
      <c r="E221" s="26">
        <v>0.75</v>
      </c>
      <c r="F221" s="26">
        <v>420.21884999999997</v>
      </c>
    </row>
    <row r="222" spans="2:6" x14ac:dyDescent="0.3">
      <c r="B222" s="35" t="s">
        <v>44</v>
      </c>
      <c r="C222" s="28" t="s">
        <v>3</v>
      </c>
      <c r="D222" s="28" t="s">
        <v>41</v>
      </c>
      <c r="E222" s="28">
        <v>0.75</v>
      </c>
      <c r="F222" s="28">
        <v>420.21884999999997</v>
      </c>
    </row>
    <row r="223" spans="2:6" x14ac:dyDescent="0.3">
      <c r="B223" s="34" t="s">
        <v>44</v>
      </c>
      <c r="C223" s="26" t="s">
        <v>3</v>
      </c>
      <c r="D223" s="26" t="s">
        <v>41</v>
      </c>
      <c r="E223" s="26">
        <v>0.5</v>
      </c>
      <c r="F223" s="26">
        <v>365.19141999999999</v>
      </c>
    </row>
    <row r="224" spans="2:6" x14ac:dyDescent="0.3">
      <c r="B224" s="35" t="s">
        <v>44</v>
      </c>
      <c r="C224" s="28" t="s">
        <v>3</v>
      </c>
      <c r="D224" s="28" t="s">
        <v>41</v>
      </c>
      <c r="E224" s="28">
        <v>0.5</v>
      </c>
      <c r="F224" s="28">
        <v>365.19141999999999</v>
      </c>
    </row>
    <row r="225" spans="2:6" x14ac:dyDescent="0.3">
      <c r="B225" s="34" t="s">
        <v>44</v>
      </c>
      <c r="C225" s="26" t="s">
        <v>3</v>
      </c>
      <c r="D225" s="26" t="s">
        <v>41</v>
      </c>
      <c r="E225" s="26">
        <v>0.5</v>
      </c>
      <c r="F225" s="26">
        <v>365.19141999999999</v>
      </c>
    </row>
    <row r="226" spans="2:6" x14ac:dyDescent="0.3">
      <c r="B226" s="35" t="s">
        <v>44</v>
      </c>
      <c r="C226" s="28" t="s">
        <v>3</v>
      </c>
      <c r="D226" s="28" t="s">
        <v>41</v>
      </c>
      <c r="E226" s="28">
        <v>0.5</v>
      </c>
      <c r="F226" s="28">
        <v>365.19141999999999</v>
      </c>
    </row>
    <row r="227" spans="2:6" x14ac:dyDescent="0.3">
      <c r="B227" s="34" t="s">
        <v>44</v>
      </c>
      <c r="C227" s="26" t="s">
        <v>3</v>
      </c>
      <c r="D227" s="26" t="s">
        <v>41</v>
      </c>
      <c r="E227" s="26">
        <v>0.5</v>
      </c>
      <c r="F227" s="26">
        <v>365.19141999999999</v>
      </c>
    </row>
    <row r="228" spans="2:6" x14ac:dyDescent="0.3">
      <c r="B228" s="35" t="s">
        <v>44</v>
      </c>
      <c r="C228" s="28" t="s">
        <v>3</v>
      </c>
      <c r="D228" s="28" t="s">
        <v>41</v>
      </c>
      <c r="E228" s="28">
        <v>0.25</v>
      </c>
      <c r="F228" s="28">
        <v>319.61592899999999</v>
      </c>
    </row>
    <row r="229" spans="2:6" x14ac:dyDescent="0.3">
      <c r="B229" s="34" t="s">
        <v>44</v>
      </c>
      <c r="C229" s="26" t="s">
        <v>3</v>
      </c>
      <c r="D229" s="26" t="s">
        <v>41</v>
      </c>
      <c r="E229" s="26">
        <v>0.25</v>
      </c>
      <c r="F229" s="26">
        <v>319.61592899999999</v>
      </c>
    </row>
    <row r="230" spans="2:6" x14ac:dyDescent="0.3">
      <c r="B230" s="35" t="s">
        <v>44</v>
      </c>
      <c r="C230" s="28" t="s">
        <v>3</v>
      </c>
      <c r="D230" s="28" t="s">
        <v>41</v>
      </c>
      <c r="E230" s="28">
        <v>0.25</v>
      </c>
      <c r="F230" s="28">
        <v>319.61592899999999</v>
      </c>
    </row>
    <row r="231" spans="2:6" x14ac:dyDescent="0.3">
      <c r="B231" s="34" t="s">
        <v>44</v>
      </c>
      <c r="C231" s="26" t="s">
        <v>3</v>
      </c>
      <c r="D231" s="26" t="s">
        <v>41</v>
      </c>
      <c r="E231" s="26">
        <v>0.25</v>
      </c>
      <c r="F231" s="26">
        <v>319.61592899999999</v>
      </c>
    </row>
    <row r="232" spans="2:6" x14ac:dyDescent="0.3">
      <c r="B232" s="35" t="s">
        <v>44</v>
      </c>
      <c r="C232" s="28" t="s">
        <v>3</v>
      </c>
      <c r="D232" s="28" t="s">
        <v>41</v>
      </c>
      <c r="E232" s="28">
        <v>0.05</v>
      </c>
      <c r="F232" s="28">
        <v>272.21267899999998</v>
      </c>
    </row>
    <row r="233" spans="2:6" x14ac:dyDescent="0.3">
      <c r="B233" s="34" t="s">
        <v>44</v>
      </c>
      <c r="C233" s="26" t="s">
        <v>3</v>
      </c>
      <c r="D233" s="26" t="s">
        <v>41</v>
      </c>
      <c r="E233" s="26">
        <v>0.05</v>
      </c>
      <c r="F233" s="26">
        <v>272.21267899999998</v>
      </c>
    </row>
    <row r="234" spans="2:6" x14ac:dyDescent="0.3">
      <c r="B234" s="35" t="s">
        <v>44</v>
      </c>
      <c r="C234" s="28" t="s">
        <v>3</v>
      </c>
      <c r="D234" s="28" t="s">
        <v>41</v>
      </c>
      <c r="E234" s="28">
        <v>0.05</v>
      </c>
      <c r="F234" s="28">
        <v>272.21267899999998</v>
      </c>
    </row>
    <row r="235" spans="2:6" x14ac:dyDescent="0.3">
      <c r="B235" s="34" t="s">
        <v>44</v>
      </c>
      <c r="C235" s="26" t="s">
        <v>3</v>
      </c>
      <c r="D235" s="26" t="s">
        <v>41</v>
      </c>
      <c r="E235" s="26">
        <v>0</v>
      </c>
      <c r="F235" s="26">
        <v>223.06103899999999</v>
      </c>
    </row>
    <row r="236" spans="2:6" x14ac:dyDescent="0.3">
      <c r="B236" s="35" t="s">
        <v>44</v>
      </c>
      <c r="C236" s="28" t="s">
        <v>3</v>
      </c>
      <c r="D236" s="28" t="s">
        <v>41</v>
      </c>
      <c r="E236" s="28" t="s">
        <v>24</v>
      </c>
      <c r="F236" s="28">
        <v>376.57867700000003</v>
      </c>
    </row>
    <row r="237" spans="2:6" x14ac:dyDescent="0.3">
      <c r="B237" s="34" t="s">
        <v>44</v>
      </c>
      <c r="C237" s="26" t="s">
        <v>3</v>
      </c>
      <c r="D237" s="26" t="s">
        <v>42</v>
      </c>
      <c r="E237" s="26">
        <v>1</v>
      </c>
      <c r="F237" s="26">
        <v>20578946.852789</v>
      </c>
    </row>
    <row r="238" spans="2:6" x14ac:dyDescent="0.3">
      <c r="B238" s="35" t="s">
        <v>44</v>
      </c>
      <c r="C238" s="28" t="s">
        <v>3</v>
      </c>
      <c r="D238" s="28" t="s">
        <v>42</v>
      </c>
      <c r="E238" s="28">
        <v>0.95</v>
      </c>
      <c r="F238" s="28">
        <v>13706822.574012</v>
      </c>
    </row>
    <row r="239" spans="2:6" x14ac:dyDescent="0.3">
      <c r="B239" s="34" t="s">
        <v>44</v>
      </c>
      <c r="C239" s="26" t="s">
        <v>3</v>
      </c>
      <c r="D239" s="26" t="s">
        <v>42</v>
      </c>
      <c r="E239" s="26">
        <v>0.95</v>
      </c>
      <c r="F239" s="26">
        <v>13706822.574012</v>
      </c>
    </row>
    <row r="240" spans="2:6" x14ac:dyDescent="0.3">
      <c r="B240" s="35" t="s">
        <v>44</v>
      </c>
      <c r="C240" s="28" t="s">
        <v>3</v>
      </c>
      <c r="D240" s="28" t="s">
        <v>42</v>
      </c>
      <c r="E240" s="28">
        <v>0.95</v>
      </c>
      <c r="F240" s="28">
        <v>13706822.574012</v>
      </c>
    </row>
    <row r="241" spans="2:6" x14ac:dyDescent="0.3">
      <c r="B241" s="34" t="s">
        <v>44</v>
      </c>
      <c r="C241" s="26" t="s">
        <v>3</v>
      </c>
      <c r="D241" s="26" t="s">
        <v>42</v>
      </c>
      <c r="E241" s="26">
        <v>0.75</v>
      </c>
      <c r="F241" s="26">
        <v>10900436.099154999</v>
      </c>
    </row>
    <row r="242" spans="2:6" x14ac:dyDescent="0.3">
      <c r="B242" s="35" t="s">
        <v>44</v>
      </c>
      <c r="C242" s="28" t="s">
        <v>3</v>
      </c>
      <c r="D242" s="28" t="s">
        <v>42</v>
      </c>
      <c r="E242" s="28">
        <v>0.75</v>
      </c>
      <c r="F242" s="28">
        <v>10900436.099154999</v>
      </c>
    </row>
    <row r="243" spans="2:6" x14ac:dyDescent="0.3">
      <c r="B243" s="34" t="s">
        <v>44</v>
      </c>
      <c r="C243" s="26" t="s">
        <v>3</v>
      </c>
      <c r="D243" s="26" t="s">
        <v>42</v>
      </c>
      <c r="E243" s="26">
        <v>0.75</v>
      </c>
      <c r="F243" s="26">
        <v>10900436.099154999</v>
      </c>
    </row>
    <row r="244" spans="2:6" x14ac:dyDescent="0.3">
      <c r="B244" s="35" t="s">
        <v>44</v>
      </c>
      <c r="C244" s="28" t="s">
        <v>3</v>
      </c>
      <c r="D244" s="28" t="s">
        <v>42</v>
      </c>
      <c r="E244" s="28">
        <v>0.75</v>
      </c>
      <c r="F244" s="28">
        <v>10900436.099154999</v>
      </c>
    </row>
    <row r="245" spans="2:6" x14ac:dyDescent="0.3">
      <c r="B245" s="34" t="s">
        <v>44</v>
      </c>
      <c r="C245" s="26" t="s">
        <v>3</v>
      </c>
      <c r="D245" s="26" t="s">
        <v>42</v>
      </c>
      <c r="E245" s="26">
        <v>0.5</v>
      </c>
      <c r="F245" s="26">
        <v>9131172.2672019992</v>
      </c>
    </row>
    <row r="246" spans="2:6" x14ac:dyDescent="0.3">
      <c r="B246" s="35" t="s">
        <v>44</v>
      </c>
      <c r="C246" s="28" t="s">
        <v>3</v>
      </c>
      <c r="D246" s="28" t="s">
        <v>42</v>
      </c>
      <c r="E246" s="28">
        <v>0.5</v>
      </c>
      <c r="F246" s="28">
        <v>9131172.2672019992</v>
      </c>
    </row>
    <row r="247" spans="2:6" x14ac:dyDescent="0.3">
      <c r="B247" s="34" t="s">
        <v>44</v>
      </c>
      <c r="C247" s="26" t="s">
        <v>3</v>
      </c>
      <c r="D247" s="26" t="s">
        <v>42</v>
      </c>
      <c r="E247" s="26">
        <v>0.5</v>
      </c>
      <c r="F247" s="26">
        <v>9131172.2672019992</v>
      </c>
    </row>
    <row r="248" spans="2:6" x14ac:dyDescent="0.3">
      <c r="B248" s="35" t="s">
        <v>44</v>
      </c>
      <c r="C248" s="28" t="s">
        <v>3</v>
      </c>
      <c r="D248" s="28" t="s">
        <v>42</v>
      </c>
      <c r="E248" s="28">
        <v>0.5</v>
      </c>
      <c r="F248" s="28">
        <v>9131172.2672019992</v>
      </c>
    </row>
    <row r="249" spans="2:6" x14ac:dyDescent="0.3">
      <c r="B249" s="34" t="s">
        <v>44</v>
      </c>
      <c r="C249" s="26" t="s">
        <v>3</v>
      </c>
      <c r="D249" s="26" t="s">
        <v>42</v>
      </c>
      <c r="E249" s="26">
        <v>0.5</v>
      </c>
      <c r="F249" s="26">
        <v>9131172.2672019992</v>
      </c>
    </row>
    <row r="250" spans="2:6" x14ac:dyDescent="0.3">
      <c r="B250" s="35" t="s">
        <v>44</v>
      </c>
      <c r="C250" s="28" t="s">
        <v>3</v>
      </c>
      <c r="D250" s="28" t="s">
        <v>42</v>
      </c>
      <c r="E250" s="28">
        <v>0.25</v>
      </c>
      <c r="F250" s="28">
        <v>7648575.5749129998</v>
      </c>
    </row>
    <row r="251" spans="2:6" x14ac:dyDescent="0.3">
      <c r="B251" s="34" t="s">
        <v>44</v>
      </c>
      <c r="C251" s="26" t="s">
        <v>3</v>
      </c>
      <c r="D251" s="26" t="s">
        <v>42</v>
      </c>
      <c r="E251" s="26">
        <v>0.25</v>
      </c>
      <c r="F251" s="26">
        <v>7648575.5749129998</v>
      </c>
    </row>
    <row r="252" spans="2:6" x14ac:dyDescent="0.3">
      <c r="B252" s="35" t="s">
        <v>44</v>
      </c>
      <c r="C252" s="28" t="s">
        <v>3</v>
      </c>
      <c r="D252" s="28" t="s">
        <v>42</v>
      </c>
      <c r="E252" s="28">
        <v>0.25</v>
      </c>
      <c r="F252" s="28">
        <v>7648575.5749129998</v>
      </c>
    </row>
    <row r="253" spans="2:6" x14ac:dyDescent="0.3">
      <c r="B253" s="34" t="s">
        <v>44</v>
      </c>
      <c r="C253" s="26" t="s">
        <v>3</v>
      </c>
      <c r="D253" s="26" t="s">
        <v>42</v>
      </c>
      <c r="E253" s="26">
        <v>0.25</v>
      </c>
      <c r="F253" s="26">
        <v>7648575.5749129998</v>
      </c>
    </row>
    <row r="254" spans="2:6" x14ac:dyDescent="0.3">
      <c r="B254" s="35" t="s">
        <v>44</v>
      </c>
      <c r="C254" s="28" t="s">
        <v>3</v>
      </c>
      <c r="D254" s="28" t="s">
        <v>42</v>
      </c>
      <c r="E254" s="28">
        <v>0.05</v>
      </c>
      <c r="F254" s="28">
        <v>5911519.6057810001</v>
      </c>
    </row>
    <row r="255" spans="2:6" x14ac:dyDescent="0.3">
      <c r="B255" s="34" t="s">
        <v>44</v>
      </c>
      <c r="C255" s="26" t="s">
        <v>3</v>
      </c>
      <c r="D255" s="26" t="s">
        <v>42</v>
      </c>
      <c r="E255" s="26">
        <v>0.05</v>
      </c>
      <c r="F255" s="26">
        <v>5911519.6057810001</v>
      </c>
    </row>
    <row r="256" spans="2:6" x14ac:dyDescent="0.3">
      <c r="B256" s="35" t="s">
        <v>44</v>
      </c>
      <c r="C256" s="28" t="s">
        <v>3</v>
      </c>
      <c r="D256" s="28" t="s">
        <v>42</v>
      </c>
      <c r="E256" s="28">
        <v>0.05</v>
      </c>
      <c r="F256" s="28">
        <v>5911519.6057810001</v>
      </c>
    </row>
    <row r="257" spans="2:6" x14ac:dyDescent="0.3">
      <c r="B257" s="34" t="s">
        <v>44</v>
      </c>
      <c r="C257" s="26" t="s">
        <v>3</v>
      </c>
      <c r="D257" s="26" t="s">
        <v>42</v>
      </c>
      <c r="E257" s="26">
        <v>0</v>
      </c>
      <c r="F257" s="26">
        <v>3029126.680563</v>
      </c>
    </row>
    <row r="258" spans="2:6" x14ac:dyDescent="0.3">
      <c r="B258" s="35" t="s">
        <v>44</v>
      </c>
      <c r="C258" s="28" t="s">
        <v>3</v>
      </c>
      <c r="D258" s="28" t="s">
        <v>42</v>
      </c>
      <c r="E258" s="28" t="s">
        <v>24</v>
      </c>
      <c r="F258" s="28">
        <v>9397870.1987839993</v>
      </c>
    </row>
    <row r="259" spans="2:6" x14ac:dyDescent="0.3">
      <c r="B259" s="34" t="s">
        <v>44</v>
      </c>
      <c r="C259" s="26" t="s">
        <v>3</v>
      </c>
      <c r="D259" s="26" t="s">
        <v>43</v>
      </c>
      <c r="E259" s="26">
        <v>1</v>
      </c>
      <c r="F259" s="26">
        <v>847.24255100000005</v>
      </c>
    </row>
    <row r="260" spans="2:6" x14ac:dyDescent="0.3">
      <c r="B260" s="35" t="s">
        <v>44</v>
      </c>
      <c r="C260" s="28" t="s">
        <v>3</v>
      </c>
      <c r="D260" s="28" t="s">
        <v>43</v>
      </c>
      <c r="E260" s="28">
        <v>0.95</v>
      </c>
      <c r="F260" s="28">
        <v>514.28296599999999</v>
      </c>
    </row>
    <row r="261" spans="2:6" x14ac:dyDescent="0.3">
      <c r="B261" s="34" t="s">
        <v>44</v>
      </c>
      <c r="C261" s="26" t="s">
        <v>3</v>
      </c>
      <c r="D261" s="26" t="s">
        <v>43</v>
      </c>
      <c r="E261" s="26">
        <v>0.95</v>
      </c>
      <c r="F261" s="26">
        <v>514.28296599999999</v>
      </c>
    </row>
    <row r="262" spans="2:6" x14ac:dyDescent="0.3">
      <c r="B262" s="35" t="s">
        <v>44</v>
      </c>
      <c r="C262" s="28" t="s">
        <v>3</v>
      </c>
      <c r="D262" s="28" t="s">
        <v>43</v>
      </c>
      <c r="E262" s="28">
        <v>0.95</v>
      </c>
      <c r="F262" s="28">
        <v>514.28296599999999</v>
      </c>
    </row>
    <row r="263" spans="2:6" x14ac:dyDescent="0.3">
      <c r="B263" s="34" t="s">
        <v>44</v>
      </c>
      <c r="C263" s="26" t="s">
        <v>3</v>
      </c>
      <c r="D263" s="26" t="s">
        <v>43</v>
      </c>
      <c r="E263" s="26">
        <v>0.75</v>
      </c>
      <c r="F263" s="26">
        <v>408.18402500000002</v>
      </c>
    </row>
    <row r="264" spans="2:6" x14ac:dyDescent="0.3">
      <c r="B264" s="35" t="s">
        <v>44</v>
      </c>
      <c r="C264" s="28" t="s">
        <v>3</v>
      </c>
      <c r="D264" s="28" t="s">
        <v>43</v>
      </c>
      <c r="E264" s="28">
        <v>0.75</v>
      </c>
      <c r="F264" s="28">
        <v>408.18402500000002</v>
      </c>
    </row>
    <row r="265" spans="2:6" x14ac:dyDescent="0.3">
      <c r="B265" s="34" t="s">
        <v>44</v>
      </c>
      <c r="C265" s="26" t="s">
        <v>3</v>
      </c>
      <c r="D265" s="26" t="s">
        <v>43</v>
      </c>
      <c r="E265" s="26">
        <v>0.75</v>
      </c>
      <c r="F265" s="26">
        <v>408.18402500000002</v>
      </c>
    </row>
    <row r="266" spans="2:6" x14ac:dyDescent="0.3">
      <c r="B266" s="35" t="s">
        <v>44</v>
      </c>
      <c r="C266" s="28" t="s">
        <v>3</v>
      </c>
      <c r="D266" s="28" t="s">
        <v>43</v>
      </c>
      <c r="E266" s="28">
        <v>0.75</v>
      </c>
      <c r="F266" s="28">
        <v>408.18402500000002</v>
      </c>
    </row>
    <row r="267" spans="2:6" x14ac:dyDescent="0.3">
      <c r="B267" s="34" t="s">
        <v>44</v>
      </c>
      <c r="C267" s="26" t="s">
        <v>3</v>
      </c>
      <c r="D267" s="26" t="s">
        <v>43</v>
      </c>
      <c r="E267" s="26">
        <v>0.5</v>
      </c>
      <c r="F267" s="26">
        <v>348.76526699999999</v>
      </c>
    </row>
    <row r="268" spans="2:6" x14ac:dyDescent="0.3">
      <c r="B268" s="35" t="s">
        <v>44</v>
      </c>
      <c r="C268" s="28" t="s">
        <v>3</v>
      </c>
      <c r="D268" s="28" t="s">
        <v>43</v>
      </c>
      <c r="E268" s="28">
        <v>0.5</v>
      </c>
      <c r="F268" s="28">
        <v>348.76526699999999</v>
      </c>
    </row>
    <row r="269" spans="2:6" x14ac:dyDescent="0.3">
      <c r="B269" s="34" t="s">
        <v>44</v>
      </c>
      <c r="C269" s="26" t="s">
        <v>3</v>
      </c>
      <c r="D269" s="26" t="s">
        <v>43</v>
      </c>
      <c r="E269" s="26">
        <v>0.5</v>
      </c>
      <c r="F269" s="26">
        <v>348.76526699999999</v>
      </c>
    </row>
    <row r="270" spans="2:6" x14ac:dyDescent="0.3">
      <c r="B270" s="35" t="s">
        <v>44</v>
      </c>
      <c r="C270" s="28" t="s">
        <v>3</v>
      </c>
      <c r="D270" s="28" t="s">
        <v>43</v>
      </c>
      <c r="E270" s="28">
        <v>0.5</v>
      </c>
      <c r="F270" s="28">
        <v>348.76526699999999</v>
      </c>
    </row>
    <row r="271" spans="2:6" x14ac:dyDescent="0.3">
      <c r="B271" s="34" t="s">
        <v>44</v>
      </c>
      <c r="C271" s="26" t="s">
        <v>3</v>
      </c>
      <c r="D271" s="26" t="s">
        <v>43</v>
      </c>
      <c r="E271" s="26">
        <v>0.5</v>
      </c>
      <c r="F271" s="26">
        <v>348.76526699999999</v>
      </c>
    </row>
    <row r="272" spans="2:6" x14ac:dyDescent="0.3">
      <c r="B272" s="35" t="s">
        <v>44</v>
      </c>
      <c r="C272" s="28" t="s">
        <v>3</v>
      </c>
      <c r="D272" s="28" t="s">
        <v>43</v>
      </c>
      <c r="E272" s="28">
        <v>0.25</v>
      </c>
      <c r="F272" s="28">
        <v>299.916676</v>
      </c>
    </row>
    <row r="273" spans="2:6" x14ac:dyDescent="0.3">
      <c r="B273" s="34" t="s">
        <v>44</v>
      </c>
      <c r="C273" s="26" t="s">
        <v>3</v>
      </c>
      <c r="D273" s="26" t="s">
        <v>43</v>
      </c>
      <c r="E273" s="26">
        <v>0.25</v>
      </c>
      <c r="F273" s="26">
        <v>299.916676</v>
      </c>
    </row>
    <row r="274" spans="2:6" x14ac:dyDescent="0.3">
      <c r="B274" s="35" t="s">
        <v>44</v>
      </c>
      <c r="C274" s="28" t="s">
        <v>3</v>
      </c>
      <c r="D274" s="28" t="s">
        <v>43</v>
      </c>
      <c r="E274" s="28">
        <v>0.25</v>
      </c>
      <c r="F274" s="28">
        <v>299.916676</v>
      </c>
    </row>
    <row r="275" spans="2:6" x14ac:dyDescent="0.3">
      <c r="B275" s="34" t="s">
        <v>44</v>
      </c>
      <c r="C275" s="26" t="s">
        <v>3</v>
      </c>
      <c r="D275" s="26" t="s">
        <v>43</v>
      </c>
      <c r="E275" s="26">
        <v>0.25</v>
      </c>
      <c r="F275" s="26">
        <v>299.916676</v>
      </c>
    </row>
    <row r="276" spans="2:6" x14ac:dyDescent="0.3">
      <c r="B276" s="35" t="s">
        <v>44</v>
      </c>
      <c r="C276" s="28" t="s">
        <v>3</v>
      </c>
      <c r="D276" s="28" t="s">
        <v>43</v>
      </c>
      <c r="E276" s="28">
        <v>0.05</v>
      </c>
      <c r="F276" s="28">
        <v>250.399091</v>
      </c>
    </row>
    <row r="277" spans="2:6" x14ac:dyDescent="0.3">
      <c r="B277" s="34" t="s">
        <v>44</v>
      </c>
      <c r="C277" s="26" t="s">
        <v>3</v>
      </c>
      <c r="D277" s="26" t="s">
        <v>43</v>
      </c>
      <c r="E277" s="26">
        <v>0.05</v>
      </c>
      <c r="F277" s="26">
        <v>250.399091</v>
      </c>
    </row>
    <row r="278" spans="2:6" x14ac:dyDescent="0.3">
      <c r="B278" s="35" t="s">
        <v>44</v>
      </c>
      <c r="C278" s="28" t="s">
        <v>3</v>
      </c>
      <c r="D278" s="28" t="s">
        <v>43</v>
      </c>
      <c r="E278" s="28">
        <v>0.05</v>
      </c>
      <c r="F278" s="28">
        <v>250.399091</v>
      </c>
    </row>
    <row r="279" spans="2:6" x14ac:dyDescent="0.3">
      <c r="B279" s="34" t="s">
        <v>44</v>
      </c>
      <c r="C279" s="26" t="s">
        <v>3</v>
      </c>
      <c r="D279" s="26" t="s">
        <v>43</v>
      </c>
      <c r="E279" s="26">
        <v>0</v>
      </c>
      <c r="F279" s="26">
        <v>197.70380399999999</v>
      </c>
    </row>
    <row r="280" spans="2:6" x14ac:dyDescent="0.3">
      <c r="B280" s="35" t="s">
        <v>44</v>
      </c>
      <c r="C280" s="28" t="s">
        <v>3</v>
      </c>
      <c r="D280" s="28" t="s">
        <v>43</v>
      </c>
      <c r="E280" s="28" t="s">
        <v>24</v>
      </c>
      <c r="F280" s="28">
        <v>361.298992</v>
      </c>
    </row>
    <row r="281" spans="2:6" x14ac:dyDescent="0.3">
      <c r="B281" s="34" t="s">
        <v>44</v>
      </c>
      <c r="C281" s="26" t="s">
        <v>4</v>
      </c>
      <c r="D281" s="26" t="s">
        <v>35</v>
      </c>
      <c r="E281" s="26">
        <v>1</v>
      </c>
      <c r="F281" s="26">
        <v>95008.55</v>
      </c>
    </row>
    <row r="282" spans="2:6" x14ac:dyDescent="0.3">
      <c r="B282" s="35" t="s">
        <v>44</v>
      </c>
      <c r="C282" s="28" t="s">
        <v>4</v>
      </c>
      <c r="D282" s="28" t="s">
        <v>35</v>
      </c>
      <c r="E282" s="28">
        <v>0.95</v>
      </c>
      <c r="F282" s="28">
        <v>74154.149999999994</v>
      </c>
    </row>
    <row r="283" spans="2:6" x14ac:dyDescent="0.3">
      <c r="B283" s="34" t="s">
        <v>44</v>
      </c>
      <c r="C283" s="26" t="s">
        <v>4</v>
      </c>
      <c r="D283" s="26" t="s">
        <v>35</v>
      </c>
      <c r="E283" s="26">
        <v>0.95</v>
      </c>
      <c r="F283" s="26">
        <v>74154.149999999994</v>
      </c>
    </row>
    <row r="284" spans="2:6" x14ac:dyDescent="0.3">
      <c r="B284" s="35" t="s">
        <v>44</v>
      </c>
      <c r="C284" s="28" t="s">
        <v>4</v>
      </c>
      <c r="D284" s="28" t="s">
        <v>35</v>
      </c>
      <c r="E284" s="28">
        <v>0.95</v>
      </c>
      <c r="F284" s="28">
        <v>74154.149999999994</v>
      </c>
    </row>
    <row r="285" spans="2:6" x14ac:dyDescent="0.3">
      <c r="B285" s="34" t="s">
        <v>44</v>
      </c>
      <c r="C285" s="26" t="s">
        <v>4</v>
      </c>
      <c r="D285" s="26" t="s">
        <v>35</v>
      </c>
      <c r="E285" s="26">
        <v>0.75</v>
      </c>
      <c r="F285" s="26">
        <v>55720.35</v>
      </c>
    </row>
    <row r="286" spans="2:6" x14ac:dyDescent="0.3">
      <c r="B286" s="35" t="s">
        <v>44</v>
      </c>
      <c r="C286" s="28" t="s">
        <v>4</v>
      </c>
      <c r="D286" s="28" t="s">
        <v>35</v>
      </c>
      <c r="E286" s="28">
        <v>0.75</v>
      </c>
      <c r="F286" s="28">
        <v>55720.35</v>
      </c>
    </row>
    <row r="287" spans="2:6" x14ac:dyDescent="0.3">
      <c r="B287" s="34" t="s">
        <v>44</v>
      </c>
      <c r="C287" s="26" t="s">
        <v>4</v>
      </c>
      <c r="D287" s="26" t="s">
        <v>35</v>
      </c>
      <c r="E287" s="26">
        <v>0.75</v>
      </c>
      <c r="F287" s="26">
        <v>55720.35</v>
      </c>
    </row>
    <row r="288" spans="2:6" x14ac:dyDescent="0.3">
      <c r="B288" s="35" t="s">
        <v>44</v>
      </c>
      <c r="C288" s="28" t="s">
        <v>4</v>
      </c>
      <c r="D288" s="28" t="s">
        <v>35</v>
      </c>
      <c r="E288" s="28">
        <v>0.75</v>
      </c>
      <c r="F288" s="28">
        <v>55720.35</v>
      </c>
    </row>
    <row r="289" spans="2:6" x14ac:dyDescent="0.3">
      <c r="B289" s="34" t="s">
        <v>44</v>
      </c>
      <c r="C289" s="26" t="s">
        <v>4</v>
      </c>
      <c r="D289" s="26" t="s">
        <v>35</v>
      </c>
      <c r="E289" s="26">
        <v>0.5</v>
      </c>
      <c r="F289" s="26">
        <v>42430.324999999997</v>
      </c>
    </row>
    <row r="290" spans="2:6" x14ac:dyDescent="0.3">
      <c r="B290" s="35" t="s">
        <v>44</v>
      </c>
      <c r="C290" s="28" t="s">
        <v>4</v>
      </c>
      <c r="D290" s="28" t="s">
        <v>35</v>
      </c>
      <c r="E290" s="28">
        <v>0.5</v>
      </c>
      <c r="F290" s="28">
        <v>42430.324999999997</v>
      </c>
    </row>
    <row r="291" spans="2:6" x14ac:dyDescent="0.3">
      <c r="B291" s="34" t="s">
        <v>44</v>
      </c>
      <c r="C291" s="26" t="s">
        <v>4</v>
      </c>
      <c r="D291" s="26" t="s">
        <v>35</v>
      </c>
      <c r="E291" s="26">
        <v>0.5</v>
      </c>
      <c r="F291" s="26">
        <v>42430.324999999997</v>
      </c>
    </row>
    <row r="292" spans="2:6" x14ac:dyDescent="0.3">
      <c r="B292" s="35" t="s">
        <v>44</v>
      </c>
      <c r="C292" s="28" t="s">
        <v>4</v>
      </c>
      <c r="D292" s="28" t="s">
        <v>35</v>
      </c>
      <c r="E292" s="28">
        <v>0.5</v>
      </c>
      <c r="F292" s="28">
        <v>42430.324999999997</v>
      </c>
    </row>
    <row r="293" spans="2:6" x14ac:dyDescent="0.3">
      <c r="B293" s="34" t="s">
        <v>44</v>
      </c>
      <c r="C293" s="26" t="s">
        <v>4</v>
      </c>
      <c r="D293" s="26" t="s">
        <v>35</v>
      </c>
      <c r="E293" s="26">
        <v>0.5</v>
      </c>
      <c r="F293" s="26">
        <v>42430.324999999997</v>
      </c>
    </row>
    <row r="294" spans="2:6" x14ac:dyDescent="0.3">
      <c r="B294" s="35" t="s">
        <v>44</v>
      </c>
      <c r="C294" s="28" t="s">
        <v>4</v>
      </c>
      <c r="D294" s="28" t="s">
        <v>35</v>
      </c>
      <c r="E294" s="28">
        <v>0.25</v>
      </c>
      <c r="F294" s="28">
        <v>35983.15</v>
      </c>
    </row>
    <row r="295" spans="2:6" x14ac:dyDescent="0.3">
      <c r="B295" s="34" t="s">
        <v>44</v>
      </c>
      <c r="C295" s="26" t="s">
        <v>4</v>
      </c>
      <c r="D295" s="26" t="s">
        <v>35</v>
      </c>
      <c r="E295" s="26">
        <v>0.25</v>
      </c>
      <c r="F295" s="26">
        <v>35983.15</v>
      </c>
    </row>
    <row r="296" spans="2:6" x14ac:dyDescent="0.3">
      <c r="B296" s="35" t="s">
        <v>44</v>
      </c>
      <c r="C296" s="28" t="s">
        <v>4</v>
      </c>
      <c r="D296" s="28" t="s">
        <v>35</v>
      </c>
      <c r="E296" s="28">
        <v>0.25</v>
      </c>
      <c r="F296" s="28">
        <v>35983.15</v>
      </c>
    </row>
    <row r="297" spans="2:6" x14ac:dyDescent="0.3">
      <c r="B297" s="34" t="s">
        <v>44</v>
      </c>
      <c r="C297" s="26" t="s">
        <v>4</v>
      </c>
      <c r="D297" s="26" t="s">
        <v>35</v>
      </c>
      <c r="E297" s="26">
        <v>0.25</v>
      </c>
      <c r="F297" s="26">
        <v>35983.15</v>
      </c>
    </row>
    <row r="298" spans="2:6" x14ac:dyDescent="0.3">
      <c r="B298" s="35" t="s">
        <v>44</v>
      </c>
      <c r="C298" s="28" t="s">
        <v>4</v>
      </c>
      <c r="D298" s="28" t="s">
        <v>35</v>
      </c>
      <c r="E298" s="28">
        <v>0.05</v>
      </c>
      <c r="F298" s="28">
        <v>29652.35</v>
      </c>
    </row>
    <row r="299" spans="2:6" x14ac:dyDescent="0.3">
      <c r="B299" s="34" t="s">
        <v>44</v>
      </c>
      <c r="C299" s="26" t="s">
        <v>4</v>
      </c>
      <c r="D299" s="26" t="s">
        <v>35</v>
      </c>
      <c r="E299" s="26">
        <v>0.05</v>
      </c>
      <c r="F299" s="26">
        <v>29652.35</v>
      </c>
    </row>
    <row r="300" spans="2:6" x14ac:dyDescent="0.3">
      <c r="B300" s="35" t="s">
        <v>44</v>
      </c>
      <c r="C300" s="28" t="s">
        <v>4</v>
      </c>
      <c r="D300" s="28" t="s">
        <v>35</v>
      </c>
      <c r="E300" s="28">
        <v>0.05</v>
      </c>
      <c r="F300" s="28">
        <v>29652.35</v>
      </c>
    </row>
    <row r="301" spans="2:6" x14ac:dyDescent="0.3">
      <c r="B301" s="34" t="s">
        <v>44</v>
      </c>
      <c r="C301" s="26" t="s">
        <v>4</v>
      </c>
      <c r="D301" s="26" t="s">
        <v>35</v>
      </c>
      <c r="E301" s="26">
        <v>0</v>
      </c>
      <c r="F301" s="26">
        <v>18154.5</v>
      </c>
    </row>
    <row r="302" spans="2:6" x14ac:dyDescent="0.3">
      <c r="B302" s="35" t="s">
        <v>44</v>
      </c>
      <c r="C302" s="28" t="s">
        <v>4</v>
      </c>
      <c r="D302" s="28" t="s">
        <v>35</v>
      </c>
      <c r="E302" s="28" t="s">
        <v>24</v>
      </c>
      <c r="F302" s="28">
        <v>46594.946610999999</v>
      </c>
    </row>
    <row r="303" spans="2:6" x14ac:dyDescent="0.3">
      <c r="B303" s="34" t="s">
        <v>44</v>
      </c>
      <c r="C303" s="26" t="s">
        <v>4</v>
      </c>
      <c r="D303" s="26" t="s">
        <v>45</v>
      </c>
      <c r="E303" s="26">
        <v>1</v>
      </c>
      <c r="F303" s="26">
        <v>129840.66505</v>
      </c>
    </row>
    <row r="304" spans="2:6" x14ac:dyDescent="0.3">
      <c r="B304" s="35" t="s">
        <v>44</v>
      </c>
      <c r="C304" s="28" t="s">
        <v>4</v>
      </c>
      <c r="D304" s="28" t="s">
        <v>45</v>
      </c>
      <c r="E304" s="28">
        <v>0.95</v>
      </c>
      <c r="F304" s="28">
        <v>101262.989262</v>
      </c>
    </row>
    <row r="305" spans="2:6" x14ac:dyDescent="0.3">
      <c r="B305" s="34" t="s">
        <v>44</v>
      </c>
      <c r="C305" s="26" t="s">
        <v>4</v>
      </c>
      <c r="D305" s="26" t="s">
        <v>45</v>
      </c>
      <c r="E305" s="26">
        <v>0.95</v>
      </c>
      <c r="F305" s="26">
        <v>101262.989262</v>
      </c>
    </row>
    <row r="306" spans="2:6" x14ac:dyDescent="0.3">
      <c r="B306" s="35" t="s">
        <v>44</v>
      </c>
      <c r="C306" s="28" t="s">
        <v>4</v>
      </c>
      <c r="D306" s="28" t="s">
        <v>45</v>
      </c>
      <c r="E306" s="28">
        <v>0.95</v>
      </c>
      <c r="F306" s="28">
        <v>101262.989262</v>
      </c>
    </row>
    <row r="307" spans="2:6" x14ac:dyDescent="0.3">
      <c r="B307" s="34" t="s">
        <v>44</v>
      </c>
      <c r="C307" s="26" t="s">
        <v>4</v>
      </c>
      <c r="D307" s="26" t="s">
        <v>45</v>
      </c>
      <c r="E307" s="26">
        <v>0.75</v>
      </c>
      <c r="F307" s="26">
        <v>76122.272255000003</v>
      </c>
    </row>
    <row r="308" spans="2:6" x14ac:dyDescent="0.3">
      <c r="B308" s="35" t="s">
        <v>44</v>
      </c>
      <c r="C308" s="28" t="s">
        <v>4</v>
      </c>
      <c r="D308" s="28" t="s">
        <v>45</v>
      </c>
      <c r="E308" s="28">
        <v>0.75</v>
      </c>
      <c r="F308" s="28">
        <v>76122.272255000003</v>
      </c>
    </row>
    <row r="309" spans="2:6" x14ac:dyDescent="0.3">
      <c r="B309" s="34" t="s">
        <v>44</v>
      </c>
      <c r="C309" s="26" t="s">
        <v>4</v>
      </c>
      <c r="D309" s="26" t="s">
        <v>45</v>
      </c>
      <c r="E309" s="26">
        <v>0.75</v>
      </c>
      <c r="F309" s="26">
        <v>76122.272255000003</v>
      </c>
    </row>
    <row r="310" spans="2:6" x14ac:dyDescent="0.3">
      <c r="B310" s="35" t="s">
        <v>44</v>
      </c>
      <c r="C310" s="28" t="s">
        <v>4</v>
      </c>
      <c r="D310" s="28" t="s">
        <v>45</v>
      </c>
      <c r="E310" s="28">
        <v>0.75</v>
      </c>
      <c r="F310" s="28">
        <v>76122.272255000003</v>
      </c>
    </row>
    <row r="311" spans="2:6" x14ac:dyDescent="0.3">
      <c r="B311" s="34" t="s">
        <v>44</v>
      </c>
      <c r="C311" s="26" t="s">
        <v>4</v>
      </c>
      <c r="D311" s="26" t="s">
        <v>45</v>
      </c>
      <c r="E311" s="26">
        <v>0.5</v>
      </c>
      <c r="F311" s="26">
        <v>57919.120194000003</v>
      </c>
    </row>
    <row r="312" spans="2:6" x14ac:dyDescent="0.3">
      <c r="B312" s="35" t="s">
        <v>44</v>
      </c>
      <c r="C312" s="28" t="s">
        <v>4</v>
      </c>
      <c r="D312" s="28" t="s">
        <v>45</v>
      </c>
      <c r="E312" s="28">
        <v>0.5</v>
      </c>
      <c r="F312" s="28">
        <v>57919.120194000003</v>
      </c>
    </row>
    <row r="313" spans="2:6" x14ac:dyDescent="0.3">
      <c r="B313" s="34" t="s">
        <v>44</v>
      </c>
      <c r="C313" s="26" t="s">
        <v>4</v>
      </c>
      <c r="D313" s="26" t="s">
        <v>45</v>
      </c>
      <c r="E313" s="26">
        <v>0.5</v>
      </c>
      <c r="F313" s="26">
        <v>57919.120194000003</v>
      </c>
    </row>
    <row r="314" spans="2:6" x14ac:dyDescent="0.3">
      <c r="B314" s="35" t="s">
        <v>44</v>
      </c>
      <c r="C314" s="28" t="s">
        <v>4</v>
      </c>
      <c r="D314" s="28" t="s">
        <v>45</v>
      </c>
      <c r="E314" s="28">
        <v>0.5</v>
      </c>
      <c r="F314" s="28">
        <v>57919.120194000003</v>
      </c>
    </row>
    <row r="315" spans="2:6" x14ac:dyDescent="0.3">
      <c r="B315" s="34" t="s">
        <v>44</v>
      </c>
      <c r="C315" s="26" t="s">
        <v>4</v>
      </c>
      <c r="D315" s="26" t="s">
        <v>45</v>
      </c>
      <c r="E315" s="26">
        <v>0.5</v>
      </c>
      <c r="F315" s="26">
        <v>57919.120194000003</v>
      </c>
    </row>
    <row r="316" spans="2:6" x14ac:dyDescent="0.3">
      <c r="B316" s="35" t="s">
        <v>44</v>
      </c>
      <c r="C316" s="28" t="s">
        <v>4</v>
      </c>
      <c r="D316" s="28" t="s">
        <v>45</v>
      </c>
      <c r="E316" s="28">
        <v>0.25</v>
      </c>
      <c r="F316" s="28">
        <v>49072.133703</v>
      </c>
    </row>
    <row r="317" spans="2:6" x14ac:dyDescent="0.3">
      <c r="B317" s="34" t="s">
        <v>44</v>
      </c>
      <c r="C317" s="26" t="s">
        <v>4</v>
      </c>
      <c r="D317" s="26" t="s">
        <v>45</v>
      </c>
      <c r="E317" s="26">
        <v>0.25</v>
      </c>
      <c r="F317" s="26">
        <v>49072.133703</v>
      </c>
    </row>
    <row r="318" spans="2:6" x14ac:dyDescent="0.3">
      <c r="B318" s="35" t="s">
        <v>44</v>
      </c>
      <c r="C318" s="28" t="s">
        <v>4</v>
      </c>
      <c r="D318" s="28" t="s">
        <v>45</v>
      </c>
      <c r="E318" s="28">
        <v>0.25</v>
      </c>
      <c r="F318" s="28">
        <v>49072.133703</v>
      </c>
    </row>
    <row r="319" spans="2:6" x14ac:dyDescent="0.3">
      <c r="B319" s="34" t="s">
        <v>44</v>
      </c>
      <c r="C319" s="26" t="s">
        <v>4</v>
      </c>
      <c r="D319" s="26" t="s">
        <v>45</v>
      </c>
      <c r="E319" s="26">
        <v>0.25</v>
      </c>
      <c r="F319" s="26">
        <v>49072.133703</v>
      </c>
    </row>
    <row r="320" spans="2:6" x14ac:dyDescent="0.3">
      <c r="B320" s="35" t="s">
        <v>44</v>
      </c>
      <c r="C320" s="28" t="s">
        <v>4</v>
      </c>
      <c r="D320" s="28" t="s">
        <v>45</v>
      </c>
      <c r="E320" s="28">
        <v>0.05</v>
      </c>
      <c r="F320" s="28">
        <v>40543.384136000001</v>
      </c>
    </row>
    <row r="321" spans="2:6" x14ac:dyDescent="0.3">
      <c r="B321" s="34" t="s">
        <v>44</v>
      </c>
      <c r="C321" s="26" t="s">
        <v>4</v>
      </c>
      <c r="D321" s="26" t="s">
        <v>45</v>
      </c>
      <c r="E321" s="26">
        <v>0.05</v>
      </c>
      <c r="F321" s="26">
        <v>40543.384136000001</v>
      </c>
    </row>
    <row r="322" spans="2:6" x14ac:dyDescent="0.3">
      <c r="B322" s="35" t="s">
        <v>44</v>
      </c>
      <c r="C322" s="28" t="s">
        <v>4</v>
      </c>
      <c r="D322" s="28" t="s">
        <v>45</v>
      </c>
      <c r="E322" s="28">
        <v>0.05</v>
      </c>
      <c r="F322" s="28">
        <v>40543.384136000001</v>
      </c>
    </row>
    <row r="323" spans="2:6" x14ac:dyDescent="0.3">
      <c r="B323" s="34" t="s">
        <v>44</v>
      </c>
      <c r="C323" s="26" t="s">
        <v>4</v>
      </c>
      <c r="D323" s="26" t="s">
        <v>45</v>
      </c>
      <c r="E323" s="26">
        <v>0</v>
      </c>
      <c r="F323" s="26">
        <v>24886.127467999999</v>
      </c>
    </row>
    <row r="324" spans="2:6" x14ac:dyDescent="0.3">
      <c r="B324" s="35" t="s">
        <v>44</v>
      </c>
      <c r="C324" s="28" t="s">
        <v>4</v>
      </c>
      <c r="D324" s="28" t="s">
        <v>45</v>
      </c>
      <c r="E324" s="28" t="s">
        <v>24</v>
      </c>
      <c r="F324" s="28">
        <v>63650.192385000002</v>
      </c>
    </row>
    <row r="325" spans="2:6" x14ac:dyDescent="0.3">
      <c r="B325" s="34" t="s">
        <v>44</v>
      </c>
      <c r="C325" s="26" t="s">
        <v>4</v>
      </c>
      <c r="D325" s="26" t="s">
        <v>36</v>
      </c>
      <c r="E325" s="26">
        <v>1</v>
      </c>
      <c r="F325" s="26">
        <v>31816479.624793001</v>
      </c>
    </row>
    <row r="326" spans="2:6" x14ac:dyDescent="0.3">
      <c r="B326" s="35" t="s">
        <v>44</v>
      </c>
      <c r="C326" s="28" t="s">
        <v>4</v>
      </c>
      <c r="D326" s="28" t="s">
        <v>36</v>
      </c>
      <c r="E326" s="28">
        <v>0.95</v>
      </c>
      <c r="F326" s="28">
        <v>22469068.978969999</v>
      </c>
    </row>
    <row r="327" spans="2:6" x14ac:dyDescent="0.3">
      <c r="B327" s="34" t="s">
        <v>44</v>
      </c>
      <c r="C327" s="26" t="s">
        <v>4</v>
      </c>
      <c r="D327" s="26" t="s">
        <v>36</v>
      </c>
      <c r="E327" s="26">
        <v>0.95</v>
      </c>
      <c r="F327" s="26">
        <v>22469068.978969999</v>
      </c>
    </row>
    <row r="328" spans="2:6" x14ac:dyDescent="0.3">
      <c r="B328" s="35" t="s">
        <v>44</v>
      </c>
      <c r="C328" s="28" t="s">
        <v>4</v>
      </c>
      <c r="D328" s="28" t="s">
        <v>36</v>
      </c>
      <c r="E328" s="28">
        <v>0.95</v>
      </c>
      <c r="F328" s="28">
        <v>22469068.978969999</v>
      </c>
    </row>
    <row r="329" spans="2:6" x14ac:dyDescent="0.3">
      <c r="B329" s="34" t="s">
        <v>44</v>
      </c>
      <c r="C329" s="26" t="s">
        <v>4</v>
      </c>
      <c r="D329" s="26" t="s">
        <v>36</v>
      </c>
      <c r="E329" s="26">
        <v>0.75</v>
      </c>
      <c r="F329" s="26">
        <v>18169923.191587999</v>
      </c>
    </row>
    <row r="330" spans="2:6" x14ac:dyDescent="0.3">
      <c r="B330" s="35" t="s">
        <v>44</v>
      </c>
      <c r="C330" s="28" t="s">
        <v>4</v>
      </c>
      <c r="D330" s="28" t="s">
        <v>36</v>
      </c>
      <c r="E330" s="28">
        <v>0.75</v>
      </c>
      <c r="F330" s="28">
        <v>18169923.191587999</v>
      </c>
    </row>
    <row r="331" spans="2:6" x14ac:dyDescent="0.3">
      <c r="B331" s="34" t="s">
        <v>44</v>
      </c>
      <c r="C331" s="26" t="s">
        <v>4</v>
      </c>
      <c r="D331" s="26" t="s">
        <v>36</v>
      </c>
      <c r="E331" s="26">
        <v>0.75</v>
      </c>
      <c r="F331" s="26">
        <v>18169923.191587999</v>
      </c>
    </row>
    <row r="332" spans="2:6" x14ac:dyDescent="0.3">
      <c r="B332" s="35" t="s">
        <v>44</v>
      </c>
      <c r="C332" s="28" t="s">
        <v>4</v>
      </c>
      <c r="D332" s="28" t="s">
        <v>36</v>
      </c>
      <c r="E332" s="28">
        <v>0.75</v>
      </c>
      <c r="F332" s="28">
        <v>18169923.191587999</v>
      </c>
    </row>
    <row r="333" spans="2:6" x14ac:dyDescent="0.3">
      <c r="B333" s="34" t="s">
        <v>44</v>
      </c>
      <c r="C333" s="26" t="s">
        <v>4</v>
      </c>
      <c r="D333" s="26" t="s">
        <v>36</v>
      </c>
      <c r="E333" s="26">
        <v>0.5</v>
      </c>
      <c r="F333" s="26">
        <v>15476103.436476</v>
      </c>
    </row>
    <row r="334" spans="2:6" x14ac:dyDescent="0.3">
      <c r="B334" s="35" t="s">
        <v>44</v>
      </c>
      <c r="C334" s="28" t="s">
        <v>4</v>
      </c>
      <c r="D334" s="28" t="s">
        <v>36</v>
      </c>
      <c r="E334" s="28">
        <v>0.5</v>
      </c>
      <c r="F334" s="28">
        <v>15476103.436476</v>
      </c>
    </row>
    <row r="335" spans="2:6" x14ac:dyDescent="0.3">
      <c r="B335" s="34" t="s">
        <v>44</v>
      </c>
      <c r="C335" s="26" t="s">
        <v>4</v>
      </c>
      <c r="D335" s="26" t="s">
        <v>36</v>
      </c>
      <c r="E335" s="26">
        <v>0.5</v>
      </c>
      <c r="F335" s="26">
        <v>15476103.436476</v>
      </c>
    </row>
    <row r="336" spans="2:6" x14ac:dyDescent="0.3">
      <c r="B336" s="35" t="s">
        <v>44</v>
      </c>
      <c r="C336" s="28" t="s">
        <v>4</v>
      </c>
      <c r="D336" s="28" t="s">
        <v>36</v>
      </c>
      <c r="E336" s="28">
        <v>0.5</v>
      </c>
      <c r="F336" s="28">
        <v>15476103.436476</v>
      </c>
    </row>
    <row r="337" spans="2:6" x14ac:dyDescent="0.3">
      <c r="B337" s="34" t="s">
        <v>44</v>
      </c>
      <c r="C337" s="26" t="s">
        <v>4</v>
      </c>
      <c r="D337" s="26" t="s">
        <v>36</v>
      </c>
      <c r="E337" s="26">
        <v>0.5</v>
      </c>
      <c r="F337" s="26">
        <v>15476103.436476</v>
      </c>
    </row>
    <row r="338" spans="2:6" x14ac:dyDescent="0.3">
      <c r="B338" s="35" t="s">
        <v>44</v>
      </c>
      <c r="C338" s="28" t="s">
        <v>4</v>
      </c>
      <c r="D338" s="28" t="s">
        <v>36</v>
      </c>
      <c r="E338" s="28">
        <v>0.25</v>
      </c>
      <c r="F338" s="28">
        <v>13131390.609026</v>
      </c>
    </row>
    <row r="339" spans="2:6" x14ac:dyDescent="0.3">
      <c r="B339" s="34" t="s">
        <v>44</v>
      </c>
      <c r="C339" s="26" t="s">
        <v>4</v>
      </c>
      <c r="D339" s="26" t="s">
        <v>36</v>
      </c>
      <c r="E339" s="26">
        <v>0.25</v>
      </c>
      <c r="F339" s="26">
        <v>13131390.609026</v>
      </c>
    </row>
    <row r="340" spans="2:6" x14ac:dyDescent="0.3">
      <c r="B340" s="35" t="s">
        <v>44</v>
      </c>
      <c r="C340" s="28" t="s">
        <v>4</v>
      </c>
      <c r="D340" s="28" t="s">
        <v>36</v>
      </c>
      <c r="E340" s="28">
        <v>0.25</v>
      </c>
      <c r="F340" s="28">
        <v>13131390.609026</v>
      </c>
    </row>
    <row r="341" spans="2:6" x14ac:dyDescent="0.3">
      <c r="B341" s="34" t="s">
        <v>44</v>
      </c>
      <c r="C341" s="26" t="s">
        <v>4</v>
      </c>
      <c r="D341" s="26" t="s">
        <v>36</v>
      </c>
      <c r="E341" s="26">
        <v>0.25</v>
      </c>
      <c r="F341" s="26">
        <v>13131390.609026</v>
      </c>
    </row>
    <row r="342" spans="2:6" x14ac:dyDescent="0.3">
      <c r="B342" s="35" t="s">
        <v>44</v>
      </c>
      <c r="C342" s="28" t="s">
        <v>4</v>
      </c>
      <c r="D342" s="28" t="s">
        <v>36</v>
      </c>
      <c r="E342" s="28">
        <v>0.05</v>
      </c>
      <c r="F342" s="28">
        <v>10452551.976500001</v>
      </c>
    </row>
    <row r="343" spans="2:6" x14ac:dyDescent="0.3">
      <c r="B343" s="34" t="s">
        <v>44</v>
      </c>
      <c r="C343" s="26" t="s">
        <v>4</v>
      </c>
      <c r="D343" s="26" t="s">
        <v>36</v>
      </c>
      <c r="E343" s="26">
        <v>0.05</v>
      </c>
      <c r="F343" s="26">
        <v>10452551.976500001</v>
      </c>
    </row>
    <row r="344" spans="2:6" x14ac:dyDescent="0.3">
      <c r="B344" s="35" t="s">
        <v>44</v>
      </c>
      <c r="C344" s="28" t="s">
        <v>4</v>
      </c>
      <c r="D344" s="28" t="s">
        <v>36</v>
      </c>
      <c r="E344" s="28">
        <v>0.05</v>
      </c>
      <c r="F344" s="28">
        <v>10452551.976500001</v>
      </c>
    </row>
    <row r="345" spans="2:6" x14ac:dyDescent="0.3">
      <c r="B345" s="34" t="s">
        <v>44</v>
      </c>
      <c r="C345" s="26" t="s">
        <v>4</v>
      </c>
      <c r="D345" s="26" t="s">
        <v>36</v>
      </c>
      <c r="E345" s="26">
        <v>0</v>
      </c>
      <c r="F345" s="26">
        <v>5136993.1080879997</v>
      </c>
    </row>
    <row r="346" spans="2:6" x14ac:dyDescent="0.3">
      <c r="B346" s="35" t="s">
        <v>44</v>
      </c>
      <c r="C346" s="28" t="s">
        <v>4</v>
      </c>
      <c r="D346" s="28" t="s">
        <v>36</v>
      </c>
      <c r="E346" s="28" t="s">
        <v>24</v>
      </c>
      <c r="F346" s="28">
        <v>15834923.843963999</v>
      </c>
    </row>
    <row r="347" spans="2:6" x14ac:dyDescent="0.3">
      <c r="B347" s="34" t="s">
        <v>44</v>
      </c>
      <c r="C347" s="26" t="s">
        <v>4</v>
      </c>
      <c r="D347" s="26" t="s">
        <v>37</v>
      </c>
      <c r="E347" s="26">
        <v>1</v>
      </c>
      <c r="F347" s="26">
        <v>7447244.1084930003</v>
      </c>
    </row>
    <row r="348" spans="2:6" x14ac:dyDescent="0.3">
      <c r="B348" s="35" t="s">
        <v>44</v>
      </c>
      <c r="C348" s="28" t="s">
        <v>4</v>
      </c>
      <c r="D348" s="28" t="s">
        <v>37</v>
      </c>
      <c r="E348" s="28">
        <v>0.95</v>
      </c>
      <c r="F348" s="28">
        <v>4316722.0290440004</v>
      </c>
    </row>
    <row r="349" spans="2:6" x14ac:dyDescent="0.3">
      <c r="B349" s="34" t="s">
        <v>44</v>
      </c>
      <c r="C349" s="26" t="s">
        <v>4</v>
      </c>
      <c r="D349" s="26" t="s">
        <v>37</v>
      </c>
      <c r="E349" s="26">
        <v>0.95</v>
      </c>
      <c r="F349" s="26">
        <v>4316722.0290440004</v>
      </c>
    </row>
    <row r="350" spans="2:6" x14ac:dyDescent="0.3">
      <c r="B350" s="35" t="s">
        <v>44</v>
      </c>
      <c r="C350" s="28" t="s">
        <v>4</v>
      </c>
      <c r="D350" s="28" t="s">
        <v>37</v>
      </c>
      <c r="E350" s="28">
        <v>0.95</v>
      </c>
      <c r="F350" s="28">
        <v>4316722.0290440004</v>
      </c>
    </row>
    <row r="351" spans="2:6" x14ac:dyDescent="0.3">
      <c r="B351" s="34" t="s">
        <v>44</v>
      </c>
      <c r="C351" s="26" t="s">
        <v>4</v>
      </c>
      <c r="D351" s="26" t="s">
        <v>37</v>
      </c>
      <c r="E351" s="26">
        <v>0.75</v>
      </c>
      <c r="F351" s="26">
        <v>2931027.4713570001</v>
      </c>
    </row>
    <row r="352" spans="2:6" x14ac:dyDescent="0.3">
      <c r="B352" s="35" t="s">
        <v>44</v>
      </c>
      <c r="C352" s="28" t="s">
        <v>4</v>
      </c>
      <c r="D352" s="28" t="s">
        <v>37</v>
      </c>
      <c r="E352" s="28">
        <v>0.75</v>
      </c>
      <c r="F352" s="28">
        <v>2931027.4713570001</v>
      </c>
    </row>
    <row r="353" spans="2:6" x14ac:dyDescent="0.3">
      <c r="B353" s="34" t="s">
        <v>44</v>
      </c>
      <c r="C353" s="26" t="s">
        <v>4</v>
      </c>
      <c r="D353" s="26" t="s">
        <v>37</v>
      </c>
      <c r="E353" s="26">
        <v>0.75</v>
      </c>
      <c r="F353" s="26">
        <v>2931027.4713570001</v>
      </c>
    </row>
    <row r="354" spans="2:6" x14ac:dyDescent="0.3">
      <c r="B354" s="35" t="s">
        <v>44</v>
      </c>
      <c r="C354" s="28" t="s">
        <v>4</v>
      </c>
      <c r="D354" s="28" t="s">
        <v>37</v>
      </c>
      <c r="E354" s="28">
        <v>0.75</v>
      </c>
      <c r="F354" s="28">
        <v>2931027.4713570001</v>
      </c>
    </row>
    <row r="355" spans="2:6" x14ac:dyDescent="0.3">
      <c r="B355" s="34" t="s">
        <v>44</v>
      </c>
      <c r="C355" s="26" t="s">
        <v>4</v>
      </c>
      <c r="D355" s="26" t="s">
        <v>37</v>
      </c>
      <c r="E355" s="26">
        <v>0.5</v>
      </c>
      <c r="F355" s="26">
        <v>2082135.481712</v>
      </c>
    </row>
    <row r="356" spans="2:6" x14ac:dyDescent="0.3">
      <c r="B356" s="35" t="s">
        <v>44</v>
      </c>
      <c r="C356" s="28" t="s">
        <v>4</v>
      </c>
      <c r="D356" s="28" t="s">
        <v>37</v>
      </c>
      <c r="E356" s="28">
        <v>0.5</v>
      </c>
      <c r="F356" s="28">
        <v>2082135.481712</v>
      </c>
    </row>
    <row r="357" spans="2:6" x14ac:dyDescent="0.3">
      <c r="B357" s="34" t="s">
        <v>44</v>
      </c>
      <c r="C357" s="26" t="s">
        <v>4</v>
      </c>
      <c r="D357" s="26" t="s">
        <v>37</v>
      </c>
      <c r="E357" s="26">
        <v>0.5</v>
      </c>
      <c r="F357" s="26">
        <v>2082135.481712</v>
      </c>
    </row>
    <row r="358" spans="2:6" x14ac:dyDescent="0.3">
      <c r="B358" s="35" t="s">
        <v>44</v>
      </c>
      <c r="C358" s="28" t="s">
        <v>4</v>
      </c>
      <c r="D358" s="28" t="s">
        <v>37</v>
      </c>
      <c r="E358" s="28">
        <v>0.5</v>
      </c>
      <c r="F358" s="28">
        <v>2082135.481712</v>
      </c>
    </row>
    <row r="359" spans="2:6" x14ac:dyDescent="0.3">
      <c r="B359" s="34" t="s">
        <v>44</v>
      </c>
      <c r="C359" s="26" t="s">
        <v>4</v>
      </c>
      <c r="D359" s="26" t="s">
        <v>37</v>
      </c>
      <c r="E359" s="26">
        <v>0.5</v>
      </c>
      <c r="F359" s="26">
        <v>2082135.481712</v>
      </c>
    </row>
    <row r="360" spans="2:6" x14ac:dyDescent="0.3">
      <c r="B360" s="35" t="s">
        <v>44</v>
      </c>
      <c r="C360" s="28" t="s">
        <v>4</v>
      </c>
      <c r="D360" s="28" t="s">
        <v>37</v>
      </c>
      <c r="E360" s="28">
        <v>0.25</v>
      </c>
      <c r="F360" s="28">
        <v>1594139.060232</v>
      </c>
    </row>
    <row r="361" spans="2:6" x14ac:dyDescent="0.3">
      <c r="B361" s="34" t="s">
        <v>44</v>
      </c>
      <c r="C361" s="26" t="s">
        <v>4</v>
      </c>
      <c r="D361" s="26" t="s">
        <v>37</v>
      </c>
      <c r="E361" s="26">
        <v>0.25</v>
      </c>
      <c r="F361" s="26">
        <v>1594139.060232</v>
      </c>
    </row>
    <row r="362" spans="2:6" x14ac:dyDescent="0.3">
      <c r="B362" s="35" t="s">
        <v>44</v>
      </c>
      <c r="C362" s="28" t="s">
        <v>4</v>
      </c>
      <c r="D362" s="28" t="s">
        <v>37</v>
      </c>
      <c r="E362" s="28">
        <v>0.25</v>
      </c>
      <c r="F362" s="28">
        <v>1594139.060232</v>
      </c>
    </row>
    <row r="363" spans="2:6" x14ac:dyDescent="0.3">
      <c r="B363" s="34" t="s">
        <v>44</v>
      </c>
      <c r="C363" s="26" t="s">
        <v>4</v>
      </c>
      <c r="D363" s="26" t="s">
        <v>37</v>
      </c>
      <c r="E363" s="26">
        <v>0.25</v>
      </c>
      <c r="F363" s="26">
        <v>1594139.060232</v>
      </c>
    </row>
    <row r="364" spans="2:6" x14ac:dyDescent="0.3">
      <c r="B364" s="35" t="s">
        <v>44</v>
      </c>
      <c r="C364" s="28" t="s">
        <v>4</v>
      </c>
      <c r="D364" s="28" t="s">
        <v>37</v>
      </c>
      <c r="E364" s="28">
        <v>0.05</v>
      </c>
      <c r="F364" s="28">
        <v>1116253.8300419999</v>
      </c>
    </row>
    <row r="365" spans="2:6" x14ac:dyDescent="0.3">
      <c r="B365" s="34" t="s">
        <v>44</v>
      </c>
      <c r="C365" s="26" t="s">
        <v>4</v>
      </c>
      <c r="D365" s="26" t="s">
        <v>37</v>
      </c>
      <c r="E365" s="26">
        <v>0.05</v>
      </c>
      <c r="F365" s="26">
        <v>1116253.8300419999</v>
      </c>
    </row>
    <row r="366" spans="2:6" x14ac:dyDescent="0.3">
      <c r="B366" s="35" t="s">
        <v>44</v>
      </c>
      <c r="C366" s="28" t="s">
        <v>4</v>
      </c>
      <c r="D366" s="28" t="s">
        <v>37</v>
      </c>
      <c r="E366" s="28">
        <v>0.05</v>
      </c>
      <c r="F366" s="28">
        <v>1116253.8300419999</v>
      </c>
    </row>
    <row r="367" spans="2:6" x14ac:dyDescent="0.3">
      <c r="B367" s="34" t="s">
        <v>44</v>
      </c>
      <c r="C367" s="26" t="s">
        <v>4</v>
      </c>
      <c r="D367" s="26" t="s">
        <v>37</v>
      </c>
      <c r="E367" s="26">
        <v>0</v>
      </c>
      <c r="F367" s="26">
        <v>395191.11944600003</v>
      </c>
    </row>
    <row r="368" spans="2:6" x14ac:dyDescent="0.3">
      <c r="B368" s="35" t="s">
        <v>44</v>
      </c>
      <c r="C368" s="28" t="s">
        <v>4</v>
      </c>
      <c r="D368" s="28" t="s">
        <v>37</v>
      </c>
      <c r="E368" s="28" t="s">
        <v>24</v>
      </c>
      <c r="F368" s="28">
        <v>2345653.0351430001</v>
      </c>
    </row>
    <row r="369" spans="2:6" x14ac:dyDescent="0.3">
      <c r="B369" s="34" t="s">
        <v>44</v>
      </c>
      <c r="C369" s="26" t="s">
        <v>4</v>
      </c>
      <c r="D369" s="26" t="s">
        <v>38</v>
      </c>
      <c r="E369" s="26">
        <v>1</v>
      </c>
      <c r="F369" s="26">
        <v>25085398.948392</v>
      </c>
    </row>
    <row r="370" spans="2:6" x14ac:dyDescent="0.3">
      <c r="B370" s="35" t="s">
        <v>44</v>
      </c>
      <c r="C370" s="28" t="s">
        <v>4</v>
      </c>
      <c r="D370" s="28" t="s">
        <v>38</v>
      </c>
      <c r="E370" s="28">
        <v>0.95</v>
      </c>
      <c r="F370" s="28">
        <v>18299161.363008</v>
      </c>
    </row>
    <row r="371" spans="2:6" x14ac:dyDescent="0.3">
      <c r="B371" s="34" t="s">
        <v>44</v>
      </c>
      <c r="C371" s="26" t="s">
        <v>4</v>
      </c>
      <c r="D371" s="26" t="s">
        <v>38</v>
      </c>
      <c r="E371" s="26">
        <v>0.95</v>
      </c>
      <c r="F371" s="26">
        <v>18299161.363008</v>
      </c>
    </row>
    <row r="372" spans="2:6" x14ac:dyDescent="0.3">
      <c r="B372" s="35" t="s">
        <v>44</v>
      </c>
      <c r="C372" s="28" t="s">
        <v>4</v>
      </c>
      <c r="D372" s="28" t="s">
        <v>38</v>
      </c>
      <c r="E372" s="28">
        <v>0.95</v>
      </c>
      <c r="F372" s="28">
        <v>18299161.363008</v>
      </c>
    </row>
    <row r="373" spans="2:6" x14ac:dyDescent="0.3">
      <c r="B373" s="34" t="s">
        <v>44</v>
      </c>
      <c r="C373" s="26" t="s">
        <v>4</v>
      </c>
      <c r="D373" s="26" t="s">
        <v>38</v>
      </c>
      <c r="E373" s="26">
        <v>0.75</v>
      </c>
      <c r="F373" s="26">
        <v>15099603.838329</v>
      </c>
    </row>
    <row r="374" spans="2:6" x14ac:dyDescent="0.3">
      <c r="B374" s="35" t="s">
        <v>44</v>
      </c>
      <c r="C374" s="28" t="s">
        <v>4</v>
      </c>
      <c r="D374" s="28" t="s">
        <v>38</v>
      </c>
      <c r="E374" s="28">
        <v>0.75</v>
      </c>
      <c r="F374" s="28">
        <v>15099603.838329</v>
      </c>
    </row>
    <row r="375" spans="2:6" x14ac:dyDescent="0.3">
      <c r="B375" s="34" t="s">
        <v>44</v>
      </c>
      <c r="C375" s="26" t="s">
        <v>4</v>
      </c>
      <c r="D375" s="26" t="s">
        <v>38</v>
      </c>
      <c r="E375" s="26">
        <v>0.75</v>
      </c>
      <c r="F375" s="26">
        <v>15099603.838329</v>
      </c>
    </row>
    <row r="376" spans="2:6" x14ac:dyDescent="0.3">
      <c r="B376" s="35" t="s">
        <v>44</v>
      </c>
      <c r="C376" s="28" t="s">
        <v>4</v>
      </c>
      <c r="D376" s="28" t="s">
        <v>38</v>
      </c>
      <c r="E376" s="28">
        <v>0.75</v>
      </c>
      <c r="F376" s="28">
        <v>15099603.838329</v>
      </c>
    </row>
    <row r="377" spans="2:6" x14ac:dyDescent="0.3">
      <c r="B377" s="34" t="s">
        <v>44</v>
      </c>
      <c r="C377" s="26" t="s">
        <v>4</v>
      </c>
      <c r="D377" s="26" t="s">
        <v>38</v>
      </c>
      <c r="E377" s="26">
        <v>0.5</v>
      </c>
      <c r="F377" s="26">
        <v>13122684.855304001</v>
      </c>
    </row>
    <row r="378" spans="2:6" x14ac:dyDescent="0.3">
      <c r="B378" s="35" t="s">
        <v>44</v>
      </c>
      <c r="C378" s="28" t="s">
        <v>4</v>
      </c>
      <c r="D378" s="28" t="s">
        <v>38</v>
      </c>
      <c r="E378" s="28">
        <v>0.5</v>
      </c>
      <c r="F378" s="28">
        <v>13122684.855304001</v>
      </c>
    </row>
    <row r="379" spans="2:6" x14ac:dyDescent="0.3">
      <c r="B379" s="34" t="s">
        <v>44</v>
      </c>
      <c r="C379" s="26" t="s">
        <v>4</v>
      </c>
      <c r="D379" s="26" t="s">
        <v>38</v>
      </c>
      <c r="E379" s="26">
        <v>0.5</v>
      </c>
      <c r="F379" s="26">
        <v>13122684.855304001</v>
      </c>
    </row>
    <row r="380" spans="2:6" x14ac:dyDescent="0.3">
      <c r="B380" s="35" t="s">
        <v>44</v>
      </c>
      <c r="C380" s="28" t="s">
        <v>4</v>
      </c>
      <c r="D380" s="28" t="s">
        <v>38</v>
      </c>
      <c r="E380" s="28">
        <v>0.5</v>
      </c>
      <c r="F380" s="28">
        <v>13122684.855304001</v>
      </c>
    </row>
    <row r="381" spans="2:6" x14ac:dyDescent="0.3">
      <c r="B381" s="34" t="s">
        <v>44</v>
      </c>
      <c r="C381" s="26" t="s">
        <v>4</v>
      </c>
      <c r="D381" s="26" t="s">
        <v>38</v>
      </c>
      <c r="E381" s="26">
        <v>0.5</v>
      </c>
      <c r="F381" s="26">
        <v>13122684.855304001</v>
      </c>
    </row>
    <row r="382" spans="2:6" x14ac:dyDescent="0.3">
      <c r="B382" s="35" t="s">
        <v>44</v>
      </c>
      <c r="C382" s="28" t="s">
        <v>4</v>
      </c>
      <c r="D382" s="28" t="s">
        <v>38</v>
      </c>
      <c r="E382" s="28">
        <v>0.25</v>
      </c>
      <c r="F382" s="28">
        <v>11189943.181405</v>
      </c>
    </row>
    <row r="383" spans="2:6" x14ac:dyDescent="0.3">
      <c r="B383" s="34" t="s">
        <v>44</v>
      </c>
      <c r="C383" s="26" t="s">
        <v>4</v>
      </c>
      <c r="D383" s="26" t="s">
        <v>38</v>
      </c>
      <c r="E383" s="26">
        <v>0.25</v>
      </c>
      <c r="F383" s="26">
        <v>11189943.181405</v>
      </c>
    </row>
    <row r="384" spans="2:6" x14ac:dyDescent="0.3">
      <c r="B384" s="35" t="s">
        <v>44</v>
      </c>
      <c r="C384" s="28" t="s">
        <v>4</v>
      </c>
      <c r="D384" s="28" t="s">
        <v>38</v>
      </c>
      <c r="E384" s="28">
        <v>0.25</v>
      </c>
      <c r="F384" s="28">
        <v>11189943.181405</v>
      </c>
    </row>
    <row r="385" spans="2:6" x14ac:dyDescent="0.3">
      <c r="B385" s="34" t="s">
        <v>44</v>
      </c>
      <c r="C385" s="26" t="s">
        <v>4</v>
      </c>
      <c r="D385" s="26" t="s">
        <v>38</v>
      </c>
      <c r="E385" s="26">
        <v>0.25</v>
      </c>
      <c r="F385" s="26">
        <v>11189943.181405</v>
      </c>
    </row>
    <row r="386" spans="2:6" x14ac:dyDescent="0.3">
      <c r="B386" s="35" t="s">
        <v>44</v>
      </c>
      <c r="C386" s="28" t="s">
        <v>4</v>
      </c>
      <c r="D386" s="28" t="s">
        <v>38</v>
      </c>
      <c r="E386" s="28">
        <v>0.05</v>
      </c>
      <c r="F386" s="28">
        <v>8946496.7744980007</v>
      </c>
    </row>
    <row r="387" spans="2:6" x14ac:dyDescent="0.3">
      <c r="B387" s="34" t="s">
        <v>44</v>
      </c>
      <c r="C387" s="26" t="s">
        <v>4</v>
      </c>
      <c r="D387" s="26" t="s">
        <v>38</v>
      </c>
      <c r="E387" s="26">
        <v>0.05</v>
      </c>
      <c r="F387" s="26">
        <v>8946496.7744980007</v>
      </c>
    </row>
    <row r="388" spans="2:6" x14ac:dyDescent="0.3">
      <c r="B388" s="35" t="s">
        <v>44</v>
      </c>
      <c r="C388" s="28" t="s">
        <v>4</v>
      </c>
      <c r="D388" s="28" t="s">
        <v>38</v>
      </c>
      <c r="E388" s="28">
        <v>0.05</v>
      </c>
      <c r="F388" s="28">
        <v>8946496.7744980007</v>
      </c>
    </row>
    <row r="389" spans="2:6" x14ac:dyDescent="0.3">
      <c r="B389" s="34" t="s">
        <v>44</v>
      </c>
      <c r="C389" s="26" t="s">
        <v>4</v>
      </c>
      <c r="D389" s="26" t="s">
        <v>38</v>
      </c>
      <c r="E389" s="26">
        <v>0</v>
      </c>
      <c r="F389" s="26">
        <v>4578936.4047919996</v>
      </c>
    </row>
    <row r="390" spans="2:6" x14ac:dyDescent="0.3">
      <c r="B390" s="35" t="s">
        <v>44</v>
      </c>
      <c r="C390" s="28" t="s">
        <v>4</v>
      </c>
      <c r="D390" s="28" t="s">
        <v>38</v>
      </c>
      <c r="E390" s="28" t="s">
        <v>24</v>
      </c>
      <c r="F390" s="28">
        <v>13283262.420319</v>
      </c>
    </row>
    <row r="391" spans="2:6" x14ac:dyDescent="0.3">
      <c r="B391" s="34" t="s">
        <v>44</v>
      </c>
      <c r="C391" s="26" t="s">
        <v>4</v>
      </c>
      <c r="D391" s="26" t="s">
        <v>46</v>
      </c>
      <c r="E391" s="26">
        <v>1</v>
      </c>
      <c r="F391" s="26">
        <v>510</v>
      </c>
    </row>
    <row r="392" spans="2:6" x14ac:dyDescent="0.3">
      <c r="B392" s="35" t="s">
        <v>44</v>
      </c>
      <c r="C392" s="28" t="s">
        <v>4</v>
      </c>
      <c r="D392" s="28" t="s">
        <v>46</v>
      </c>
      <c r="E392" s="28">
        <v>0.95</v>
      </c>
      <c r="F392" s="28">
        <v>398</v>
      </c>
    </row>
    <row r="393" spans="2:6" x14ac:dyDescent="0.3">
      <c r="B393" s="34" t="s">
        <v>44</v>
      </c>
      <c r="C393" s="26" t="s">
        <v>4</v>
      </c>
      <c r="D393" s="26" t="s">
        <v>46</v>
      </c>
      <c r="E393" s="26">
        <v>0.95</v>
      </c>
      <c r="F393" s="26">
        <v>398</v>
      </c>
    </row>
    <row r="394" spans="2:6" x14ac:dyDescent="0.3">
      <c r="B394" s="35" t="s">
        <v>44</v>
      </c>
      <c r="C394" s="28" t="s">
        <v>4</v>
      </c>
      <c r="D394" s="28" t="s">
        <v>46</v>
      </c>
      <c r="E394" s="28">
        <v>0.95</v>
      </c>
      <c r="F394" s="28">
        <v>398</v>
      </c>
    </row>
    <row r="395" spans="2:6" x14ac:dyDescent="0.3">
      <c r="B395" s="34" t="s">
        <v>44</v>
      </c>
      <c r="C395" s="26" t="s">
        <v>4</v>
      </c>
      <c r="D395" s="26" t="s">
        <v>46</v>
      </c>
      <c r="E395" s="26">
        <v>0.75</v>
      </c>
      <c r="F395" s="26">
        <v>299</v>
      </c>
    </row>
    <row r="396" spans="2:6" x14ac:dyDescent="0.3">
      <c r="B396" s="35" t="s">
        <v>44</v>
      </c>
      <c r="C396" s="28" t="s">
        <v>4</v>
      </c>
      <c r="D396" s="28" t="s">
        <v>46</v>
      </c>
      <c r="E396" s="28">
        <v>0.75</v>
      </c>
      <c r="F396" s="28">
        <v>299</v>
      </c>
    </row>
    <row r="397" spans="2:6" x14ac:dyDescent="0.3">
      <c r="B397" s="34" t="s">
        <v>44</v>
      </c>
      <c r="C397" s="26" t="s">
        <v>4</v>
      </c>
      <c r="D397" s="26" t="s">
        <v>46</v>
      </c>
      <c r="E397" s="26">
        <v>0.75</v>
      </c>
      <c r="F397" s="26">
        <v>299</v>
      </c>
    </row>
    <row r="398" spans="2:6" x14ac:dyDescent="0.3">
      <c r="B398" s="35" t="s">
        <v>44</v>
      </c>
      <c r="C398" s="28" t="s">
        <v>4</v>
      </c>
      <c r="D398" s="28" t="s">
        <v>46</v>
      </c>
      <c r="E398" s="28">
        <v>0.75</v>
      </c>
      <c r="F398" s="28">
        <v>299</v>
      </c>
    </row>
    <row r="399" spans="2:6" x14ac:dyDescent="0.3">
      <c r="B399" s="34" t="s">
        <v>44</v>
      </c>
      <c r="C399" s="26" t="s">
        <v>4</v>
      </c>
      <c r="D399" s="26" t="s">
        <v>46</v>
      </c>
      <c r="E399" s="26">
        <v>0.5</v>
      </c>
      <c r="F399" s="26">
        <v>228</v>
      </c>
    </row>
    <row r="400" spans="2:6" x14ac:dyDescent="0.3">
      <c r="B400" s="35" t="s">
        <v>44</v>
      </c>
      <c r="C400" s="28" t="s">
        <v>4</v>
      </c>
      <c r="D400" s="28" t="s">
        <v>46</v>
      </c>
      <c r="E400" s="28">
        <v>0.5</v>
      </c>
      <c r="F400" s="28">
        <v>228</v>
      </c>
    </row>
    <row r="401" spans="2:6" x14ac:dyDescent="0.3">
      <c r="B401" s="34" t="s">
        <v>44</v>
      </c>
      <c r="C401" s="26" t="s">
        <v>4</v>
      </c>
      <c r="D401" s="26" t="s">
        <v>46</v>
      </c>
      <c r="E401" s="26">
        <v>0.5</v>
      </c>
      <c r="F401" s="26">
        <v>228</v>
      </c>
    </row>
    <row r="402" spans="2:6" x14ac:dyDescent="0.3">
      <c r="B402" s="35" t="s">
        <v>44</v>
      </c>
      <c r="C402" s="28" t="s">
        <v>4</v>
      </c>
      <c r="D402" s="28" t="s">
        <v>46</v>
      </c>
      <c r="E402" s="28">
        <v>0.5</v>
      </c>
      <c r="F402" s="28">
        <v>228</v>
      </c>
    </row>
    <row r="403" spans="2:6" x14ac:dyDescent="0.3">
      <c r="B403" s="34" t="s">
        <v>44</v>
      </c>
      <c r="C403" s="26" t="s">
        <v>4</v>
      </c>
      <c r="D403" s="26" t="s">
        <v>46</v>
      </c>
      <c r="E403" s="26">
        <v>0.5</v>
      </c>
      <c r="F403" s="26">
        <v>228</v>
      </c>
    </row>
    <row r="404" spans="2:6" x14ac:dyDescent="0.3">
      <c r="B404" s="35" t="s">
        <v>44</v>
      </c>
      <c r="C404" s="28" t="s">
        <v>4</v>
      </c>
      <c r="D404" s="28" t="s">
        <v>46</v>
      </c>
      <c r="E404" s="28">
        <v>0.25</v>
      </c>
      <c r="F404" s="28">
        <v>193</v>
      </c>
    </row>
    <row r="405" spans="2:6" x14ac:dyDescent="0.3">
      <c r="B405" s="34" t="s">
        <v>44</v>
      </c>
      <c r="C405" s="26" t="s">
        <v>4</v>
      </c>
      <c r="D405" s="26" t="s">
        <v>46</v>
      </c>
      <c r="E405" s="26">
        <v>0.25</v>
      </c>
      <c r="F405" s="26">
        <v>193</v>
      </c>
    </row>
    <row r="406" spans="2:6" x14ac:dyDescent="0.3">
      <c r="B406" s="35" t="s">
        <v>44</v>
      </c>
      <c r="C406" s="28" t="s">
        <v>4</v>
      </c>
      <c r="D406" s="28" t="s">
        <v>46</v>
      </c>
      <c r="E406" s="28">
        <v>0.25</v>
      </c>
      <c r="F406" s="28">
        <v>193</v>
      </c>
    </row>
    <row r="407" spans="2:6" x14ac:dyDescent="0.3">
      <c r="B407" s="34" t="s">
        <v>44</v>
      </c>
      <c r="C407" s="26" t="s">
        <v>4</v>
      </c>
      <c r="D407" s="26" t="s">
        <v>46</v>
      </c>
      <c r="E407" s="26">
        <v>0.25</v>
      </c>
      <c r="F407" s="26">
        <v>193</v>
      </c>
    </row>
    <row r="408" spans="2:6" x14ac:dyDescent="0.3">
      <c r="B408" s="35" t="s">
        <v>44</v>
      </c>
      <c r="C408" s="28" t="s">
        <v>4</v>
      </c>
      <c r="D408" s="28" t="s">
        <v>46</v>
      </c>
      <c r="E408" s="28">
        <v>0.05</v>
      </c>
      <c r="F408" s="28">
        <v>159</v>
      </c>
    </row>
    <row r="409" spans="2:6" x14ac:dyDescent="0.3">
      <c r="B409" s="34" t="s">
        <v>44</v>
      </c>
      <c r="C409" s="26" t="s">
        <v>4</v>
      </c>
      <c r="D409" s="26" t="s">
        <v>46</v>
      </c>
      <c r="E409" s="26">
        <v>0.05</v>
      </c>
      <c r="F409" s="26">
        <v>159</v>
      </c>
    </row>
    <row r="410" spans="2:6" x14ac:dyDescent="0.3">
      <c r="B410" s="35" t="s">
        <v>44</v>
      </c>
      <c r="C410" s="28" t="s">
        <v>4</v>
      </c>
      <c r="D410" s="28" t="s">
        <v>46</v>
      </c>
      <c r="E410" s="28">
        <v>0.05</v>
      </c>
      <c r="F410" s="28">
        <v>159</v>
      </c>
    </row>
    <row r="411" spans="2:6" x14ac:dyDescent="0.3">
      <c r="B411" s="34" t="s">
        <v>44</v>
      </c>
      <c r="C411" s="26" t="s">
        <v>4</v>
      </c>
      <c r="D411" s="26" t="s">
        <v>46</v>
      </c>
      <c r="E411" s="26">
        <v>0</v>
      </c>
      <c r="F411" s="26">
        <v>98</v>
      </c>
    </row>
    <row r="412" spans="2:6" x14ac:dyDescent="0.3">
      <c r="B412" s="35" t="s">
        <v>44</v>
      </c>
      <c r="C412" s="28" t="s">
        <v>4</v>
      </c>
      <c r="D412" s="28" t="s">
        <v>46</v>
      </c>
      <c r="E412" s="28" t="s">
        <v>24</v>
      </c>
      <c r="F412" s="28">
        <v>250.13577799999999</v>
      </c>
    </row>
    <row r="413" spans="2:6" x14ac:dyDescent="0.3">
      <c r="B413" s="34" t="s">
        <v>44</v>
      </c>
      <c r="C413" s="26" t="s">
        <v>4</v>
      </c>
      <c r="D413" s="26" t="s">
        <v>39</v>
      </c>
      <c r="E413" s="26">
        <v>1</v>
      </c>
      <c r="F413" s="26">
        <v>58.173684000000002</v>
      </c>
    </row>
    <row r="414" spans="2:6" x14ac:dyDescent="0.3">
      <c r="B414" s="35" t="s">
        <v>44</v>
      </c>
      <c r="C414" s="28" t="s">
        <v>4</v>
      </c>
      <c r="D414" s="28" t="s">
        <v>39</v>
      </c>
      <c r="E414" s="28">
        <v>0.95</v>
      </c>
      <c r="F414" s="28">
        <v>45.121637999999997</v>
      </c>
    </row>
    <row r="415" spans="2:6" x14ac:dyDescent="0.3">
      <c r="B415" s="34" t="s">
        <v>44</v>
      </c>
      <c r="C415" s="26" t="s">
        <v>4</v>
      </c>
      <c r="D415" s="26" t="s">
        <v>39</v>
      </c>
      <c r="E415" s="26">
        <v>0.95</v>
      </c>
      <c r="F415" s="26">
        <v>45.121637999999997</v>
      </c>
    </row>
    <row r="416" spans="2:6" x14ac:dyDescent="0.3">
      <c r="B416" s="35" t="s">
        <v>44</v>
      </c>
      <c r="C416" s="28" t="s">
        <v>4</v>
      </c>
      <c r="D416" s="28" t="s">
        <v>39</v>
      </c>
      <c r="E416" s="28">
        <v>0.95</v>
      </c>
      <c r="F416" s="28">
        <v>45.121637999999997</v>
      </c>
    </row>
    <row r="417" spans="2:6" x14ac:dyDescent="0.3">
      <c r="B417" s="34" t="s">
        <v>44</v>
      </c>
      <c r="C417" s="26" t="s">
        <v>4</v>
      </c>
      <c r="D417" s="26" t="s">
        <v>39</v>
      </c>
      <c r="E417" s="26">
        <v>0.75</v>
      </c>
      <c r="F417" s="26">
        <v>39.169978</v>
      </c>
    </row>
    <row r="418" spans="2:6" x14ac:dyDescent="0.3">
      <c r="B418" s="35" t="s">
        <v>44</v>
      </c>
      <c r="C418" s="28" t="s">
        <v>4</v>
      </c>
      <c r="D418" s="28" t="s">
        <v>39</v>
      </c>
      <c r="E418" s="28">
        <v>0.75</v>
      </c>
      <c r="F418" s="28">
        <v>39.169978</v>
      </c>
    </row>
    <row r="419" spans="2:6" x14ac:dyDescent="0.3">
      <c r="B419" s="34" t="s">
        <v>44</v>
      </c>
      <c r="C419" s="26" t="s">
        <v>4</v>
      </c>
      <c r="D419" s="26" t="s">
        <v>39</v>
      </c>
      <c r="E419" s="26">
        <v>0.75</v>
      </c>
      <c r="F419" s="26">
        <v>39.169978</v>
      </c>
    </row>
    <row r="420" spans="2:6" x14ac:dyDescent="0.3">
      <c r="B420" s="35" t="s">
        <v>44</v>
      </c>
      <c r="C420" s="28" t="s">
        <v>4</v>
      </c>
      <c r="D420" s="28" t="s">
        <v>39</v>
      </c>
      <c r="E420" s="28">
        <v>0.75</v>
      </c>
      <c r="F420" s="28">
        <v>39.169978</v>
      </c>
    </row>
    <row r="421" spans="2:6" x14ac:dyDescent="0.3">
      <c r="B421" s="34" t="s">
        <v>44</v>
      </c>
      <c r="C421" s="26" t="s">
        <v>4</v>
      </c>
      <c r="D421" s="26" t="s">
        <v>39</v>
      </c>
      <c r="E421" s="26">
        <v>0.5</v>
      </c>
      <c r="F421" s="26">
        <v>35.469400999999998</v>
      </c>
    </row>
    <row r="422" spans="2:6" x14ac:dyDescent="0.3">
      <c r="B422" s="35" t="s">
        <v>44</v>
      </c>
      <c r="C422" s="28" t="s">
        <v>4</v>
      </c>
      <c r="D422" s="28" t="s">
        <v>39</v>
      </c>
      <c r="E422" s="28">
        <v>0.5</v>
      </c>
      <c r="F422" s="28">
        <v>35.469400999999998</v>
      </c>
    </row>
    <row r="423" spans="2:6" x14ac:dyDescent="0.3">
      <c r="B423" s="34" t="s">
        <v>44</v>
      </c>
      <c r="C423" s="26" t="s">
        <v>4</v>
      </c>
      <c r="D423" s="26" t="s">
        <v>39</v>
      </c>
      <c r="E423" s="26">
        <v>0.5</v>
      </c>
      <c r="F423" s="26">
        <v>35.469400999999998</v>
      </c>
    </row>
    <row r="424" spans="2:6" x14ac:dyDescent="0.3">
      <c r="B424" s="35" t="s">
        <v>44</v>
      </c>
      <c r="C424" s="28" t="s">
        <v>4</v>
      </c>
      <c r="D424" s="28" t="s">
        <v>39</v>
      </c>
      <c r="E424" s="28">
        <v>0.5</v>
      </c>
      <c r="F424" s="28">
        <v>35.469400999999998</v>
      </c>
    </row>
    <row r="425" spans="2:6" x14ac:dyDescent="0.3">
      <c r="B425" s="34" t="s">
        <v>44</v>
      </c>
      <c r="C425" s="26" t="s">
        <v>4</v>
      </c>
      <c r="D425" s="26" t="s">
        <v>39</v>
      </c>
      <c r="E425" s="26">
        <v>0.5</v>
      </c>
      <c r="F425" s="26">
        <v>35.469400999999998</v>
      </c>
    </row>
    <row r="426" spans="2:6" x14ac:dyDescent="0.3">
      <c r="B426" s="35" t="s">
        <v>44</v>
      </c>
      <c r="C426" s="28" t="s">
        <v>4</v>
      </c>
      <c r="D426" s="28" t="s">
        <v>39</v>
      </c>
      <c r="E426" s="28">
        <v>0.25</v>
      </c>
      <c r="F426" s="28">
        <v>31.842813</v>
      </c>
    </row>
    <row r="427" spans="2:6" x14ac:dyDescent="0.3">
      <c r="B427" s="34" t="s">
        <v>44</v>
      </c>
      <c r="C427" s="26" t="s">
        <v>4</v>
      </c>
      <c r="D427" s="26" t="s">
        <v>39</v>
      </c>
      <c r="E427" s="26">
        <v>0.25</v>
      </c>
      <c r="F427" s="26">
        <v>31.842813</v>
      </c>
    </row>
    <row r="428" spans="2:6" x14ac:dyDescent="0.3">
      <c r="B428" s="35" t="s">
        <v>44</v>
      </c>
      <c r="C428" s="28" t="s">
        <v>4</v>
      </c>
      <c r="D428" s="28" t="s">
        <v>39</v>
      </c>
      <c r="E428" s="28">
        <v>0.25</v>
      </c>
      <c r="F428" s="28">
        <v>31.842813</v>
      </c>
    </row>
    <row r="429" spans="2:6" x14ac:dyDescent="0.3">
      <c r="B429" s="34" t="s">
        <v>44</v>
      </c>
      <c r="C429" s="26" t="s">
        <v>4</v>
      </c>
      <c r="D429" s="26" t="s">
        <v>39</v>
      </c>
      <c r="E429" s="26">
        <v>0.25</v>
      </c>
      <c r="F429" s="26">
        <v>31.842813</v>
      </c>
    </row>
    <row r="430" spans="2:6" x14ac:dyDescent="0.3">
      <c r="B430" s="35" t="s">
        <v>44</v>
      </c>
      <c r="C430" s="28" t="s">
        <v>4</v>
      </c>
      <c r="D430" s="28" t="s">
        <v>39</v>
      </c>
      <c r="E430" s="28">
        <v>0.05</v>
      </c>
      <c r="F430" s="28">
        <v>26.857659999999999</v>
      </c>
    </row>
    <row r="431" spans="2:6" x14ac:dyDescent="0.3">
      <c r="B431" s="34" t="s">
        <v>44</v>
      </c>
      <c r="C431" s="26" t="s">
        <v>4</v>
      </c>
      <c r="D431" s="26" t="s">
        <v>39</v>
      </c>
      <c r="E431" s="26">
        <v>0.05</v>
      </c>
      <c r="F431" s="26">
        <v>26.857659999999999</v>
      </c>
    </row>
    <row r="432" spans="2:6" x14ac:dyDescent="0.3">
      <c r="B432" s="35" t="s">
        <v>44</v>
      </c>
      <c r="C432" s="28" t="s">
        <v>4</v>
      </c>
      <c r="D432" s="28" t="s">
        <v>39</v>
      </c>
      <c r="E432" s="28">
        <v>0.05</v>
      </c>
      <c r="F432" s="28">
        <v>26.857659999999999</v>
      </c>
    </row>
    <row r="433" spans="2:6" x14ac:dyDescent="0.3">
      <c r="B433" s="34" t="s">
        <v>44</v>
      </c>
      <c r="C433" s="26" t="s">
        <v>4</v>
      </c>
      <c r="D433" s="26" t="s">
        <v>39</v>
      </c>
      <c r="E433" s="26">
        <v>0</v>
      </c>
      <c r="F433" s="26">
        <v>14.45825</v>
      </c>
    </row>
    <row r="434" spans="2:6" x14ac:dyDescent="0.3">
      <c r="B434" s="35" t="s">
        <v>44</v>
      </c>
      <c r="C434" s="28" t="s">
        <v>4</v>
      </c>
      <c r="D434" s="28" t="s">
        <v>39</v>
      </c>
      <c r="E434" s="28" t="s">
        <v>24</v>
      </c>
      <c r="F434" s="28">
        <v>35.631726</v>
      </c>
    </row>
    <row r="435" spans="2:6" x14ac:dyDescent="0.3">
      <c r="B435" s="34" t="s">
        <v>44</v>
      </c>
      <c r="C435" s="26" t="s">
        <v>4</v>
      </c>
      <c r="D435" s="26" t="s">
        <v>40</v>
      </c>
      <c r="E435" s="26">
        <v>1</v>
      </c>
      <c r="F435" s="26">
        <v>612.54991099999995</v>
      </c>
    </row>
    <row r="436" spans="2:6" x14ac:dyDescent="0.3">
      <c r="B436" s="35" t="s">
        <v>44</v>
      </c>
      <c r="C436" s="28" t="s">
        <v>4</v>
      </c>
      <c r="D436" s="28" t="s">
        <v>40</v>
      </c>
      <c r="E436" s="28">
        <v>0.95</v>
      </c>
      <c r="F436" s="28">
        <v>406.24107500000002</v>
      </c>
    </row>
    <row r="437" spans="2:6" x14ac:dyDescent="0.3">
      <c r="B437" s="34" t="s">
        <v>44</v>
      </c>
      <c r="C437" s="26" t="s">
        <v>4</v>
      </c>
      <c r="D437" s="26" t="s">
        <v>40</v>
      </c>
      <c r="E437" s="26">
        <v>0.95</v>
      </c>
      <c r="F437" s="26">
        <v>406.24107500000002</v>
      </c>
    </row>
    <row r="438" spans="2:6" x14ac:dyDescent="0.3">
      <c r="B438" s="35" t="s">
        <v>44</v>
      </c>
      <c r="C438" s="28" t="s">
        <v>4</v>
      </c>
      <c r="D438" s="28" t="s">
        <v>40</v>
      </c>
      <c r="E438" s="28">
        <v>0.95</v>
      </c>
      <c r="F438" s="28">
        <v>406.24107500000002</v>
      </c>
    </row>
    <row r="439" spans="2:6" x14ac:dyDescent="0.3">
      <c r="B439" s="34" t="s">
        <v>44</v>
      </c>
      <c r="C439" s="26" t="s">
        <v>4</v>
      </c>
      <c r="D439" s="26" t="s">
        <v>40</v>
      </c>
      <c r="E439" s="26">
        <v>0.75</v>
      </c>
      <c r="F439" s="26">
        <v>336.89665300000001</v>
      </c>
    </row>
    <row r="440" spans="2:6" x14ac:dyDescent="0.3">
      <c r="B440" s="35" t="s">
        <v>44</v>
      </c>
      <c r="C440" s="28" t="s">
        <v>4</v>
      </c>
      <c r="D440" s="28" t="s">
        <v>40</v>
      </c>
      <c r="E440" s="28">
        <v>0.75</v>
      </c>
      <c r="F440" s="28">
        <v>336.89665300000001</v>
      </c>
    </row>
    <row r="441" spans="2:6" x14ac:dyDescent="0.3">
      <c r="B441" s="34" t="s">
        <v>44</v>
      </c>
      <c r="C441" s="26" t="s">
        <v>4</v>
      </c>
      <c r="D441" s="26" t="s">
        <v>40</v>
      </c>
      <c r="E441" s="26">
        <v>0.75</v>
      </c>
      <c r="F441" s="26">
        <v>336.89665300000001</v>
      </c>
    </row>
    <row r="442" spans="2:6" x14ac:dyDescent="0.3">
      <c r="B442" s="35" t="s">
        <v>44</v>
      </c>
      <c r="C442" s="28" t="s">
        <v>4</v>
      </c>
      <c r="D442" s="28" t="s">
        <v>40</v>
      </c>
      <c r="E442" s="28">
        <v>0.75</v>
      </c>
      <c r="F442" s="28">
        <v>336.89665300000001</v>
      </c>
    </row>
    <row r="443" spans="2:6" x14ac:dyDescent="0.3">
      <c r="B443" s="34" t="s">
        <v>44</v>
      </c>
      <c r="C443" s="26" t="s">
        <v>4</v>
      </c>
      <c r="D443" s="26" t="s">
        <v>40</v>
      </c>
      <c r="E443" s="26">
        <v>0.5</v>
      </c>
      <c r="F443" s="26">
        <v>289.74358799999999</v>
      </c>
    </row>
    <row r="444" spans="2:6" x14ac:dyDescent="0.3">
      <c r="B444" s="35" t="s">
        <v>44</v>
      </c>
      <c r="C444" s="28" t="s">
        <v>4</v>
      </c>
      <c r="D444" s="28" t="s">
        <v>40</v>
      </c>
      <c r="E444" s="28">
        <v>0.5</v>
      </c>
      <c r="F444" s="28">
        <v>289.74358799999999</v>
      </c>
    </row>
    <row r="445" spans="2:6" x14ac:dyDescent="0.3">
      <c r="B445" s="34" t="s">
        <v>44</v>
      </c>
      <c r="C445" s="26" t="s">
        <v>4</v>
      </c>
      <c r="D445" s="26" t="s">
        <v>40</v>
      </c>
      <c r="E445" s="26">
        <v>0.5</v>
      </c>
      <c r="F445" s="26">
        <v>289.74358799999999</v>
      </c>
    </row>
    <row r="446" spans="2:6" x14ac:dyDescent="0.3">
      <c r="B446" s="35" t="s">
        <v>44</v>
      </c>
      <c r="C446" s="28" t="s">
        <v>4</v>
      </c>
      <c r="D446" s="28" t="s">
        <v>40</v>
      </c>
      <c r="E446" s="28">
        <v>0.5</v>
      </c>
      <c r="F446" s="28">
        <v>289.74358799999999</v>
      </c>
    </row>
    <row r="447" spans="2:6" x14ac:dyDescent="0.3">
      <c r="B447" s="34" t="s">
        <v>44</v>
      </c>
      <c r="C447" s="26" t="s">
        <v>4</v>
      </c>
      <c r="D447" s="26" t="s">
        <v>40</v>
      </c>
      <c r="E447" s="26">
        <v>0.5</v>
      </c>
      <c r="F447" s="26">
        <v>289.74358799999999</v>
      </c>
    </row>
    <row r="448" spans="2:6" x14ac:dyDescent="0.3">
      <c r="B448" s="35" t="s">
        <v>44</v>
      </c>
      <c r="C448" s="28" t="s">
        <v>4</v>
      </c>
      <c r="D448" s="28" t="s">
        <v>40</v>
      </c>
      <c r="E448" s="28">
        <v>0.25</v>
      </c>
      <c r="F448" s="28">
        <v>249.812082</v>
      </c>
    </row>
    <row r="449" spans="2:6" x14ac:dyDescent="0.3">
      <c r="B449" s="34" t="s">
        <v>44</v>
      </c>
      <c r="C449" s="26" t="s">
        <v>4</v>
      </c>
      <c r="D449" s="26" t="s">
        <v>40</v>
      </c>
      <c r="E449" s="26">
        <v>0.25</v>
      </c>
      <c r="F449" s="26">
        <v>249.812082</v>
      </c>
    </row>
    <row r="450" spans="2:6" x14ac:dyDescent="0.3">
      <c r="B450" s="35" t="s">
        <v>44</v>
      </c>
      <c r="C450" s="28" t="s">
        <v>4</v>
      </c>
      <c r="D450" s="28" t="s">
        <v>40</v>
      </c>
      <c r="E450" s="28">
        <v>0.25</v>
      </c>
      <c r="F450" s="28">
        <v>249.812082</v>
      </c>
    </row>
    <row r="451" spans="2:6" x14ac:dyDescent="0.3">
      <c r="B451" s="34" t="s">
        <v>44</v>
      </c>
      <c r="C451" s="26" t="s">
        <v>4</v>
      </c>
      <c r="D451" s="26" t="s">
        <v>40</v>
      </c>
      <c r="E451" s="26">
        <v>0.25</v>
      </c>
      <c r="F451" s="26">
        <v>249.812082</v>
      </c>
    </row>
    <row r="452" spans="2:6" x14ac:dyDescent="0.3">
      <c r="B452" s="35" t="s">
        <v>44</v>
      </c>
      <c r="C452" s="28" t="s">
        <v>4</v>
      </c>
      <c r="D452" s="28" t="s">
        <v>40</v>
      </c>
      <c r="E452" s="28">
        <v>0.05</v>
      </c>
      <c r="F452" s="28">
        <v>208.32573099999999</v>
      </c>
    </row>
    <row r="453" spans="2:6" x14ac:dyDescent="0.3">
      <c r="B453" s="34" t="s">
        <v>44</v>
      </c>
      <c r="C453" s="26" t="s">
        <v>4</v>
      </c>
      <c r="D453" s="26" t="s">
        <v>40</v>
      </c>
      <c r="E453" s="26">
        <v>0.05</v>
      </c>
      <c r="F453" s="26">
        <v>208.32573099999999</v>
      </c>
    </row>
    <row r="454" spans="2:6" x14ac:dyDescent="0.3">
      <c r="B454" s="35" t="s">
        <v>44</v>
      </c>
      <c r="C454" s="28" t="s">
        <v>4</v>
      </c>
      <c r="D454" s="28" t="s">
        <v>40</v>
      </c>
      <c r="E454" s="28">
        <v>0.05</v>
      </c>
      <c r="F454" s="28">
        <v>208.32573099999999</v>
      </c>
    </row>
    <row r="455" spans="2:6" x14ac:dyDescent="0.3">
      <c r="B455" s="34" t="s">
        <v>44</v>
      </c>
      <c r="C455" s="26" t="s">
        <v>4</v>
      </c>
      <c r="D455" s="26" t="s">
        <v>40</v>
      </c>
      <c r="E455" s="26">
        <v>0</v>
      </c>
      <c r="F455" s="26">
        <v>171.262992</v>
      </c>
    </row>
    <row r="456" spans="2:6" x14ac:dyDescent="0.3">
      <c r="B456" s="35" t="s">
        <v>44</v>
      </c>
      <c r="C456" s="28" t="s">
        <v>4</v>
      </c>
      <c r="D456" s="28" t="s">
        <v>40</v>
      </c>
      <c r="E456" s="28" t="s">
        <v>24</v>
      </c>
      <c r="F456" s="28">
        <v>296.666585</v>
      </c>
    </row>
    <row r="457" spans="2:6" x14ac:dyDescent="0.3">
      <c r="B457" s="34" t="s">
        <v>44</v>
      </c>
      <c r="C457" s="26" t="s">
        <v>4</v>
      </c>
      <c r="D457" s="26" t="s">
        <v>41</v>
      </c>
      <c r="E457" s="26">
        <v>1</v>
      </c>
      <c r="F457" s="26">
        <v>653.06021999999996</v>
      </c>
    </row>
    <row r="458" spans="2:6" x14ac:dyDescent="0.3">
      <c r="B458" s="35" t="s">
        <v>44</v>
      </c>
      <c r="C458" s="28" t="s">
        <v>4</v>
      </c>
      <c r="D458" s="28" t="s">
        <v>41</v>
      </c>
      <c r="E458" s="28">
        <v>0.95</v>
      </c>
      <c r="F458" s="28">
        <v>456.46664800000002</v>
      </c>
    </row>
    <row r="459" spans="2:6" x14ac:dyDescent="0.3">
      <c r="B459" s="34" t="s">
        <v>44</v>
      </c>
      <c r="C459" s="26" t="s">
        <v>4</v>
      </c>
      <c r="D459" s="26" t="s">
        <v>41</v>
      </c>
      <c r="E459" s="26">
        <v>0.95</v>
      </c>
      <c r="F459" s="26">
        <v>456.46664800000002</v>
      </c>
    </row>
    <row r="460" spans="2:6" x14ac:dyDescent="0.3">
      <c r="B460" s="35" t="s">
        <v>44</v>
      </c>
      <c r="C460" s="28" t="s">
        <v>4</v>
      </c>
      <c r="D460" s="28" t="s">
        <v>41</v>
      </c>
      <c r="E460" s="28">
        <v>0.95</v>
      </c>
      <c r="F460" s="28">
        <v>456.46664800000002</v>
      </c>
    </row>
    <row r="461" spans="2:6" x14ac:dyDescent="0.3">
      <c r="B461" s="34" t="s">
        <v>44</v>
      </c>
      <c r="C461" s="26" t="s">
        <v>4</v>
      </c>
      <c r="D461" s="26" t="s">
        <v>41</v>
      </c>
      <c r="E461" s="26">
        <v>0.75</v>
      </c>
      <c r="F461" s="26">
        <v>388.57279599999998</v>
      </c>
    </row>
    <row r="462" spans="2:6" x14ac:dyDescent="0.3">
      <c r="B462" s="35" t="s">
        <v>44</v>
      </c>
      <c r="C462" s="28" t="s">
        <v>4</v>
      </c>
      <c r="D462" s="28" t="s">
        <v>41</v>
      </c>
      <c r="E462" s="28">
        <v>0.75</v>
      </c>
      <c r="F462" s="28">
        <v>388.57279599999998</v>
      </c>
    </row>
    <row r="463" spans="2:6" x14ac:dyDescent="0.3">
      <c r="B463" s="34" t="s">
        <v>44</v>
      </c>
      <c r="C463" s="26" t="s">
        <v>4</v>
      </c>
      <c r="D463" s="26" t="s">
        <v>41</v>
      </c>
      <c r="E463" s="26">
        <v>0.75</v>
      </c>
      <c r="F463" s="26">
        <v>388.57279599999998</v>
      </c>
    </row>
    <row r="464" spans="2:6" x14ac:dyDescent="0.3">
      <c r="B464" s="35" t="s">
        <v>44</v>
      </c>
      <c r="C464" s="28" t="s">
        <v>4</v>
      </c>
      <c r="D464" s="28" t="s">
        <v>41</v>
      </c>
      <c r="E464" s="28">
        <v>0.75</v>
      </c>
      <c r="F464" s="28">
        <v>388.57279599999998</v>
      </c>
    </row>
    <row r="465" spans="2:6" x14ac:dyDescent="0.3">
      <c r="B465" s="34" t="s">
        <v>44</v>
      </c>
      <c r="C465" s="26" t="s">
        <v>4</v>
      </c>
      <c r="D465" s="26" t="s">
        <v>41</v>
      </c>
      <c r="E465" s="26">
        <v>0.5</v>
      </c>
      <c r="F465" s="26">
        <v>342.98138</v>
      </c>
    </row>
    <row r="466" spans="2:6" x14ac:dyDescent="0.3">
      <c r="B466" s="35" t="s">
        <v>44</v>
      </c>
      <c r="C466" s="28" t="s">
        <v>4</v>
      </c>
      <c r="D466" s="28" t="s">
        <v>41</v>
      </c>
      <c r="E466" s="28">
        <v>0.5</v>
      </c>
      <c r="F466" s="28">
        <v>342.98138</v>
      </c>
    </row>
    <row r="467" spans="2:6" x14ac:dyDescent="0.3">
      <c r="B467" s="34" t="s">
        <v>44</v>
      </c>
      <c r="C467" s="26" t="s">
        <v>4</v>
      </c>
      <c r="D467" s="26" t="s">
        <v>41</v>
      </c>
      <c r="E467" s="26">
        <v>0.5</v>
      </c>
      <c r="F467" s="26">
        <v>342.98138</v>
      </c>
    </row>
    <row r="468" spans="2:6" x14ac:dyDescent="0.3">
      <c r="B468" s="35" t="s">
        <v>44</v>
      </c>
      <c r="C468" s="28" t="s">
        <v>4</v>
      </c>
      <c r="D468" s="28" t="s">
        <v>41</v>
      </c>
      <c r="E468" s="28">
        <v>0.5</v>
      </c>
      <c r="F468" s="28">
        <v>342.98138</v>
      </c>
    </row>
    <row r="469" spans="2:6" x14ac:dyDescent="0.3">
      <c r="B469" s="34" t="s">
        <v>44</v>
      </c>
      <c r="C469" s="26" t="s">
        <v>4</v>
      </c>
      <c r="D469" s="26" t="s">
        <v>41</v>
      </c>
      <c r="E469" s="26">
        <v>0.5</v>
      </c>
      <c r="F469" s="26">
        <v>342.98138</v>
      </c>
    </row>
    <row r="470" spans="2:6" x14ac:dyDescent="0.3">
      <c r="B470" s="35" t="s">
        <v>44</v>
      </c>
      <c r="C470" s="28" t="s">
        <v>4</v>
      </c>
      <c r="D470" s="28" t="s">
        <v>41</v>
      </c>
      <c r="E470" s="28">
        <v>0.25</v>
      </c>
      <c r="F470" s="28">
        <v>304.56156700000003</v>
      </c>
    </row>
    <row r="471" spans="2:6" x14ac:dyDescent="0.3">
      <c r="B471" s="34" t="s">
        <v>44</v>
      </c>
      <c r="C471" s="26" t="s">
        <v>4</v>
      </c>
      <c r="D471" s="26" t="s">
        <v>41</v>
      </c>
      <c r="E471" s="26">
        <v>0.25</v>
      </c>
      <c r="F471" s="26">
        <v>304.56156700000003</v>
      </c>
    </row>
    <row r="472" spans="2:6" x14ac:dyDescent="0.3">
      <c r="B472" s="35" t="s">
        <v>44</v>
      </c>
      <c r="C472" s="28" t="s">
        <v>4</v>
      </c>
      <c r="D472" s="28" t="s">
        <v>41</v>
      </c>
      <c r="E472" s="28">
        <v>0.25</v>
      </c>
      <c r="F472" s="28">
        <v>304.56156700000003</v>
      </c>
    </row>
    <row r="473" spans="2:6" x14ac:dyDescent="0.3">
      <c r="B473" s="34" t="s">
        <v>44</v>
      </c>
      <c r="C473" s="26" t="s">
        <v>4</v>
      </c>
      <c r="D473" s="26" t="s">
        <v>41</v>
      </c>
      <c r="E473" s="26">
        <v>0.25</v>
      </c>
      <c r="F473" s="26">
        <v>304.56156700000003</v>
      </c>
    </row>
    <row r="474" spans="2:6" x14ac:dyDescent="0.3">
      <c r="B474" s="35" t="s">
        <v>44</v>
      </c>
      <c r="C474" s="28" t="s">
        <v>4</v>
      </c>
      <c r="D474" s="28" t="s">
        <v>41</v>
      </c>
      <c r="E474" s="28">
        <v>0.05</v>
      </c>
      <c r="F474" s="28">
        <v>264.51764100000003</v>
      </c>
    </row>
    <row r="475" spans="2:6" x14ac:dyDescent="0.3">
      <c r="B475" s="34" t="s">
        <v>44</v>
      </c>
      <c r="C475" s="26" t="s">
        <v>4</v>
      </c>
      <c r="D475" s="26" t="s">
        <v>41</v>
      </c>
      <c r="E475" s="26">
        <v>0.05</v>
      </c>
      <c r="F475" s="26">
        <v>264.51764100000003</v>
      </c>
    </row>
    <row r="476" spans="2:6" x14ac:dyDescent="0.3">
      <c r="B476" s="35" t="s">
        <v>44</v>
      </c>
      <c r="C476" s="28" t="s">
        <v>4</v>
      </c>
      <c r="D476" s="28" t="s">
        <v>41</v>
      </c>
      <c r="E476" s="28">
        <v>0.05</v>
      </c>
      <c r="F476" s="28">
        <v>264.51764100000003</v>
      </c>
    </row>
    <row r="477" spans="2:6" x14ac:dyDescent="0.3">
      <c r="B477" s="34" t="s">
        <v>44</v>
      </c>
      <c r="C477" s="26" t="s">
        <v>4</v>
      </c>
      <c r="D477" s="26" t="s">
        <v>41</v>
      </c>
      <c r="E477" s="26">
        <v>0</v>
      </c>
      <c r="F477" s="26">
        <v>214.24990600000001</v>
      </c>
    </row>
    <row r="478" spans="2:6" x14ac:dyDescent="0.3">
      <c r="B478" s="35" t="s">
        <v>44</v>
      </c>
      <c r="C478" s="28" t="s">
        <v>4</v>
      </c>
      <c r="D478" s="28" t="s">
        <v>41</v>
      </c>
      <c r="E478" s="28" t="s">
        <v>24</v>
      </c>
      <c r="F478" s="28">
        <v>349.97980100000001</v>
      </c>
    </row>
    <row r="479" spans="2:6" x14ac:dyDescent="0.3">
      <c r="B479" s="34" t="s">
        <v>44</v>
      </c>
      <c r="C479" s="26" t="s">
        <v>4</v>
      </c>
      <c r="D479" s="26" t="s">
        <v>42</v>
      </c>
      <c r="E479" s="26">
        <v>1</v>
      </c>
      <c r="F479" s="26">
        <v>26588188.341976002</v>
      </c>
    </row>
    <row r="480" spans="2:6" x14ac:dyDescent="0.3">
      <c r="B480" s="35" t="s">
        <v>44</v>
      </c>
      <c r="C480" s="28" t="s">
        <v>4</v>
      </c>
      <c r="D480" s="28" t="s">
        <v>42</v>
      </c>
      <c r="E480" s="28">
        <v>0.95</v>
      </c>
      <c r="F480" s="28">
        <v>19472594.209844999</v>
      </c>
    </row>
    <row r="481" spans="2:6" x14ac:dyDescent="0.3">
      <c r="B481" s="34" t="s">
        <v>44</v>
      </c>
      <c r="C481" s="26" t="s">
        <v>4</v>
      </c>
      <c r="D481" s="26" t="s">
        <v>42</v>
      </c>
      <c r="E481" s="26">
        <v>0.95</v>
      </c>
      <c r="F481" s="26">
        <v>19472594.209844999</v>
      </c>
    </row>
    <row r="482" spans="2:6" x14ac:dyDescent="0.3">
      <c r="B482" s="35" t="s">
        <v>44</v>
      </c>
      <c r="C482" s="28" t="s">
        <v>4</v>
      </c>
      <c r="D482" s="28" t="s">
        <v>42</v>
      </c>
      <c r="E482" s="28">
        <v>0.95</v>
      </c>
      <c r="F482" s="28">
        <v>19472594.209844999</v>
      </c>
    </row>
    <row r="483" spans="2:6" x14ac:dyDescent="0.3">
      <c r="B483" s="34" t="s">
        <v>44</v>
      </c>
      <c r="C483" s="26" t="s">
        <v>4</v>
      </c>
      <c r="D483" s="26" t="s">
        <v>42</v>
      </c>
      <c r="E483" s="26">
        <v>0.75</v>
      </c>
      <c r="F483" s="26">
        <v>16083448.653929999</v>
      </c>
    </row>
    <row r="484" spans="2:6" x14ac:dyDescent="0.3">
      <c r="B484" s="35" t="s">
        <v>44</v>
      </c>
      <c r="C484" s="28" t="s">
        <v>4</v>
      </c>
      <c r="D484" s="28" t="s">
        <v>42</v>
      </c>
      <c r="E484" s="28">
        <v>0.75</v>
      </c>
      <c r="F484" s="28">
        <v>16083448.653929999</v>
      </c>
    </row>
    <row r="485" spans="2:6" x14ac:dyDescent="0.3">
      <c r="B485" s="34" t="s">
        <v>44</v>
      </c>
      <c r="C485" s="26" t="s">
        <v>4</v>
      </c>
      <c r="D485" s="26" t="s">
        <v>42</v>
      </c>
      <c r="E485" s="26">
        <v>0.75</v>
      </c>
      <c r="F485" s="26">
        <v>16083448.653929999</v>
      </c>
    </row>
    <row r="486" spans="2:6" x14ac:dyDescent="0.3">
      <c r="B486" s="35" t="s">
        <v>44</v>
      </c>
      <c r="C486" s="28" t="s">
        <v>4</v>
      </c>
      <c r="D486" s="28" t="s">
        <v>42</v>
      </c>
      <c r="E486" s="28">
        <v>0.75</v>
      </c>
      <c r="F486" s="28">
        <v>16083448.653929999</v>
      </c>
    </row>
    <row r="487" spans="2:6" x14ac:dyDescent="0.3">
      <c r="B487" s="34" t="s">
        <v>44</v>
      </c>
      <c r="C487" s="26" t="s">
        <v>4</v>
      </c>
      <c r="D487" s="26" t="s">
        <v>42</v>
      </c>
      <c r="E487" s="26">
        <v>0.5</v>
      </c>
      <c r="F487" s="26">
        <v>13985389.612219</v>
      </c>
    </row>
    <row r="488" spans="2:6" x14ac:dyDescent="0.3">
      <c r="B488" s="35" t="s">
        <v>44</v>
      </c>
      <c r="C488" s="28" t="s">
        <v>4</v>
      </c>
      <c r="D488" s="28" t="s">
        <v>42</v>
      </c>
      <c r="E488" s="28">
        <v>0.5</v>
      </c>
      <c r="F488" s="28">
        <v>13985389.612219</v>
      </c>
    </row>
    <row r="489" spans="2:6" x14ac:dyDescent="0.3">
      <c r="B489" s="34" t="s">
        <v>44</v>
      </c>
      <c r="C489" s="26" t="s">
        <v>4</v>
      </c>
      <c r="D489" s="26" t="s">
        <v>42</v>
      </c>
      <c r="E489" s="26">
        <v>0.5</v>
      </c>
      <c r="F489" s="26">
        <v>13985389.612219</v>
      </c>
    </row>
    <row r="490" spans="2:6" x14ac:dyDescent="0.3">
      <c r="B490" s="35" t="s">
        <v>44</v>
      </c>
      <c r="C490" s="28" t="s">
        <v>4</v>
      </c>
      <c r="D490" s="28" t="s">
        <v>42</v>
      </c>
      <c r="E490" s="28">
        <v>0.5</v>
      </c>
      <c r="F490" s="28">
        <v>13985389.612219</v>
      </c>
    </row>
    <row r="491" spans="2:6" x14ac:dyDescent="0.3">
      <c r="B491" s="34" t="s">
        <v>44</v>
      </c>
      <c r="C491" s="26" t="s">
        <v>4</v>
      </c>
      <c r="D491" s="26" t="s">
        <v>42</v>
      </c>
      <c r="E491" s="26">
        <v>0.5</v>
      </c>
      <c r="F491" s="26">
        <v>13985389.612219</v>
      </c>
    </row>
    <row r="492" spans="2:6" x14ac:dyDescent="0.3">
      <c r="B492" s="35" t="s">
        <v>44</v>
      </c>
      <c r="C492" s="28" t="s">
        <v>4</v>
      </c>
      <c r="D492" s="28" t="s">
        <v>42</v>
      </c>
      <c r="E492" s="28">
        <v>0.25</v>
      </c>
      <c r="F492" s="28">
        <v>11949282.980607999</v>
      </c>
    </row>
    <row r="493" spans="2:6" x14ac:dyDescent="0.3">
      <c r="B493" s="34" t="s">
        <v>44</v>
      </c>
      <c r="C493" s="26" t="s">
        <v>4</v>
      </c>
      <c r="D493" s="26" t="s">
        <v>42</v>
      </c>
      <c r="E493" s="26">
        <v>0.25</v>
      </c>
      <c r="F493" s="26">
        <v>11949282.980607999</v>
      </c>
    </row>
    <row r="494" spans="2:6" x14ac:dyDescent="0.3">
      <c r="B494" s="35" t="s">
        <v>44</v>
      </c>
      <c r="C494" s="28" t="s">
        <v>4</v>
      </c>
      <c r="D494" s="28" t="s">
        <v>42</v>
      </c>
      <c r="E494" s="28">
        <v>0.25</v>
      </c>
      <c r="F494" s="28">
        <v>11949282.980607999</v>
      </c>
    </row>
    <row r="495" spans="2:6" x14ac:dyDescent="0.3">
      <c r="B495" s="34" t="s">
        <v>44</v>
      </c>
      <c r="C495" s="26" t="s">
        <v>4</v>
      </c>
      <c r="D495" s="26" t="s">
        <v>42</v>
      </c>
      <c r="E495" s="26">
        <v>0.25</v>
      </c>
      <c r="F495" s="26">
        <v>11949282.980607999</v>
      </c>
    </row>
    <row r="496" spans="2:6" x14ac:dyDescent="0.3">
      <c r="B496" s="35" t="s">
        <v>44</v>
      </c>
      <c r="C496" s="28" t="s">
        <v>4</v>
      </c>
      <c r="D496" s="28" t="s">
        <v>42</v>
      </c>
      <c r="E496" s="28">
        <v>0.05</v>
      </c>
      <c r="F496" s="28">
        <v>9581258.5678610001</v>
      </c>
    </row>
    <row r="497" spans="2:6" x14ac:dyDescent="0.3">
      <c r="B497" s="34" t="s">
        <v>44</v>
      </c>
      <c r="C497" s="26" t="s">
        <v>4</v>
      </c>
      <c r="D497" s="26" t="s">
        <v>42</v>
      </c>
      <c r="E497" s="26">
        <v>0.05</v>
      </c>
      <c r="F497" s="26">
        <v>9581258.5678610001</v>
      </c>
    </row>
    <row r="498" spans="2:6" x14ac:dyDescent="0.3">
      <c r="B498" s="35" t="s">
        <v>44</v>
      </c>
      <c r="C498" s="28" t="s">
        <v>4</v>
      </c>
      <c r="D498" s="28" t="s">
        <v>42</v>
      </c>
      <c r="E498" s="28">
        <v>0.05</v>
      </c>
      <c r="F498" s="28">
        <v>9581258.5678610001</v>
      </c>
    </row>
    <row r="499" spans="2:6" x14ac:dyDescent="0.3">
      <c r="B499" s="34" t="s">
        <v>44</v>
      </c>
      <c r="C499" s="26" t="s">
        <v>4</v>
      </c>
      <c r="D499" s="26" t="s">
        <v>42</v>
      </c>
      <c r="E499" s="26">
        <v>0</v>
      </c>
      <c r="F499" s="26">
        <v>4914372.4954430005</v>
      </c>
    </row>
    <row r="500" spans="2:6" x14ac:dyDescent="0.3">
      <c r="B500" s="35" t="s">
        <v>44</v>
      </c>
      <c r="C500" s="28" t="s">
        <v>4</v>
      </c>
      <c r="D500" s="28" t="s">
        <v>42</v>
      </c>
      <c r="E500" s="28" t="s">
        <v>24</v>
      </c>
      <c r="F500" s="28">
        <v>14163734.349261999</v>
      </c>
    </row>
    <row r="501" spans="2:6" x14ac:dyDescent="0.3">
      <c r="B501" s="34" t="s">
        <v>44</v>
      </c>
      <c r="C501" s="26" t="s">
        <v>4</v>
      </c>
      <c r="D501" s="26" t="s">
        <v>43</v>
      </c>
      <c r="E501" s="26">
        <v>1</v>
      </c>
      <c r="F501" s="26">
        <v>648.29621099999997</v>
      </c>
    </row>
    <row r="502" spans="2:6" x14ac:dyDescent="0.3">
      <c r="B502" s="35" t="s">
        <v>44</v>
      </c>
      <c r="C502" s="28" t="s">
        <v>4</v>
      </c>
      <c r="D502" s="28" t="s">
        <v>43</v>
      </c>
      <c r="E502" s="28">
        <v>0.95</v>
      </c>
      <c r="F502" s="28">
        <v>432.08888899999999</v>
      </c>
    </row>
    <row r="503" spans="2:6" x14ac:dyDescent="0.3">
      <c r="B503" s="34" t="s">
        <v>44</v>
      </c>
      <c r="C503" s="26" t="s">
        <v>4</v>
      </c>
      <c r="D503" s="26" t="s">
        <v>43</v>
      </c>
      <c r="E503" s="26">
        <v>0.95</v>
      </c>
      <c r="F503" s="26">
        <v>432.08888899999999</v>
      </c>
    </row>
    <row r="504" spans="2:6" x14ac:dyDescent="0.3">
      <c r="B504" s="35" t="s">
        <v>44</v>
      </c>
      <c r="C504" s="28" t="s">
        <v>4</v>
      </c>
      <c r="D504" s="28" t="s">
        <v>43</v>
      </c>
      <c r="E504" s="28">
        <v>0.95</v>
      </c>
      <c r="F504" s="28">
        <v>432.08888899999999</v>
      </c>
    </row>
    <row r="505" spans="2:6" x14ac:dyDescent="0.3">
      <c r="B505" s="34" t="s">
        <v>44</v>
      </c>
      <c r="C505" s="26" t="s">
        <v>4</v>
      </c>
      <c r="D505" s="26" t="s">
        <v>43</v>
      </c>
      <c r="E505" s="26">
        <v>0.75</v>
      </c>
      <c r="F505" s="26">
        <v>359.12591099999997</v>
      </c>
    </row>
    <row r="506" spans="2:6" x14ac:dyDescent="0.3">
      <c r="B506" s="35" t="s">
        <v>44</v>
      </c>
      <c r="C506" s="28" t="s">
        <v>4</v>
      </c>
      <c r="D506" s="28" t="s">
        <v>43</v>
      </c>
      <c r="E506" s="28">
        <v>0.75</v>
      </c>
      <c r="F506" s="28">
        <v>359.12591099999997</v>
      </c>
    </row>
    <row r="507" spans="2:6" x14ac:dyDescent="0.3">
      <c r="B507" s="34" t="s">
        <v>44</v>
      </c>
      <c r="C507" s="26" t="s">
        <v>4</v>
      </c>
      <c r="D507" s="26" t="s">
        <v>43</v>
      </c>
      <c r="E507" s="26">
        <v>0.75</v>
      </c>
      <c r="F507" s="26">
        <v>359.12591099999997</v>
      </c>
    </row>
    <row r="508" spans="2:6" x14ac:dyDescent="0.3">
      <c r="B508" s="35" t="s">
        <v>44</v>
      </c>
      <c r="C508" s="28" t="s">
        <v>4</v>
      </c>
      <c r="D508" s="28" t="s">
        <v>43</v>
      </c>
      <c r="E508" s="28">
        <v>0.75</v>
      </c>
      <c r="F508" s="28">
        <v>359.12591099999997</v>
      </c>
    </row>
    <row r="509" spans="2:6" x14ac:dyDescent="0.3">
      <c r="B509" s="34" t="s">
        <v>44</v>
      </c>
      <c r="C509" s="26" t="s">
        <v>4</v>
      </c>
      <c r="D509" s="26" t="s">
        <v>43</v>
      </c>
      <c r="E509" s="26">
        <v>0.5</v>
      </c>
      <c r="F509" s="26">
        <v>309.18170300000003</v>
      </c>
    </row>
    <row r="510" spans="2:6" x14ac:dyDescent="0.3">
      <c r="B510" s="35" t="s">
        <v>44</v>
      </c>
      <c r="C510" s="28" t="s">
        <v>4</v>
      </c>
      <c r="D510" s="28" t="s">
        <v>43</v>
      </c>
      <c r="E510" s="28">
        <v>0.5</v>
      </c>
      <c r="F510" s="28">
        <v>309.18170300000003</v>
      </c>
    </row>
    <row r="511" spans="2:6" x14ac:dyDescent="0.3">
      <c r="B511" s="34" t="s">
        <v>44</v>
      </c>
      <c r="C511" s="26" t="s">
        <v>4</v>
      </c>
      <c r="D511" s="26" t="s">
        <v>43</v>
      </c>
      <c r="E511" s="26">
        <v>0.5</v>
      </c>
      <c r="F511" s="26">
        <v>309.18170300000003</v>
      </c>
    </row>
    <row r="512" spans="2:6" x14ac:dyDescent="0.3">
      <c r="B512" s="35" t="s">
        <v>44</v>
      </c>
      <c r="C512" s="28" t="s">
        <v>4</v>
      </c>
      <c r="D512" s="28" t="s">
        <v>43</v>
      </c>
      <c r="E512" s="28">
        <v>0.5</v>
      </c>
      <c r="F512" s="28">
        <v>309.18170300000003</v>
      </c>
    </row>
    <row r="513" spans="2:6" x14ac:dyDescent="0.3">
      <c r="B513" s="34" t="s">
        <v>44</v>
      </c>
      <c r="C513" s="26" t="s">
        <v>4</v>
      </c>
      <c r="D513" s="26" t="s">
        <v>43</v>
      </c>
      <c r="E513" s="26">
        <v>0.5</v>
      </c>
      <c r="F513" s="26">
        <v>309.18170300000003</v>
      </c>
    </row>
    <row r="514" spans="2:6" x14ac:dyDescent="0.3">
      <c r="B514" s="35" t="s">
        <v>44</v>
      </c>
      <c r="C514" s="28" t="s">
        <v>4</v>
      </c>
      <c r="D514" s="28" t="s">
        <v>43</v>
      </c>
      <c r="E514" s="28">
        <v>0.25</v>
      </c>
      <c r="F514" s="28">
        <v>266.70658900000001</v>
      </c>
    </row>
    <row r="515" spans="2:6" x14ac:dyDescent="0.3">
      <c r="B515" s="34" t="s">
        <v>44</v>
      </c>
      <c r="C515" s="26" t="s">
        <v>4</v>
      </c>
      <c r="D515" s="26" t="s">
        <v>43</v>
      </c>
      <c r="E515" s="26">
        <v>0.25</v>
      </c>
      <c r="F515" s="26">
        <v>266.70658900000001</v>
      </c>
    </row>
    <row r="516" spans="2:6" x14ac:dyDescent="0.3">
      <c r="B516" s="35" t="s">
        <v>44</v>
      </c>
      <c r="C516" s="28" t="s">
        <v>4</v>
      </c>
      <c r="D516" s="28" t="s">
        <v>43</v>
      </c>
      <c r="E516" s="28">
        <v>0.25</v>
      </c>
      <c r="F516" s="28">
        <v>266.70658900000001</v>
      </c>
    </row>
    <row r="517" spans="2:6" x14ac:dyDescent="0.3">
      <c r="B517" s="34" t="s">
        <v>44</v>
      </c>
      <c r="C517" s="26" t="s">
        <v>4</v>
      </c>
      <c r="D517" s="26" t="s">
        <v>43</v>
      </c>
      <c r="E517" s="26">
        <v>0.25</v>
      </c>
      <c r="F517" s="26">
        <v>266.70658900000001</v>
      </c>
    </row>
    <row r="518" spans="2:6" x14ac:dyDescent="0.3">
      <c r="B518" s="35" t="s">
        <v>44</v>
      </c>
      <c r="C518" s="28" t="s">
        <v>4</v>
      </c>
      <c r="D518" s="28" t="s">
        <v>43</v>
      </c>
      <c r="E518" s="28">
        <v>0.05</v>
      </c>
      <c r="F518" s="28">
        <v>222.35781600000001</v>
      </c>
    </row>
    <row r="519" spans="2:6" x14ac:dyDescent="0.3">
      <c r="B519" s="34" t="s">
        <v>44</v>
      </c>
      <c r="C519" s="26" t="s">
        <v>4</v>
      </c>
      <c r="D519" s="26" t="s">
        <v>43</v>
      </c>
      <c r="E519" s="26">
        <v>0.05</v>
      </c>
      <c r="F519" s="26">
        <v>222.35781600000001</v>
      </c>
    </row>
    <row r="520" spans="2:6" x14ac:dyDescent="0.3">
      <c r="B520" s="35" t="s">
        <v>44</v>
      </c>
      <c r="C520" s="28" t="s">
        <v>4</v>
      </c>
      <c r="D520" s="28" t="s">
        <v>43</v>
      </c>
      <c r="E520" s="28">
        <v>0.05</v>
      </c>
      <c r="F520" s="28">
        <v>222.35781600000001</v>
      </c>
    </row>
    <row r="521" spans="2:6" x14ac:dyDescent="0.3">
      <c r="B521" s="34" t="s">
        <v>44</v>
      </c>
      <c r="C521" s="26" t="s">
        <v>4</v>
      </c>
      <c r="D521" s="26" t="s">
        <v>43</v>
      </c>
      <c r="E521" s="26">
        <v>0</v>
      </c>
      <c r="F521" s="26">
        <v>183.43625700000001</v>
      </c>
    </row>
    <row r="522" spans="2:6" x14ac:dyDescent="0.3">
      <c r="B522" s="35" t="s">
        <v>44</v>
      </c>
      <c r="C522" s="28" t="s">
        <v>4</v>
      </c>
      <c r="D522" s="28" t="s">
        <v>43</v>
      </c>
      <c r="E522" s="28" t="s">
        <v>24</v>
      </c>
      <c r="F522" s="28">
        <v>316.37321700000001</v>
      </c>
    </row>
    <row r="523" spans="2:6" x14ac:dyDescent="0.3">
      <c r="B523" s="34" t="s">
        <v>44</v>
      </c>
      <c r="C523" s="26" t="s">
        <v>5</v>
      </c>
      <c r="D523" s="26" t="s">
        <v>35</v>
      </c>
      <c r="E523" s="26">
        <v>1</v>
      </c>
      <c r="F523" s="26">
        <v>101385.9</v>
      </c>
    </row>
    <row r="524" spans="2:6" x14ac:dyDescent="0.3">
      <c r="B524" s="35" t="s">
        <v>44</v>
      </c>
      <c r="C524" s="28" t="s">
        <v>5</v>
      </c>
      <c r="D524" s="28" t="s">
        <v>35</v>
      </c>
      <c r="E524" s="28">
        <v>0.95</v>
      </c>
      <c r="F524" s="28">
        <v>79228.100000000006</v>
      </c>
    </row>
    <row r="525" spans="2:6" x14ac:dyDescent="0.3">
      <c r="B525" s="34" t="s">
        <v>44</v>
      </c>
      <c r="C525" s="26" t="s">
        <v>5</v>
      </c>
      <c r="D525" s="26" t="s">
        <v>35</v>
      </c>
      <c r="E525" s="26">
        <v>0.95</v>
      </c>
      <c r="F525" s="26">
        <v>79228.100000000006</v>
      </c>
    </row>
    <row r="526" spans="2:6" x14ac:dyDescent="0.3">
      <c r="B526" s="35" t="s">
        <v>44</v>
      </c>
      <c r="C526" s="28" t="s">
        <v>5</v>
      </c>
      <c r="D526" s="28" t="s">
        <v>35</v>
      </c>
      <c r="E526" s="28">
        <v>0.95</v>
      </c>
      <c r="F526" s="28">
        <v>79228.100000000006</v>
      </c>
    </row>
    <row r="527" spans="2:6" x14ac:dyDescent="0.3">
      <c r="B527" s="34" t="s">
        <v>44</v>
      </c>
      <c r="C527" s="26" t="s">
        <v>5</v>
      </c>
      <c r="D527" s="26" t="s">
        <v>35</v>
      </c>
      <c r="E527" s="26">
        <v>0.75</v>
      </c>
      <c r="F527" s="26">
        <v>60328.800000000003</v>
      </c>
    </row>
    <row r="528" spans="2:6" x14ac:dyDescent="0.3">
      <c r="B528" s="35" t="s">
        <v>44</v>
      </c>
      <c r="C528" s="28" t="s">
        <v>5</v>
      </c>
      <c r="D528" s="28" t="s">
        <v>35</v>
      </c>
      <c r="E528" s="28">
        <v>0.75</v>
      </c>
      <c r="F528" s="28">
        <v>60328.800000000003</v>
      </c>
    </row>
    <row r="529" spans="2:6" x14ac:dyDescent="0.3">
      <c r="B529" s="34" t="s">
        <v>44</v>
      </c>
      <c r="C529" s="26" t="s">
        <v>5</v>
      </c>
      <c r="D529" s="26" t="s">
        <v>35</v>
      </c>
      <c r="E529" s="26">
        <v>0.75</v>
      </c>
      <c r="F529" s="26">
        <v>60328.800000000003</v>
      </c>
    </row>
    <row r="530" spans="2:6" x14ac:dyDescent="0.3">
      <c r="B530" s="35" t="s">
        <v>44</v>
      </c>
      <c r="C530" s="28" t="s">
        <v>5</v>
      </c>
      <c r="D530" s="28" t="s">
        <v>35</v>
      </c>
      <c r="E530" s="28">
        <v>0.75</v>
      </c>
      <c r="F530" s="28">
        <v>60328.800000000003</v>
      </c>
    </row>
    <row r="531" spans="2:6" x14ac:dyDescent="0.3">
      <c r="B531" s="34" t="s">
        <v>44</v>
      </c>
      <c r="C531" s="26" t="s">
        <v>5</v>
      </c>
      <c r="D531" s="26" t="s">
        <v>35</v>
      </c>
      <c r="E531" s="26">
        <v>0.5</v>
      </c>
      <c r="F531" s="26">
        <v>47667.199999999997</v>
      </c>
    </row>
    <row r="532" spans="2:6" x14ac:dyDescent="0.3">
      <c r="B532" s="35" t="s">
        <v>44</v>
      </c>
      <c r="C532" s="28" t="s">
        <v>5</v>
      </c>
      <c r="D532" s="28" t="s">
        <v>35</v>
      </c>
      <c r="E532" s="28">
        <v>0.5</v>
      </c>
      <c r="F532" s="28">
        <v>47667.199999999997</v>
      </c>
    </row>
    <row r="533" spans="2:6" x14ac:dyDescent="0.3">
      <c r="B533" s="34" t="s">
        <v>44</v>
      </c>
      <c r="C533" s="26" t="s">
        <v>5</v>
      </c>
      <c r="D533" s="26" t="s">
        <v>35</v>
      </c>
      <c r="E533" s="26">
        <v>0.5</v>
      </c>
      <c r="F533" s="26">
        <v>47667.199999999997</v>
      </c>
    </row>
    <row r="534" spans="2:6" x14ac:dyDescent="0.3">
      <c r="B534" s="35" t="s">
        <v>44</v>
      </c>
      <c r="C534" s="28" t="s">
        <v>5</v>
      </c>
      <c r="D534" s="28" t="s">
        <v>35</v>
      </c>
      <c r="E534" s="28">
        <v>0.5</v>
      </c>
      <c r="F534" s="28">
        <v>47667.199999999997</v>
      </c>
    </row>
    <row r="535" spans="2:6" x14ac:dyDescent="0.3">
      <c r="B535" s="34" t="s">
        <v>44</v>
      </c>
      <c r="C535" s="26" t="s">
        <v>5</v>
      </c>
      <c r="D535" s="26" t="s">
        <v>35</v>
      </c>
      <c r="E535" s="26">
        <v>0.5</v>
      </c>
      <c r="F535" s="26">
        <v>47667.199999999997</v>
      </c>
    </row>
    <row r="536" spans="2:6" x14ac:dyDescent="0.3">
      <c r="B536" s="35" t="s">
        <v>44</v>
      </c>
      <c r="C536" s="28" t="s">
        <v>5</v>
      </c>
      <c r="D536" s="28" t="s">
        <v>35</v>
      </c>
      <c r="E536" s="28">
        <v>0.25</v>
      </c>
      <c r="F536" s="28">
        <v>39334.75</v>
      </c>
    </row>
    <row r="537" spans="2:6" x14ac:dyDescent="0.3">
      <c r="B537" s="34" t="s">
        <v>44</v>
      </c>
      <c r="C537" s="26" t="s">
        <v>5</v>
      </c>
      <c r="D537" s="26" t="s">
        <v>35</v>
      </c>
      <c r="E537" s="26">
        <v>0.25</v>
      </c>
      <c r="F537" s="26">
        <v>39334.75</v>
      </c>
    </row>
    <row r="538" spans="2:6" x14ac:dyDescent="0.3">
      <c r="B538" s="35" t="s">
        <v>44</v>
      </c>
      <c r="C538" s="28" t="s">
        <v>5</v>
      </c>
      <c r="D538" s="28" t="s">
        <v>35</v>
      </c>
      <c r="E538" s="28">
        <v>0.25</v>
      </c>
      <c r="F538" s="28">
        <v>39334.75</v>
      </c>
    </row>
    <row r="539" spans="2:6" x14ac:dyDescent="0.3">
      <c r="B539" s="34" t="s">
        <v>44</v>
      </c>
      <c r="C539" s="26" t="s">
        <v>5</v>
      </c>
      <c r="D539" s="26" t="s">
        <v>35</v>
      </c>
      <c r="E539" s="26">
        <v>0.25</v>
      </c>
      <c r="F539" s="26">
        <v>39334.75</v>
      </c>
    </row>
    <row r="540" spans="2:6" x14ac:dyDescent="0.3">
      <c r="B540" s="35" t="s">
        <v>44</v>
      </c>
      <c r="C540" s="28" t="s">
        <v>5</v>
      </c>
      <c r="D540" s="28" t="s">
        <v>35</v>
      </c>
      <c r="E540" s="28">
        <v>0.05</v>
      </c>
      <c r="F540" s="28">
        <v>31235.05</v>
      </c>
    </row>
    <row r="541" spans="2:6" x14ac:dyDescent="0.3">
      <c r="B541" s="34" t="s">
        <v>44</v>
      </c>
      <c r="C541" s="26" t="s">
        <v>5</v>
      </c>
      <c r="D541" s="26" t="s">
        <v>35</v>
      </c>
      <c r="E541" s="26">
        <v>0.05</v>
      </c>
      <c r="F541" s="26">
        <v>31235.05</v>
      </c>
    </row>
    <row r="542" spans="2:6" x14ac:dyDescent="0.3">
      <c r="B542" s="35" t="s">
        <v>44</v>
      </c>
      <c r="C542" s="28" t="s">
        <v>5</v>
      </c>
      <c r="D542" s="28" t="s">
        <v>35</v>
      </c>
      <c r="E542" s="28">
        <v>0.05</v>
      </c>
      <c r="F542" s="28">
        <v>31235.05</v>
      </c>
    </row>
    <row r="543" spans="2:6" x14ac:dyDescent="0.3">
      <c r="B543" s="34" t="s">
        <v>44</v>
      </c>
      <c r="C543" s="26" t="s">
        <v>5</v>
      </c>
      <c r="D543" s="26" t="s">
        <v>35</v>
      </c>
      <c r="E543" s="26">
        <v>0</v>
      </c>
      <c r="F543" s="26">
        <v>19364.8</v>
      </c>
    </row>
    <row r="544" spans="2:6" x14ac:dyDescent="0.3">
      <c r="B544" s="35" t="s">
        <v>44</v>
      </c>
      <c r="C544" s="28" t="s">
        <v>5</v>
      </c>
      <c r="D544" s="28" t="s">
        <v>35</v>
      </c>
      <c r="E544" s="28" t="s">
        <v>24</v>
      </c>
      <c r="F544" s="28">
        <v>50807.830227999999</v>
      </c>
    </row>
    <row r="545" spans="2:6" x14ac:dyDescent="0.3">
      <c r="B545" s="34" t="s">
        <v>44</v>
      </c>
      <c r="C545" s="26" t="s">
        <v>5</v>
      </c>
      <c r="D545" s="26" t="s">
        <v>45</v>
      </c>
      <c r="E545" s="26">
        <v>1</v>
      </c>
      <c r="F545" s="26">
        <v>139642.29559699999</v>
      </c>
    </row>
    <row r="546" spans="2:6" x14ac:dyDescent="0.3">
      <c r="B546" s="35" t="s">
        <v>44</v>
      </c>
      <c r="C546" s="28" t="s">
        <v>5</v>
      </c>
      <c r="D546" s="28" t="s">
        <v>45</v>
      </c>
      <c r="E546" s="28">
        <v>0.95</v>
      </c>
      <c r="F546" s="28">
        <v>109338.31236900001</v>
      </c>
    </row>
    <row r="547" spans="2:6" x14ac:dyDescent="0.3">
      <c r="B547" s="34" t="s">
        <v>44</v>
      </c>
      <c r="C547" s="26" t="s">
        <v>5</v>
      </c>
      <c r="D547" s="26" t="s">
        <v>45</v>
      </c>
      <c r="E547" s="26">
        <v>0.95</v>
      </c>
      <c r="F547" s="26">
        <v>109338.31236900001</v>
      </c>
    </row>
    <row r="548" spans="2:6" x14ac:dyDescent="0.3">
      <c r="B548" s="35" t="s">
        <v>44</v>
      </c>
      <c r="C548" s="28" t="s">
        <v>5</v>
      </c>
      <c r="D548" s="28" t="s">
        <v>45</v>
      </c>
      <c r="E548" s="28">
        <v>0.95</v>
      </c>
      <c r="F548" s="28">
        <v>109338.31236900001</v>
      </c>
    </row>
    <row r="549" spans="2:6" x14ac:dyDescent="0.3">
      <c r="B549" s="34" t="s">
        <v>44</v>
      </c>
      <c r="C549" s="26" t="s">
        <v>5</v>
      </c>
      <c r="D549" s="26" t="s">
        <v>45</v>
      </c>
      <c r="E549" s="26">
        <v>0.75</v>
      </c>
      <c r="F549" s="26">
        <v>83207.547170000005</v>
      </c>
    </row>
    <row r="550" spans="2:6" x14ac:dyDescent="0.3">
      <c r="B550" s="35" t="s">
        <v>44</v>
      </c>
      <c r="C550" s="28" t="s">
        <v>5</v>
      </c>
      <c r="D550" s="28" t="s">
        <v>45</v>
      </c>
      <c r="E550" s="28">
        <v>0.75</v>
      </c>
      <c r="F550" s="28">
        <v>83207.547170000005</v>
      </c>
    </row>
    <row r="551" spans="2:6" x14ac:dyDescent="0.3">
      <c r="B551" s="34" t="s">
        <v>44</v>
      </c>
      <c r="C551" s="26" t="s">
        <v>5</v>
      </c>
      <c r="D551" s="26" t="s">
        <v>45</v>
      </c>
      <c r="E551" s="26">
        <v>0.75</v>
      </c>
      <c r="F551" s="26">
        <v>83207.547170000005</v>
      </c>
    </row>
    <row r="552" spans="2:6" x14ac:dyDescent="0.3">
      <c r="B552" s="35" t="s">
        <v>44</v>
      </c>
      <c r="C552" s="28" t="s">
        <v>5</v>
      </c>
      <c r="D552" s="28" t="s">
        <v>45</v>
      </c>
      <c r="E552" s="28">
        <v>0.75</v>
      </c>
      <c r="F552" s="28">
        <v>83207.547170000005</v>
      </c>
    </row>
    <row r="553" spans="2:6" x14ac:dyDescent="0.3">
      <c r="B553" s="34" t="s">
        <v>44</v>
      </c>
      <c r="C553" s="26" t="s">
        <v>5</v>
      </c>
      <c r="D553" s="26" t="s">
        <v>45</v>
      </c>
      <c r="E553" s="26">
        <v>0.5</v>
      </c>
      <c r="F553" s="26">
        <v>65744.234800999999</v>
      </c>
    </row>
    <row r="554" spans="2:6" x14ac:dyDescent="0.3">
      <c r="B554" s="35" t="s">
        <v>44</v>
      </c>
      <c r="C554" s="28" t="s">
        <v>5</v>
      </c>
      <c r="D554" s="28" t="s">
        <v>45</v>
      </c>
      <c r="E554" s="28">
        <v>0.5</v>
      </c>
      <c r="F554" s="28">
        <v>65744.234800999999</v>
      </c>
    </row>
    <row r="555" spans="2:6" x14ac:dyDescent="0.3">
      <c r="B555" s="34" t="s">
        <v>44</v>
      </c>
      <c r="C555" s="26" t="s">
        <v>5</v>
      </c>
      <c r="D555" s="26" t="s">
        <v>45</v>
      </c>
      <c r="E555" s="26">
        <v>0.5</v>
      </c>
      <c r="F555" s="26">
        <v>65744.234800999999</v>
      </c>
    </row>
    <row r="556" spans="2:6" x14ac:dyDescent="0.3">
      <c r="B556" s="35" t="s">
        <v>44</v>
      </c>
      <c r="C556" s="28" t="s">
        <v>5</v>
      </c>
      <c r="D556" s="28" t="s">
        <v>45</v>
      </c>
      <c r="E556" s="28">
        <v>0.5</v>
      </c>
      <c r="F556" s="28">
        <v>65744.234800999999</v>
      </c>
    </row>
    <row r="557" spans="2:6" x14ac:dyDescent="0.3">
      <c r="B557" s="34" t="s">
        <v>44</v>
      </c>
      <c r="C557" s="26" t="s">
        <v>5</v>
      </c>
      <c r="D557" s="26" t="s">
        <v>45</v>
      </c>
      <c r="E557" s="26">
        <v>0.5</v>
      </c>
      <c r="F557" s="26">
        <v>65744.234800999999</v>
      </c>
    </row>
    <row r="558" spans="2:6" x14ac:dyDescent="0.3">
      <c r="B558" s="35" t="s">
        <v>44</v>
      </c>
      <c r="C558" s="28" t="s">
        <v>5</v>
      </c>
      <c r="D558" s="28" t="s">
        <v>45</v>
      </c>
      <c r="E558" s="28">
        <v>0.25</v>
      </c>
      <c r="F558" s="28">
        <v>54251.834382000001</v>
      </c>
    </row>
    <row r="559" spans="2:6" x14ac:dyDescent="0.3">
      <c r="B559" s="34" t="s">
        <v>44</v>
      </c>
      <c r="C559" s="26" t="s">
        <v>5</v>
      </c>
      <c r="D559" s="26" t="s">
        <v>45</v>
      </c>
      <c r="E559" s="26">
        <v>0.25</v>
      </c>
      <c r="F559" s="26">
        <v>54251.834382000001</v>
      </c>
    </row>
    <row r="560" spans="2:6" x14ac:dyDescent="0.3">
      <c r="B560" s="35" t="s">
        <v>44</v>
      </c>
      <c r="C560" s="28" t="s">
        <v>5</v>
      </c>
      <c r="D560" s="28" t="s">
        <v>45</v>
      </c>
      <c r="E560" s="28">
        <v>0.25</v>
      </c>
      <c r="F560" s="28">
        <v>54251.834382000001</v>
      </c>
    </row>
    <row r="561" spans="2:6" x14ac:dyDescent="0.3">
      <c r="B561" s="34" t="s">
        <v>44</v>
      </c>
      <c r="C561" s="26" t="s">
        <v>5</v>
      </c>
      <c r="D561" s="26" t="s">
        <v>45</v>
      </c>
      <c r="E561" s="26">
        <v>0.25</v>
      </c>
      <c r="F561" s="26">
        <v>54251.834382000001</v>
      </c>
    </row>
    <row r="562" spans="2:6" x14ac:dyDescent="0.3">
      <c r="B562" s="35" t="s">
        <v>44</v>
      </c>
      <c r="C562" s="28" t="s">
        <v>5</v>
      </c>
      <c r="D562" s="28" t="s">
        <v>45</v>
      </c>
      <c r="E562" s="28">
        <v>0.05</v>
      </c>
      <c r="F562" s="28">
        <v>43048.349056999999</v>
      </c>
    </row>
    <row r="563" spans="2:6" x14ac:dyDescent="0.3">
      <c r="B563" s="34" t="s">
        <v>44</v>
      </c>
      <c r="C563" s="26" t="s">
        <v>5</v>
      </c>
      <c r="D563" s="26" t="s">
        <v>45</v>
      </c>
      <c r="E563" s="26">
        <v>0.05</v>
      </c>
      <c r="F563" s="26">
        <v>43048.349056999999</v>
      </c>
    </row>
    <row r="564" spans="2:6" x14ac:dyDescent="0.3">
      <c r="B564" s="35" t="s">
        <v>44</v>
      </c>
      <c r="C564" s="28" t="s">
        <v>5</v>
      </c>
      <c r="D564" s="28" t="s">
        <v>45</v>
      </c>
      <c r="E564" s="28">
        <v>0.05</v>
      </c>
      <c r="F564" s="28">
        <v>43048.349056999999</v>
      </c>
    </row>
    <row r="565" spans="2:6" x14ac:dyDescent="0.3">
      <c r="B565" s="34" t="s">
        <v>44</v>
      </c>
      <c r="C565" s="26" t="s">
        <v>5</v>
      </c>
      <c r="D565" s="26" t="s">
        <v>45</v>
      </c>
      <c r="E565" s="26">
        <v>0</v>
      </c>
      <c r="F565" s="26">
        <v>26708.595388000002</v>
      </c>
    </row>
    <row r="566" spans="2:6" x14ac:dyDescent="0.3">
      <c r="B566" s="35" t="s">
        <v>44</v>
      </c>
      <c r="C566" s="28" t="s">
        <v>5</v>
      </c>
      <c r="D566" s="28" t="s">
        <v>45</v>
      </c>
      <c r="E566" s="28" t="s">
        <v>24</v>
      </c>
      <c r="F566" s="28">
        <v>70068.680263999995</v>
      </c>
    </row>
    <row r="567" spans="2:6" x14ac:dyDescent="0.3">
      <c r="B567" s="34" t="s">
        <v>44</v>
      </c>
      <c r="C567" s="26" t="s">
        <v>5</v>
      </c>
      <c r="D567" s="26" t="s">
        <v>36</v>
      </c>
      <c r="E567" s="26">
        <v>1</v>
      </c>
      <c r="F567" s="26">
        <v>30764369.111907002</v>
      </c>
    </row>
    <row r="568" spans="2:6" x14ac:dyDescent="0.3">
      <c r="B568" s="35" t="s">
        <v>44</v>
      </c>
      <c r="C568" s="28" t="s">
        <v>5</v>
      </c>
      <c r="D568" s="28" t="s">
        <v>36</v>
      </c>
      <c r="E568" s="28">
        <v>0.95</v>
      </c>
      <c r="F568" s="28">
        <v>22564150.610971998</v>
      </c>
    </row>
    <row r="569" spans="2:6" x14ac:dyDescent="0.3">
      <c r="B569" s="34" t="s">
        <v>44</v>
      </c>
      <c r="C569" s="26" t="s">
        <v>5</v>
      </c>
      <c r="D569" s="26" t="s">
        <v>36</v>
      </c>
      <c r="E569" s="26">
        <v>0.95</v>
      </c>
      <c r="F569" s="26">
        <v>22564150.610971998</v>
      </c>
    </row>
    <row r="570" spans="2:6" x14ac:dyDescent="0.3">
      <c r="B570" s="35" t="s">
        <v>44</v>
      </c>
      <c r="C570" s="28" t="s">
        <v>5</v>
      </c>
      <c r="D570" s="28" t="s">
        <v>36</v>
      </c>
      <c r="E570" s="28">
        <v>0.95</v>
      </c>
      <c r="F570" s="28">
        <v>22564150.610971998</v>
      </c>
    </row>
    <row r="571" spans="2:6" x14ac:dyDescent="0.3">
      <c r="B571" s="34" t="s">
        <v>44</v>
      </c>
      <c r="C571" s="26" t="s">
        <v>5</v>
      </c>
      <c r="D571" s="26" t="s">
        <v>36</v>
      </c>
      <c r="E571" s="26">
        <v>0.75</v>
      </c>
      <c r="F571" s="26">
        <v>18238197.010152999</v>
      </c>
    </row>
    <row r="572" spans="2:6" x14ac:dyDescent="0.3">
      <c r="B572" s="35" t="s">
        <v>44</v>
      </c>
      <c r="C572" s="28" t="s">
        <v>5</v>
      </c>
      <c r="D572" s="28" t="s">
        <v>36</v>
      </c>
      <c r="E572" s="28">
        <v>0.75</v>
      </c>
      <c r="F572" s="28">
        <v>18238197.010152999</v>
      </c>
    </row>
    <row r="573" spans="2:6" x14ac:dyDescent="0.3">
      <c r="B573" s="34" t="s">
        <v>44</v>
      </c>
      <c r="C573" s="26" t="s">
        <v>5</v>
      </c>
      <c r="D573" s="26" t="s">
        <v>36</v>
      </c>
      <c r="E573" s="26">
        <v>0.75</v>
      </c>
      <c r="F573" s="26">
        <v>18238197.010152999</v>
      </c>
    </row>
    <row r="574" spans="2:6" x14ac:dyDescent="0.3">
      <c r="B574" s="35" t="s">
        <v>44</v>
      </c>
      <c r="C574" s="28" t="s">
        <v>5</v>
      </c>
      <c r="D574" s="28" t="s">
        <v>36</v>
      </c>
      <c r="E574" s="28">
        <v>0.75</v>
      </c>
      <c r="F574" s="28">
        <v>18238197.010152999</v>
      </c>
    </row>
    <row r="575" spans="2:6" x14ac:dyDescent="0.3">
      <c r="B575" s="34" t="s">
        <v>44</v>
      </c>
      <c r="C575" s="26" t="s">
        <v>5</v>
      </c>
      <c r="D575" s="26" t="s">
        <v>36</v>
      </c>
      <c r="E575" s="26">
        <v>0.5</v>
      </c>
      <c r="F575" s="26">
        <v>15439528.858053001</v>
      </c>
    </row>
    <row r="576" spans="2:6" x14ac:dyDescent="0.3">
      <c r="B576" s="35" t="s">
        <v>44</v>
      </c>
      <c r="C576" s="28" t="s">
        <v>5</v>
      </c>
      <c r="D576" s="28" t="s">
        <v>36</v>
      </c>
      <c r="E576" s="28">
        <v>0.5</v>
      </c>
      <c r="F576" s="28">
        <v>15439528.858053001</v>
      </c>
    </row>
    <row r="577" spans="2:6" x14ac:dyDescent="0.3">
      <c r="B577" s="34" t="s">
        <v>44</v>
      </c>
      <c r="C577" s="26" t="s">
        <v>5</v>
      </c>
      <c r="D577" s="26" t="s">
        <v>36</v>
      </c>
      <c r="E577" s="26">
        <v>0.5</v>
      </c>
      <c r="F577" s="26">
        <v>15439528.858053001</v>
      </c>
    </row>
    <row r="578" spans="2:6" x14ac:dyDescent="0.3">
      <c r="B578" s="35" t="s">
        <v>44</v>
      </c>
      <c r="C578" s="28" t="s">
        <v>5</v>
      </c>
      <c r="D578" s="28" t="s">
        <v>36</v>
      </c>
      <c r="E578" s="28">
        <v>0.5</v>
      </c>
      <c r="F578" s="28">
        <v>15439528.858053001</v>
      </c>
    </row>
    <row r="579" spans="2:6" x14ac:dyDescent="0.3">
      <c r="B579" s="34" t="s">
        <v>44</v>
      </c>
      <c r="C579" s="26" t="s">
        <v>5</v>
      </c>
      <c r="D579" s="26" t="s">
        <v>36</v>
      </c>
      <c r="E579" s="26">
        <v>0.5</v>
      </c>
      <c r="F579" s="26">
        <v>15439528.858053001</v>
      </c>
    </row>
    <row r="580" spans="2:6" x14ac:dyDescent="0.3">
      <c r="B580" s="35" t="s">
        <v>44</v>
      </c>
      <c r="C580" s="28" t="s">
        <v>5</v>
      </c>
      <c r="D580" s="28" t="s">
        <v>36</v>
      </c>
      <c r="E580" s="28">
        <v>0.25</v>
      </c>
      <c r="F580" s="28">
        <v>13002611.658499001</v>
      </c>
    </row>
    <row r="581" spans="2:6" x14ac:dyDescent="0.3">
      <c r="B581" s="34" t="s">
        <v>44</v>
      </c>
      <c r="C581" s="26" t="s">
        <v>5</v>
      </c>
      <c r="D581" s="26" t="s">
        <v>36</v>
      </c>
      <c r="E581" s="26">
        <v>0.25</v>
      </c>
      <c r="F581" s="26">
        <v>13002611.658499001</v>
      </c>
    </row>
    <row r="582" spans="2:6" x14ac:dyDescent="0.3">
      <c r="B582" s="35" t="s">
        <v>44</v>
      </c>
      <c r="C582" s="28" t="s">
        <v>5</v>
      </c>
      <c r="D582" s="28" t="s">
        <v>36</v>
      </c>
      <c r="E582" s="28">
        <v>0.25</v>
      </c>
      <c r="F582" s="28">
        <v>13002611.658499001</v>
      </c>
    </row>
    <row r="583" spans="2:6" x14ac:dyDescent="0.3">
      <c r="B583" s="34" t="s">
        <v>44</v>
      </c>
      <c r="C583" s="26" t="s">
        <v>5</v>
      </c>
      <c r="D583" s="26" t="s">
        <v>36</v>
      </c>
      <c r="E583" s="26">
        <v>0.25</v>
      </c>
      <c r="F583" s="26">
        <v>13002611.658499001</v>
      </c>
    </row>
    <row r="584" spans="2:6" x14ac:dyDescent="0.3">
      <c r="B584" s="35" t="s">
        <v>44</v>
      </c>
      <c r="C584" s="28" t="s">
        <v>5</v>
      </c>
      <c r="D584" s="28" t="s">
        <v>36</v>
      </c>
      <c r="E584" s="28">
        <v>0.05</v>
      </c>
      <c r="F584" s="28">
        <v>10136981.521747001</v>
      </c>
    </row>
    <row r="585" spans="2:6" x14ac:dyDescent="0.3">
      <c r="B585" s="34" t="s">
        <v>44</v>
      </c>
      <c r="C585" s="26" t="s">
        <v>5</v>
      </c>
      <c r="D585" s="26" t="s">
        <v>36</v>
      </c>
      <c r="E585" s="26">
        <v>0.05</v>
      </c>
      <c r="F585" s="26">
        <v>10136981.521747001</v>
      </c>
    </row>
    <row r="586" spans="2:6" x14ac:dyDescent="0.3">
      <c r="B586" s="35" t="s">
        <v>44</v>
      </c>
      <c r="C586" s="28" t="s">
        <v>5</v>
      </c>
      <c r="D586" s="28" t="s">
        <v>36</v>
      </c>
      <c r="E586" s="28">
        <v>0.05</v>
      </c>
      <c r="F586" s="28">
        <v>10136981.521747001</v>
      </c>
    </row>
    <row r="587" spans="2:6" x14ac:dyDescent="0.3">
      <c r="B587" s="34" t="s">
        <v>44</v>
      </c>
      <c r="C587" s="26" t="s">
        <v>5</v>
      </c>
      <c r="D587" s="26" t="s">
        <v>36</v>
      </c>
      <c r="E587" s="26">
        <v>0</v>
      </c>
      <c r="F587" s="26">
        <v>5777710.9787090002</v>
      </c>
    </row>
    <row r="588" spans="2:6" x14ac:dyDescent="0.3">
      <c r="B588" s="35" t="s">
        <v>44</v>
      </c>
      <c r="C588" s="28" t="s">
        <v>5</v>
      </c>
      <c r="D588" s="28" t="s">
        <v>36</v>
      </c>
      <c r="E588" s="28" t="s">
        <v>24</v>
      </c>
      <c r="F588" s="28">
        <v>15771738.307689</v>
      </c>
    </row>
    <row r="589" spans="2:6" x14ac:dyDescent="0.3">
      <c r="B589" s="34" t="s">
        <v>44</v>
      </c>
      <c r="C589" s="26" t="s">
        <v>5</v>
      </c>
      <c r="D589" s="26" t="s">
        <v>37</v>
      </c>
      <c r="E589" s="26">
        <v>1</v>
      </c>
      <c r="F589" s="26">
        <v>7425476.8032419998</v>
      </c>
    </row>
    <row r="590" spans="2:6" x14ac:dyDescent="0.3">
      <c r="B590" s="35" t="s">
        <v>44</v>
      </c>
      <c r="C590" s="28" t="s">
        <v>5</v>
      </c>
      <c r="D590" s="28" t="s">
        <v>37</v>
      </c>
      <c r="E590" s="28">
        <v>0.95</v>
      </c>
      <c r="F590" s="28">
        <v>4510849.6053099995</v>
      </c>
    </row>
    <row r="591" spans="2:6" x14ac:dyDescent="0.3">
      <c r="B591" s="34" t="s">
        <v>44</v>
      </c>
      <c r="C591" s="26" t="s">
        <v>5</v>
      </c>
      <c r="D591" s="26" t="s">
        <v>37</v>
      </c>
      <c r="E591" s="26">
        <v>0.95</v>
      </c>
      <c r="F591" s="26">
        <v>4510849.6053099995</v>
      </c>
    </row>
    <row r="592" spans="2:6" x14ac:dyDescent="0.3">
      <c r="B592" s="35" t="s">
        <v>44</v>
      </c>
      <c r="C592" s="28" t="s">
        <v>5</v>
      </c>
      <c r="D592" s="28" t="s">
        <v>37</v>
      </c>
      <c r="E592" s="28">
        <v>0.95</v>
      </c>
      <c r="F592" s="28">
        <v>4510849.6053099995</v>
      </c>
    </row>
    <row r="593" spans="2:6" x14ac:dyDescent="0.3">
      <c r="B593" s="34" t="s">
        <v>44</v>
      </c>
      <c r="C593" s="26" t="s">
        <v>5</v>
      </c>
      <c r="D593" s="26" t="s">
        <v>37</v>
      </c>
      <c r="E593" s="26">
        <v>0.75</v>
      </c>
      <c r="F593" s="26">
        <v>3097840.0263470002</v>
      </c>
    </row>
    <row r="594" spans="2:6" x14ac:dyDescent="0.3">
      <c r="B594" s="35" t="s">
        <v>44</v>
      </c>
      <c r="C594" s="28" t="s">
        <v>5</v>
      </c>
      <c r="D594" s="28" t="s">
        <v>37</v>
      </c>
      <c r="E594" s="28">
        <v>0.75</v>
      </c>
      <c r="F594" s="28">
        <v>3097840.0263470002</v>
      </c>
    </row>
    <row r="595" spans="2:6" x14ac:dyDescent="0.3">
      <c r="B595" s="34" t="s">
        <v>44</v>
      </c>
      <c r="C595" s="26" t="s">
        <v>5</v>
      </c>
      <c r="D595" s="26" t="s">
        <v>37</v>
      </c>
      <c r="E595" s="26">
        <v>0.75</v>
      </c>
      <c r="F595" s="26">
        <v>3097840.0263470002</v>
      </c>
    </row>
    <row r="596" spans="2:6" x14ac:dyDescent="0.3">
      <c r="B596" s="35" t="s">
        <v>44</v>
      </c>
      <c r="C596" s="28" t="s">
        <v>5</v>
      </c>
      <c r="D596" s="28" t="s">
        <v>37</v>
      </c>
      <c r="E596" s="28">
        <v>0.75</v>
      </c>
      <c r="F596" s="28">
        <v>3097840.0263470002</v>
      </c>
    </row>
    <row r="597" spans="2:6" x14ac:dyDescent="0.3">
      <c r="B597" s="34" t="s">
        <v>44</v>
      </c>
      <c r="C597" s="26" t="s">
        <v>5</v>
      </c>
      <c r="D597" s="26" t="s">
        <v>37</v>
      </c>
      <c r="E597" s="26">
        <v>0.5</v>
      </c>
      <c r="F597" s="26">
        <v>2218405.7835289999</v>
      </c>
    </row>
    <row r="598" spans="2:6" x14ac:dyDescent="0.3">
      <c r="B598" s="35" t="s">
        <v>44</v>
      </c>
      <c r="C598" s="28" t="s">
        <v>5</v>
      </c>
      <c r="D598" s="28" t="s">
        <v>37</v>
      </c>
      <c r="E598" s="28">
        <v>0.5</v>
      </c>
      <c r="F598" s="28">
        <v>2218405.7835289999</v>
      </c>
    </row>
    <row r="599" spans="2:6" x14ac:dyDescent="0.3">
      <c r="B599" s="34" t="s">
        <v>44</v>
      </c>
      <c r="C599" s="26" t="s">
        <v>5</v>
      </c>
      <c r="D599" s="26" t="s">
        <v>37</v>
      </c>
      <c r="E599" s="26">
        <v>0.5</v>
      </c>
      <c r="F599" s="26">
        <v>2218405.7835289999</v>
      </c>
    </row>
    <row r="600" spans="2:6" x14ac:dyDescent="0.3">
      <c r="B600" s="35" t="s">
        <v>44</v>
      </c>
      <c r="C600" s="28" t="s">
        <v>5</v>
      </c>
      <c r="D600" s="28" t="s">
        <v>37</v>
      </c>
      <c r="E600" s="28">
        <v>0.5</v>
      </c>
      <c r="F600" s="28">
        <v>2218405.7835289999</v>
      </c>
    </row>
    <row r="601" spans="2:6" x14ac:dyDescent="0.3">
      <c r="B601" s="34" t="s">
        <v>44</v>
      </c>
      <c r="C601" s="26" t="s">
        <v>5</v>
      </c>
      <c r="D601" s="26" t="s">
        <v>37</v>
      </c>
      <c r="E601" s="26">
        <v>0.5</v>
      </c>
      <c r="F601" s="26">
        <v>2218405.7835289999</v>
      </c>
    </row>
    <row r="602" spans="2:6" x14ac:dyDescent="0.3">
      <c r="B602" s="35" t="s">
        <v>44</v>
      </c>
      <c r="C602" s="28" t="s">
        <v>5</v>
      </c>
      <c r="D602" s="28" t="s">
        <v>37</v>
      </c>
      <c r="E602" s="28">
        <v>0.25</v>
      </c>
      <c r="F602" s="28">
        <v>1626327.4107979999</v>
      </c>
    </row>
    <row r="603" spans="2:6" x14ac:dyDescent="0.3">
      <c r="B603" s="34" t="s">
        <v>44</v>
      </c>
      <c r="C603" s="26" t="s">
        <v>5</v>
      </c>
      <c r="D603" s="26" t="s">
        <v>37</v>
      </c>
      <c r="E603" s="26">
        <v>0.25</v>
      </c>
      <c r="F603" s="26">
        <v>1626327.4107979999</v>
      </c>
    </row>
    <row r="604" spans="2:6" x14ac:dyDescent="0.3">
      <c r="B604" s="35" t="s">
        <v>44</v>
      </c>
      <c r="C604" s="28" t="s">
        <v>5</v>
      </c>
      <c r="D604" s="28" t="s">
        <v>37</v>
      </c>
      <c r="E604" s="28">
        <v>0.25</v>
      </c>
      <c r="F604" s="28">
        <v>1626327.4107979999</v>
      </c>
    </row>
    <row r="605" spans="2:6" x14ac:dyDescent="0.3">
      <c r="B605" s="34" t="s">
        <v>44</v>
      </c>
      <c r="C605" s="26" t="s">
        <v>5</v>
      </c>
      <c r="D605" s="26" t="s">
        <v>37</v>
      </c>
      <c r="E605" s="26">
        <v>0.25</v>
      </c>
      <c r="F605" s="26">
        <v>1626327.4107979999</v>
      </c>
    </row>
    <row r="606" spans="2:6" x14ac:dyDescent="0.3">
      <c r="B606" s="35" t="s">
        <v>44</v>
      </c>
      <c r="C606" s="28" t="s">
        <v>5</v>
      </c>
      <c r="D606" s="28" t="s">
        <v>37</v>
      </c>
      <c r="E606" s="28">
        <v>0.05</v>
      </c>
      <c r="F606" s="28">
        <v>1079521.124537</v>
      </c>
    </row>
    <row r="607" spans="2:6" x14ac:dyDescent="0.3">
      <c r="B607" s="34" t="s">
        <v>44</v>
      </c>
      <c r="C607" s="26" t="s">
        <v>5</v>
      </c>
      <c r="D607" s="26" t="s">
        <v>37</v>
      </c>
      <c r="E607" s="26">
        <v>0.05</v>
      </c>
      <c r="F607" s="26">
        <v>1079521.124537</v>
      </c>
    </row>
    <row r="608" spans="2:6" x14ac:dyDescent="0.3">
      <c r="B608" s="35" t="s">
        <v>44</v>
      </c>
      <c r="C608" s="28" t="s">
        <v>5</v>
      </c>
      <c r="D608" s="28" t="s">
        <v>37</v>
      </c>
      <c r="E608" s="28">
        <v>0.05</v>
      </c>
      <c r="F608" s="28">
        <v>1079521.124537</v>
      </c>
    </row>
    <row r="609" spans="2:6" x14ac:dyDescent="0.3">
      <c r="B609" s="34" t="s">
        <v>44</v>
      </c>
      <c r="C609" s="26" t="s">
        <v>5</v>
      </c>
      <c r="D609" s="26" t="s">
        <v>37</v>
      </c>
      <c r="E609" s="26">
        <v>0</v>
      </c>
      <c r="F609" s="26">
        <v>419362.53337899997</v>
      </c>
    </row>
    <row r="610" spans="2:6" x14ac:dyDescent="0.3">
      <c r="B610" s="35" t="s">
        <v>44</v>
      </c>
      <c r="C610" s="28" t="s">
        <v>5</v>
      </c>
      <c r="D610" s="28" t="s">
        <v>37</v>
      </c>
      <c r="E610" s="28" t="s">
        <v>24</v>
      </c>
      <c r="F610" s="28">
        <v>2450651.8010570002</v>
      </c>
    </row>
    <row r="611" spans="2:6" x14ac:dyDescent="0.3">
      <c r="B611" s="34" t="s">
        <v>44</v>
      </c>
      <c r="C611" s="26" t="s">
        <v>5</v>
      </c>
      <c r="D611" s="26" t="s">
        <v>38</v>
      </c>
      <c r="E611" s="26">
        <v>1</v>
      </c>
      <c r="F611" s="26">
        <v>24700862.283482</v>
      </c>
    </row>
    <row r="612" spans="2:6" x14ac:dyDescent="0.3">
      <c r="B612" s="35" t="s">
        <v>44</v>
      </c>
      <c r="C612" s="28" t="s">
        <v>5</v>
      </c>
      <c r="D612" s="28" t="s">
        <v>38</v>
      </c>
      <c r="E612" s="28">
        <v>0.95</v>
      </c>
      <c r="F612" s="28">
        <v>18199285.513347998</v>
      </c>
    </row>
    <row r="613" spans="2:6" x14ac:dyDescent="0.3">
      <c r="B613" s="34" t="s">
        <v>44</v>
      </c>
      <c r="C613" s="26" t="s">
        <v>5</v>
      </c>
      <c r="D613" s="26" t="s">
        <v>38</v>
      </c>
      <c r="E613" s="26">
        <v>0.95</v>
      </c>
      <c r="F613" s="26">
        <v>18199285.513347998</v>
      </c>
    </row>
    <row r="614" spans="2:6" x14ac:dyDescent="0.3">
      <c r="B614" s="35" t="s">
        <v>44</v>
      </c>
      <c r="C614" s="28" t="s">
        <v>5</v>
      </c>
      <c r="D614" s="28" t="s">
        <v>38</v>
      </c>
      <c r="E614" s="28">
        <v>0.95</v>
      </c>
      <c r="F614" s="28">
        <v>18199285.513347998</v>
      </c>
    </row>
    <row r="615" spans="2:6" x14ac:dyDescent="0.3">
      <c r="B615" s="34" t="s">
        <v>44</v>
      </c>
      <c r="C615" s="26" t="s">
        <v>5</v>
      </c>
      <c r="D615" s="26" t="s">
        <v>38</v>
      </c>
      <c r="E615" s="26">
        <v>0.75</v>
      </c>
      <c r="F615" s="26">
        <v>15002118.982661</v>
      </c>
    </row>
    <row r="616" spans="2:6" x14ac:dyDescent="0.3">
      <c r="B616" s="35" t="s">
        <v>44</v>
      </c>
      <c r="C616" s="28" t="s">
        <v>5</v>
      </c>
      <c r="D616" s="28" t="s">
        <v>38</v>
      </c>
      <c r="E616" s="28">
        <v>0.75</v>
      </c>
      <c r="F616" s="28">
        <v>15002118.982661</v>
      </c>
    </row>
    <row r="617" spans="2:6" x14ac:dyDescent="0.3">
      <c r="B617" s="34" t="s">
        <v>44</v>
      </c>
      <c r="C617" s="26" t="s">
        <v>5</v>
      </c>
      <c r="D617" s="26" t="s">
        <v>38</v>
      </c>
      <c r="E617" s="26">
        <v>0.75</v>
      </c>
      <c r="F617" s="26">
        <v>15002118.982661</v>
      </c>
    </row>
    <row r="618" spans="2:6" x14ac:dyDescent="0.3">
      <c r="B618" s="35" t="s">
        <v>44</v>
      </c>
      <c r="C618" s="28" t="s">
        <v>5</v>
      </c>
      <c r="D618" s="28" t="s">
        <v>38</v>
      </c>
      <c r="E618" s="28">
        <v>0.75</v>
      </c>
      <c r="F618" s="28">
        <v>15002118.982661</v>
      </c>
    </row>
    <row r="619" spans="2:6" x14ac:dyDescent="0.3">
      <c r="B619" s="34" t="s">
        <v>44</v>
      </c>
      <c r="C619" s="26" t="s">
        <v>5</v>
      </c>
      <c r="D619" s="26" t="s">
        <v>38</v>
      </c>
      <c r="E619" s="26">
        <v>0.5</v>
      </c>
      <c r="F619" s="26">
        <v>12953108.402581999</v>
      </c>
    </row>
    <row r="620" spans="2:6" x14ac:dyDescent="0.3">
      <c r="B620" s="35" t="s">
        <v>44</v>
      </c>
      <c r="C620" s="28" t="s">
        <v>5</v>
      </c>
      <c r="D620" s="28" t="s">
        <v>38</v>
      </c>
      <c r="E620" s="28">
        <v>0.5</v>
      </c>
      <c r="F620" s="28">
        <v>12953108.402581999</v>
      </c>
    </row>
    <row r="621" spans="2:6" x14ac:dyDescent="0.3">
      <c r="B621" s="34" t="s">
        <v>44</v>
      </c>
      <c r="C621" s="26" t="s">
        <v>5</v>
      </c>
      <c r="D621" s="26" t="s">
        <v>38</v>
      </c>
      <c r="E621" s="26">
        <v>0.5</v>
      </c>
      <c r="F621" s="26">
        <v>12953108.402581999</v>
      </c>
    </row>
    <row r="622" spans="2:6" x14ac:dyDescent="0.3">
      <c r="B622" s="35" t="s">
        <v>44</v>
      </c>
      <c r="C622" s="28" t="s">
        <v>5</v>
      </c>
      <c r="D622" s="28" t="s">
        <v>38</v>
      </c>
      <c r="E622" s="28">
        <v>0.5</v>
      </c>
      <c r="F622" s="28">
        <v>12953108.402581999</v>
      </c>
    </row>
    <row r="623" spans="2:6" x14ac:dyDescent="0.3">
      <c r="B623" s="34" t="s">
        <v>44</v>
      </c>
      <c r="C623" s="26" t="s">
        <v>5</v>
      </c>
      <c r="D623" s="26" t="s">
        <v>38</v>
      </c>
      <c r="E623" s="26">
        <v>0.5</v>
      </c>
      <c r="F623" s="26">
        <v>12953108.402581999</v>
      </c>
    </row>
    <row r="624" spans="2:6" x14ac:dyDescent="0.3">
      <c r="B624" s="35" t="s">
        <v>44</v>
      </c>
      <c r="C624" s="28" t="s">
        <v>5</v>
      </c>
      <c r="D624" s="28" t="s">
        <v>38</v>
      </c>
      <c r="E624" s="28">
        <v>0.25</v>
      </c>
      <c r="F624" s="28">
        <v>11031110.869935</v>
      </c>
    </row>
    <row r="625" spans="2:6" x14ac:dyDescent="0.3">
      <c r="B625" s="34" t="s">
        <v>44</v>
      </c>
      <c r="C625" s="26" t="s">
        <v>5</v>
      </c>
      <c r="D625" s="26" t="s">
        <v>38</v>
      </c>
      <c r="E625" s="26">
        <v>0.25</v>
      </c>
      <c r="F625" s="26">
        <v>11031110.869935</v>
      </c>
    </row>
    <row r="626" spans="2:6" x14ac:dyDescent="0.3">
      <c r="B626" s="35" t="s">
        <v>44</v>
      </c>
      <c r="C626" s="28" t="s">
        <v>5</v>
      </c>
      <c r="D626" s="28" t="s">
        <v>38</v>
      </c>
      <c r="E626" s="28">
        <v>0.25</v>
      </c>
      <c r="F626" s="28">
        <v>11031110.869935</v>
      </c>
    </row>
    <row r="627" spans="2:6" x14ac:dyDescent="0.3">
      <c r="B627" s="34" t="s">
        <v>44</v>
      </c>
      <c r="C627" s="26" t="s">
        <v>5</v>
      </c>
      <c r="D627" s="26" t="s">
        <v>38</v>
      </c>
      <c r="E627" s="26">
        <v>0.25</v>
      </c>
      <c r="F627" s="26">
        <v>11031110.869935</v>
      </c>
    </row>
    <row r="628" spans="2:6" x14ac:dyDescent="0.3">
      <c r="B628" s="35" t="s">
        <v>44</v>
      </c>
      <c r="C628" s="28" t="s">
        <v>5</v>
      </c>
      <c r="D628" s="28" t="s">
        <v>38</v>
      </c>
      <c r="E628" s="28">
        <v>0.05</v>
      </c>
      <c r="F628" s="28">
        <v>8704570.8511209991</v>
      </c>
    </row>
    <row r="629" spans="2:6" x14ac:dyDescent="0.3">
      <c r="B629" s="34" t="s">
        <v>44</v>
      </c>
      <c r="C629" s="26" t="s">
        <v>5</v>
      </c>
      <c r="D629" s="26" t="s">
        <v>38</v>
      </c>
      <c r="E629" s="26">
        <v>0.05</v>
      </c>
      <c r="F629" s="26">
        <v>8704570.8511209991</v>
      </c>
    </row>
    <row r="630" spans="2:6" x14ac:dyDescent="0.3">
      <c r="B630" s="35" t="s">
        <v>44</v>
      </c>
      <c r="C630" s="28" t="s">
        <v>5</v>
      </c>
      <c r="D630" s="28" t="s">
        <v>38</v>
      </c>
      <c r="E630" s="28">
        <v>0.05</v>
      </c>
      <c r="F630" s="28">
        <v>8704570.8511209991</v>
      </c>
    </row>
    <row r="631" spans="2:6" x14ac:dyDescent="0.3">
      <c r="B631" s="34" t="s">
        <v>44</v>
      </c>
      <c r="C631" s="26" t="s">
        <v>5</v>
      </c>
      <c r="D631" s="26" t="s">
        <v>38</v>
      </c>
      <c r="E631" s="26">
        <v>0</v>
      </c>
      <c r="F631" s="26">
        <v>5116778.3089349996</v>
      </c>
    </row>
    <row r="632" spans="2:6" x14ac:dyDescent="0.3">
      <c r="B632" s="35" t="s">
        <v>44</v>
      </c>
      <c r="C632" s="28" t="s">
        <v>5</v>
      </c>
      <c r="D632" s="28" t="s">
        <v>38</v>
      </c>
      <c r="E632" s="28" t="s">
        <v>24</v>
      </c>
      <c r="F632" s="28">
        <v>13126515.067637</v>
      </c>
    </row>
    <row r="633" spans="2:6" x14ac:dyDescent="0.3">
      <c r="B633" s="34" t="s">
        <v>44</v>
      </c>
      <c r="C633" s="26" t="s">
        <v>5</v>
      </c>
      <c r="D633" s="26" t="s">
        <v>46</v>
      </c>
      <c r="E633" s="26">
        <v>1</v>
      </c>
      <c r="F633" s="26">
        <v>544</v>
      </c>
    </row>
    <row r="634" spans="2:6" x14ac:dyDescent="0.3">
      <c r="B634" s="35" t="s">
        <v>44</v>
      </c>
      <c r="C634" s="28" t="s">
        <v>5</v>
      </c>
      <c r="D634" s="28" t="s">
        <v>46</v>
      </c>
      <c r="E634" s="28">
        <v>0.95</v>
      </c>
      <c r="F634" s="28">
        <v>426</v>
      </c>
    </row>
    <row r="635" spans="2:6" x14ac:dyDescent="0.3">
      <c r="B635" s="34" t="s">
        <v>44</v>
      </c>
      <c r="C635" s="26" t="s">
        <v>5</v>
      </c>
      <c r="D635" s="26" t="s">
        <v>46</v>
      </c>
      <c r="E635" s="26">
        <v>0.95</v>
      </c>
      <c r="F635" s="26">
        <v>426</v>
      </c>
    </row>
    <row r="636" spans="2:6" x14ac:dyDescent="0.3">
      <c r="B636" s="35" t="s">
        <v>44</v>
      </c>
      <c r="C636" s="28" t="s">
        <v>5</v>
      </c>
      <c r="D636" s="28" t="s">
        <v>46</v>
      </c>
      <c r="E636" s="28">
        <v>0.95</v>
      </c>
      <c r="F636" s="28">
        <v>426</v>
      </c>
    </row>
    <row r="637" spans="2:6" x14ac:dyDescent="0.3">
      <c r="B637" s="34" t="s">
        <v>44</v>
      </c>
      <c r="C637" s="26" t="s">
        <v>5</v>
      </c>
      <c r="D637" s="26" t="s">
        <v>46</v>
      </c>
      <c r="E637" s="26">
        <v>0.75</v>
      </c>
      <c r="F637" s="26">
        <v>324</v>
      </c>
    </row>
    <row r="638" spans="2:6" x14ac:dyDescent="0.3">
      <c r="B638" s="35" t="s">
        <v>44</v>
      </c>
      <c r="C638" s="28" t="s">
        <v>5</v>
      </c>
      <c r="D638" s="28" t="s">
        <v>46</v>
      </c>
      <c r="E638" s="28">
        <v>0.75</v>
      </c>
      <c r="F638" s="28">
        <v>324</v>
      </c>
    </row>
    <row r="639" spans="2:6" x14ac:dyDescent="0.3">
      <c r="B639" s="34" t="s">
        <v>44</v>
      </c>
      <c r="C639" s="26" t="s">
        <v>5</v>
      </c>
      <c r="D639" s="26" t="s">
        <v>46</v>
      </c>
      <c r="E639" s="26">
        <v>0.75</v>
      </c>
      <c r="F639" s="26">
        <v>324</v>
      </c>
    </row>
    <row r="640" spans="2:6" x14ac:dyDescent="0.3">
      <c r="B640" s="35" t="s">
        <v>44</v>
      </c>
      <c r="C640" s="28" t="s">
        <v>5</v>
      </c>
      <c r="D640" s="28" t="s">
        <v>46</v>
      </c>
      <c r="E640" s="28">
        <v>0.75</v>
      </c>
      <c r="F640" s="28">
        <v>324</v>
      </c>
    </row>
    <row r="641" spans="2:6" x14ac:dyDescent="0.3">
      <c r="B641" s="34" t="s">
        <v>44</v>
      </c>
      <c r="C641" s="26" t="s">
        <v>5</v>
      </c>
      <c r="D641" s="26" t="s">
        <v>46</v>
      </c>
      <c r="E641" s="26">
        <v>0.5</v>
      </c>
      <c r="F641" s="26">
        <v>256</v>
      </c>
    </row>
    <row r="642" spans="2:6" x14ac:dyDescent="0.3">
      <c r="B642" s="35" t="s">
        <v>44</v>
      </c>
      <c r="C642" s="28" t="s">
        <v>5</v>
      </c>
      <c r="D642" s="28" t="s">
        <v>46</v>
      </c>
      <c r="E642" s="28">
        <v>0.5</v>
      </c>
      <c r="F642" s="28">
        <v>256</v>
      </c>
    </row>
    <row r="643" spans="2:6" x14ac:dyDescent="0.3">
      <c r="B643" s="34" t="s">
        <v>44</v>
      </c>
      <c r="C643" s="26" t="s">
        <v>5</v>
      </c>
      <c r="D643" s="26" t="s">
        <v>46</v>
      </c>
      <c r="E643" s="26">
        <v>0.5</v>
      </c>
      <c r="F643" s="26">
        <v>256</v>
      </c>
    </row>
    <row r="644" spans="2:6" x14ac:dyDescent="0.3">
      <c r="B644" s="35" t="s">
        <v>44</v>
      </c>
      <c r="C644" s="28" t="s">
        <v>5</v>
      </c>
      <c r="D644" s="28" t="s">
        <v>46</v>
      </c>
      <c r="E644" s="28">
        <v>0.5</v>
      </c>
      <c r="F644" s="28">
        <v>256</v>
      </c>
    </row>
    <row r="645" spans="2:6" x14ac:dyDescent="0.3">
      <c r="B645" s="34" t="s">
        <v>44</v>
      </c>
      <c r="C645" s="26" t="s">
        <v>5</v>
      </c>
      <c r="D645" s="26" t="s">
        <v>46</v>
      </c>
      <c r="E645" s="26">
        <v>0.5</v>
      </c>
      <c r="F645" s="26">
        <v>256</v>
      </c>
    </row>
    <row r="646" spans="2:6" x14ac:dyDescent="0.3">
      <c r="B646" s="35" t="s">
        <v>44</v>
      </c>
      <c r="C646" s="28" t="s">
        <v>5</v>
      </c>
      <c r="D646" s="28" t="s">
        <v>46</v>
      </c>
      <c r="E646" s="28">
        <v>0.25</v>
      </c>
      <c r="F646" s="28">
        <v>211</v>
      </c>
    </row>
    <row r="647" spans="2:6" x14ac:dyDescent="0.3">
      <c r="B647" s="34" t="s">
        <v>44</v>
      </c>
      <c r="C647" s="26" t="s">
        <v>5</v>
      </c>
      <c r="D647" s="26" t="s">
        <v>46</v>
      </c>
      <c r="E647" s="26">
        <v>0.25</v>
      </c>
      <c r="F647" s="26">
        <v>211</v>
      </c>
    </row>
    <row r="648" spans="2:6" x14ac:dyDescent="0.3">
      <c r="B648" s="35" t="s">
        <v>44</v>
      </c>
      <c r="C648" s="28" t="s">
        <v>5</v>
      </c>
      <c r="D648" s="28" t="s">
        <v>46</v>
      </c>
      <c r="E648" s="28">
        <v>0.25</v>
      </c>
      <c r="F648" s="28">
        <v>211</v>
      </c>
    </row>
    <row r="649" spans="2:6" x14ac:dyDescent="0.3">
      <c r="B649" s="34" t="s">
        <v>44</v>
      </c>
      <c r="C649" s="26" t="s">
        <v>5</v>
      </c>
      <c r="D649" s="26" t="s">
        <v>46</v>
      </c>
      <c r="E649" s="26">
        <v>0.25</v>
      </c>
      <c r="F649" s="26">
        <v>211</v>
      </c>
    </row>
    <row r="650" spans="2:6" x14ac:dyDescent="0.3">
      <c r="B650" s="35" t="s">
        <v>44</v>
      </c>
      <c r="C650" s="28" t="s">
        <v>5</v>
      </c>
      <c r="D650" s="28" t="s">
        <v>46</v>
      </c>
      <c r="E650" s="28">
        <v>0.05</v>
      </c>
      <c r="F650" s="28">
        <v>168</v>
      </c>
    </row>
    <row r="651" spans="2:6" x14ac:dyDescent="0.3">
      <c r="B651" s="34" t="s">
        <v>44</v>
      </c>
      <c r="C651" s="26" t="s">
        <v>5</v>
      </c>
      <c r="D651" s="26" t="s">
        <v>46</v>
      </c>
      <c r="E651" s="26">
        <v>0.05</v>
      </c>
      <c r="F651" s="26">
        <v>168</v>
      </c>
    </row>
    <row r="652" spans="2:6" x14ac:dyDescent="0.3">
      <c r="B652" s="35" t="s">
        <v>44</v>
      </c>
      <c r="C652" s="28" t="s">
        <v>5</v>
      </c>
      <c r="D652" s="28" t="s">
        <v>46</v>
      </c>
      <c r="E652" s="28">
        <v>0.05</v>
      </c>
      <c r="F652" s="28">
        <v>168</v>
      </c>
    </row>
    <row r="653" spans="2:6" x14ac:dyDescent="0.3">
      <c r="B653" s="34" t="s">
        <v>44</v>
      </c>
      <c r="C653" s="26" t="s">
        <v>5</v>
      </c>
      <c r="D653" s="26" t="s">
        <v>46</v>
      </c>
      <c r="E653" s="26">
        <v>0</v>
      </c>
      <c r="F653" s="26">
        <v>104</v>
      </c>
    </row>
    <row r="654" spans="2:6" x14ac:dyDescent="0.3">
      <c r="B654" s="35" t="s">
        <v>44</v>
      </c>
      <c r="C654" s="28" t="s">
        <v>5</v>
      </c>
      <c r="D654" s="28" t="s">
        <v>46</v>
      </c>
      <c r="E654" s="28" t="s">
        <v>24</v>
      </c>
      <c r="F654" s="28">
        <v>272.96355599999998</v>
      </c>
    </row>
    <row r="655" spans="2:6" x14ac:dyDescent="0.3">
      <c r="B655" s="34" t="s">
        <v>44</v>
      </c>
      <c r="C655" s="26" t="s">
        <v>5</v>
      </c>
      <c r="D655" s="26" t="s">
        <v>39</v>
      </c>
      <c r="E655" s="26">
        <v>1</v>
      </c>
      <c r="F655" s="26">
        <v>56.114471999999999</v>
      </c>
    </row>
    <row r="656" spans="2:6" x14ac:dyDescent="0.3">
      <c r="B656" s="35" t="s">
        <v>44</v>
      </c>
      <c r="C656" s="28" t="s">
        <v>5</v>
      </c>
      <c r="D656" s="28" t="s">
        <v>39</v>
      </c>
      <c r="E656" s="28">
        <v>0.95</v>
      </c>
      <c r="F656" s="28">
        <v>43.080202999999997</v>
      </c>
    </row>
    <row r="657" spans="2:6" x14ac:dyDescent="0.3">
      <c r="B657" s="34" t="s">
        <v>44</v>
      </c>
      <c r="C657" s="26" t="s">
        <v>5</v>
      </c>
      <c r="D657" s="26" t="s">
        <v>39</v>
      </c>
      <c r="E657" s="26">
        <v>0.95</v>
      </c>
      <c r="F657" s="26">
        <v>43.080202999999997</v>
      </c>
    </row>
    <row r="658" spans="2:6" x14ac:dyDescent="0.3">
      <c r="B658" s="35" t="s">
        <v>44</v>
      </c>
      <c r="C658" s="28" t="s">
        <v>5</v>
      </c>
      <c r="D658" s="28" t="s">
        <v>39</v>
      </c>
      <c r="E658" s="28">
        <v>0.95</v>
      </c>
      <c r="F658" s="28">
        <v>43.080202999999997</v>
      </c>
    </row>
    <row r="659" spans="2:6" x14ac:dyDescent="0.3">
      <c r="B659" s="34" t="s">
        <v>44</v>
      </c>
      <c r="C659" s="26" t="s">
        <v>5</v>
      </c>
      <c r="D659" s="26" t="s">
        <v>39</v>
      </c>
      <c r="E659" s="26">
        <v>0.75</v>
      </c>
      <c r="F659" s="26">
        <v>37.476076999999997</v>
      </c>
    </row>
    <row r="660" spans="2:6" x14ac:dyDescent="0.3">
      <c r="B660" s="35" t="s">
        <v>44</v>
      </c>
      <c r="C660" s="28" t="s">
        <v>5</v>
      </c>
      <c r="D660" s="28" t="s">
        <v>39</v>
      </c>
      <c r="E660" s="28">
        <v>0.75</v>
      </c>
      <c r="F660" s="28">
        <v>37.476076999999997</v>
      </c>
    </row>
    <row r="661" spans="2:6" x14ac:dyDescent="0.3">
      <c r="B661" s="34" t="s">
        <v>44</v>
      </c>
      <c r="C661" s="26" t="s">
        <v>5</v>
      </c>
      <c r="D661" s="26" t="s">
        <v>39</v>
      </c>
      <c r="E661" s="26">
        <v>0.75</v>
      </c>
      <c r="F661" s="26">
        <v>37.476076999999997</v>
      </c>
    </row>
    <row r="662" spans="2:6" x14ac:dyDescent="0.3">
      <c r="B662" s="35" t="s">
        <v>44</v>
      </c>
      <c r="C662" s="28" t="s">
        <v>5</v>
      </c>
      <c r="D662" s="28" t="s">
        <v>39</v>
      </c>
      <c r="E662" s="28">
        <v>0.75</v>
      </c>
      <c r="F662" s="28">
        <v>37.476076999999997</v>
      </c>
    </row>
    <row r="663" spans="2:6" x14ac:dyDescent="0.3">
      <c r="B663" s="34" t="s">
        <v>44</v>
      </c>
      <c r="C663" s="26" t="s">
        <v>5</v>
      </c>
      <c r="D663" s="26" t="s">
        <v>39</v>
      </c>
      <c r="E663" s="26">
        <v>0.5</v>
      </c>
      <c r="F663" s="26">
        <v>33.59928</v>
      </c>
    </row>
    <row r="664" spans="2:6" x14ac:dyDescent="0.3">
      <c r="B664" s="35" t="s">
        <v>44</v>
      </c>
      <c r="C664" s="28" t="s">
        <v>5</v>
      </c>
      <c r="D664" s="28" t="s">
        <v>39</v>
      </c>
      <c r="E664" s="28">
        <v>0.5</v>
      </c>
      <c r="F664" s="28">
        <v>33.59928</v>
      </c>
    </row>
    <row r="665" spans="2:6" x14ac:dyDescent="0.3">
      <c r="B665" s="34" t="s">
        <v>44</v>
      </c>
      <c r="C665" s="26" t="s">
        <v>5</v>
      </c>
      <c r="D665" s="26" t="s">
        <v>39</v>
      </c>
      <c r="E665" s="26">
        <v>0.5</v>
      </c>
      <c r="F665" s="26">
        <v>33.59928</v>
      </c>
    </row>
    <row r="666" spans="2:6" x14ac:dyDescent="0.3">
      <c r="B666" s="35" t="s">
        <v>44</v>
      </c>
      <c r="C666" s="28" t="s">
        <v>5</v>
      </c>
      <c r="D666" s="28" t="s">
        <v>39</v>
      </c>
      <c r="E666" s="28">
        <v>0.5</v>
      </c>
      <c r="F666" s="28">
        <v>33.59928</v>
      </c>
    </row>
    <row r="667" spans="2:6" x14ac:dyDescent="0.3">
      <c r="B667" s="34" t="s">
        <v>44</v>
      </c>
      <c r="C667" s="26" t="s">
        <v>5</v>
      </c>
      <c r="D667" s="26" t="s">
        <v>39</v>
      </c>
      <c r="E667" s="26">
        <v>0.5</v>
      </c>
      <c r="F667" s="26">
        <v>33.59928</v>
      </c>
    </row>
    <row r="668" spans="2:6" x14ac:dyDescent="0.3">
      <c r="B668" s="35" t="s">
        <v>44</v>
      </c>
      <c r="C668" s="28" t="s">
        <v>5</v>
      </c>
      <c r="D668" s="28" t="s">
        <v>39</v>
      </c>
      <c r="E668" s="28">
        <v>0.25</v>
      </c>
      <c r="F668" s="28">
        <v>29.606480000000001</v>
      </c>
    </row>
    <row r="669" spans="2:6" x14ac:dyDescent="0.3">
      <c r="B669" s="34" t="s">
        <v>44</v>
      </c>
      <c r="C669" s="26" t="s">
        <v>5</v>
      </c>
      <c r="D669" s="26" t="s">
        <v>39</v>
      </c>
      <c r="E669" s="26">
        <v>0.25</v>
      </c>
      <c r="F669" s="26">
        <v>29.606480000000001</v>
      </c>
    </row>
    <row r="670" spans="2:6" x14ac:dyDescent="0.3">
      <c r="B670" s="35" t="s">
        <v>44</v>
      </c>
      <c r="C670" s="28" t="s">
        <v>5</v>
      </c>
      <c r="D670" s="28" t="s">
        <v>39</v>
      </c>
      <c r="E670" s="28">
        <v>0.25</v>
      </c>
      <c r="F670" s="28">
        <v>29.606480000000001</v>
      </c>
    </row>
    <row r="671" spans="2:6" x14ac:dyDescent="0.3">
      <c r="B671" s="34" t="s">
        <v>44</v>
      </c>
      <c r="C671" s="26" t="s">
        <v>5</v>
      </c>
      <c r="D671" s="26" t="s">
        <v>39</v>
      </c>
      <c r="E671" s="26">
        <v>0.25</v>
      </c>
      <c r="F671" s="26">
        <v>29.606480000000001</v>
      </c>
    </row>
    <row r="672" spans="2:6" x14ac:dyDescent="0.3">
      <c r="B672" s="35" t="s">
        <v>44</v>
      </c>
      <c r="C672" s="28" t="s">
        <v>5</v>
      </c>
      <c r="D672" s="28" t="s">
        <v>39</v>
      </c>
      <c r="E672" s="28">
        <v>0.05</v>
      </c>
      <c r="F672" s="28">
        <v>24.553425000000001</v>
      </c>
    </row>
    <row r="673" spans="2:6" x14ac:dyDescent="0.3">
      <c r="B673" s="34" t="s">
        <v>44</v>
      </c>
      <c r="C673" s="26" t="s">
        <v>5</v>
      </c>
      <c r="D673" s="26" t="s">
        <v>39</v>
      </c>
      <c r="E673" s="26">
        <v>0.05</v>
      </c>
      <c r="F673" s="26">
        <v>24.553425000000001</v>
      </c>
    </row>
    <row r="674" spans="2:6" x14ac:dyDescent="0.3">
      <c r="B674" s="35" t="s">
        <v>44</v>
      </c>
      <c r="C674" s="28" t="s">
        <v>5</v>
      </c>
      <c r="D674" s="28" t="s">
        <v>39</v>
      </c>
      <c r="E674" s="28">
        <v>0.05</v>
      </c>
      <c r="F674" s="28">
        <v>24.553425000000001</v>
      </c>
    </row>
    <row r="675" spans="2:6" x14ac:dyDescent="0.3">
      <c r="B675" s="34" t="s">
        <v>44</v>
      </c>
      <c r="C675" s="26" t="s">
        <v>5</v>
      </c>
      <c r="D675" s="26" t="s">
        <v>39</v>
      </c>
      <c r="E675" s="26">
        <v>0</v>
      </c>
      <c r="F675" s="26">
        <v>14.946877000000001</v>
      </c>
    </row>
    <row r="676" spans="2:6" x14ac:dyDescent="0.3">
      <c r="B676" s="35" t="s">
        <v>44</v>
      </c>
      <c r="C676" s="28" t="s">
        <v>5</v>
      </c>
      <c r="D676" s="28" t="s">
        <v>39</v>
      </c>
      <c r="E676" s="28" t="s">
        <v>24</v>
      </c>
      <c r="F676" s="28">
        <v>33.653562999999998</v>
      </c>
    </row>
    <row r="677" spans="2:6" x14ac:dyDescent="0.3">
      <c r="B677" s="34" t="s">
        <v>44</v>
      </c>
      <c r="C677" s="26" t="s">
        <v>5</v>
      </c>
      <c r="D677" s="26" t="s">
        <v>40</v>
      </c>
      <c r="E677" s="26">
        <v>1</v>
      </c>
      <c r="F677" s="26">
        <v>622.62707499999999</v>
      </c>
    </row>
    <row r="678" spans="2:6" x14ac:dyDescent="0.3">
      <c r="B678" s="35" t="s">
        <v>44</v>
      </c>
      <c r="C678" s="28" t="s">
        <v>5</v>
      </c>
      <c r="D678" s="28" t="s">
        <v>40</v>
      </c>
      <c r="E678" s="28">
        <v>0.95</v>
      </c>
      <c r="F678" s="28">
        <v>370.96052800000001</v>
      </c>
    </row>
    <row r="679" spans="2:6" x14ac:dyDescent="0.3">
      <c r="B679" s="34" t="s">
        <v>44</v>
      </c>
      <c r="C679" s="26" t="s">
        <v>5</v>
      </c>
      <c r="D679" s="26" t="s">
        <v>40</v>
      </c>
      <c r="E679" s="26">
        <v>0.95</v>
      </c>
      <c r="F679" s="26">
        <v>370.96052800000001</v>
      </c>
    </row>
    <row r="680" spans="2:6" x14ac:dyDescent="0.3">
      <c r="B680" s="35" t="s">
        <v>44</v>
      </c>
      <c r="C680" s="28" t="s">
        <v>5</v>
      </c>
      <c r="D680" s="28" t="s">
        <v>40</v>
      </c>
      <c r="E680" s="28">
        <v>0.95</v>
      </c>
      <c r="F680" s="28">
        <v>370.96052800000001</v>
      </c>
    </row>
    <row r="681" spans="2:6" x14ac:dyDescent="0.3">
      <c r="B681" s="34" t="s">
        <v>44</v>
      </c>
      <c r="C681" s="26" t="s">
        <v>5</v>
      </c>
      <c r="D681" s="26" t="s">
        <v>40</v>
      </c>
      <c r="E681" s="26">
        <v>0.75</v>
      </c>
      <c r="F681" s="26">
        <v>300.13982299999998</v>
      </c>
    </row>
    <row r="682" spans="2:6" x14ac:dyDescent="0.3">
      <c r="B682" s="35" t="s">
        <v>44</v>
      </c>
      <c r="C682" s="28" t="s">
        <v>5</v>
      </c>
      <c r="D682" s="28" t="s">
        <v>40</v>
      </c>
      <c r="E682" s="28">
        <v>0.75</v>
      </c>
      <c r="F682" s="28">
        <v>300.13982299999998</v>
      </c>
    </row>
    <row r="683" spans="2:6" x14ac:dyDescent="0.3">
      <c r="B683" s="34" t="s">
        <v>44</v>
      </c>
      <c r="C683" s="26" t="s">
        <v>5</v>
      </c>
      <c r="D683" s="26" t="s">
        <v>40</v>
      </c>
      <c r="E683" s="26">
        <v>0.75</v>
      </c>
      <c r="F683" s="26">
        <v>300.13982299999998</v>
      </c>
    </row>
    <row r="684" spans="2:6" x14ac:dyDescent="0.3">
      <c r="B684" s="35" t="s">
        <v>44</v>
      </c>
      <c r="C684" s="28" t="s">
        <v>5</v>
      </c>
      <c r="D684" s="28" t="s">
        <v>40</v>
      </c>
      <c r="E684" s="28">
        <v>0.75</v>
      </c>
      <c r="F684" s="28">
        <v>300.13982299999998</v>
      </c>
    </row>
    <row r="685" spans="2:6" x14ac:dyDescent="0.3">
      <c r="B685" s="34" t="s">
        <v>44</v>
      </c>
      <c r="C685" s="26" t="s">
        <v>5</v>
      </c>
      <c r="D685" s="26" t="s">
        <v>40</v>
      </c>
      <c r="E685" s="26">
        <v>0.5</v>
      </c>
      <c r="F685" s="26">
        <v>260.294669</v>
      </c>
    </row>
    <row r="686" spans="2:6" x14ac:dyDescent="0.3">
      <c r="B686" s="35" t="s">
        <v>44</v>
      </c>
      <c r="C686" s="28" t="s">
        <v>5</v>
      </c>
      <c r="D686" s="28" t="s">
        <v>40</v>
      </c>
      <c r="E686" s="28">
        <v>0.5</v>
      </c>
      <c r="F686" s="28">
        <v>260.294669</v>
      </c>
    </row>
    <row r="687" spans="2:6" x14ac:dyDescent="0.3">
      <c r="B687" s="34" t="s">
        <v>44</v>
      </c>
      <c r="C687" s="26" t="s">
        <v>5</v>
      </c>
      <c r="D687" s="26" t="s">
        <v>40</v>
      </c>
      <c r="E687" s="26">
        <v>0.5</v>
      </c>
      <c r="F687" s="26">
        <v>260.294669</v>
      </c>
    </row>
    <row r="688" spans="2:6" x14ac:dyDescent="0.3">
      <c r="B688" s="35" t="s">
        <v>44</v>
      </c>
      <c r="C688" s="28" t="s">
        <v>5</v>
      </c>
      <c r="D688" s="28" t="s">
        <v>40</v>
      </c>
      <c r="E688" s="28">
        <v>0.5</v>
      </c>
      <c r="F688" s="28">
        <v>260.294669</v>
      </c>
    </row>
    <row r="689" spans="2:6" x14ac:dyDescent="0.3">
      <c r="B689" s="34" t="s">
        <v>44</v>
      </c>
      <c r="C689" s="26" t="s">
        <v>5</v>
      </c>
      <c r="D689" s="26" t="s">
        <v>40</v>
      </c>
      <c r="E689" s="26">
        <v>0.5</v>
      </c>
      <c r="F689" s="26">
        <v>260.294669</v>
      </c>
    </row>
    <row r="690" spans="2:6" x14ac:dyDescent="0.3">
      <c r="B690" s="35" t="s">
        <v>44</v>
      </c>
      <c r="C690" s="28" t="s">
        <v>5</v>
      </c>
      <c r="D690" s="28" t="s">
        <v>40</v>
      </c>
      <c r="E690" s="28">
        <v>0.25</v>
      </c>
      <c r="F690" s="28">
        <v>227.47753399999999</v>
      </c>
    </row>
    <row r="691" spans="2:6" x14ac:dyDescent="0.3">
      <c r="B691" s="34" t="s">
        <v>44</v>
      </c>
      <c r="C691" s="26" t="s">
        <v>5</v>
      </c>
      <c r="D691" s="26" t="s">
        <v>40</v>
      </c>
      <c r="E691" s="26">
        <v>0.25</v>
      </c>
      <c r="F691" s="26">
        <v>227.47753399999999</v>
      </c>
    </row>
    <row r="692" spans="2:6" x14ac:dyDescent="0.3">
      <c r="B692" s="35" t="s">
        <v>44</v>
      </c>
      <c r="C692" s="28" t="s">
        <v>5</v>
      </c>
      <c r="D692" s="28" t="s">
        <v>40</v>
      </c>
      <c r="E692" s="28">
        <v>0.25</v>
      </c>
      <c r="F692" s="28">
        <v>227.47753399999999</v>
      </c>
    </row>
    <row r="693" spans="2:6" x14ac:dyDescent="0.3">
      <c r="B693" s="34" t="s">
        <v>44</v>
      </c>
      <c r="C693" s="26" t="s">
        <v>5</v>
      </c>
      <c r="D693" s="26" t="s">
        <v>40</v>
      </c>
      <c r="E693" s="26">
        <v>0.25</v>
      </c>
      <c r="F693" s="26">
        <v>227.47753399999999</v>
      </c>
    </row>
    <row r="694" spans="2:6" x14ac:dyDescent="0.3">
      <c r="B694" s="35" t="s">
        <v>44</v>
      </c>
      <c r="C694" s="28" t="s">
        <v>5</v>
      </c>
      <c r="D694" s="28" t="s">
        <v>40</v>
      </c>
      <c r="E694" s="28">
        <v>0.05</v>
      </c>
      <c r="F694" s="28">
        <v>193.02759900000001</v>
      </c>
    </row>
    <row r="695" spans="2:6" x14ac:dyDescent="0.3">
      <c r="B695" s="34" t="s">
        <v>44</v>
      </c>
      <c r="C695" s="26" t="s">
        <v>5</v>
      </c>
      <c r="D695" s="26" t="s">
        <v>40</v>
      </c>
      <c r="E695" s="26">
        <v>0.05</v>
      </c>
      <c r="F695" s="26">
        <v>193.02759900000001</v>
      </c>
    </row>
    <row r="696" spans="2:6" x14ac:dyDescent="0.3">
      <c r="B696" s="35" t="s">
        <v>44</v>
      </c>
      <c r="C696" s="28" t="s">
        <v>5</v>
      </c>
      <c r="D696" s="28" t="s">
        <v>40</v>
      </c>
      <c r="E696" s="28">
        <v>0.05</v>
      </c>
      <c r="F696" s="28">
        <v>193.02759900000001</v>
      </c>
    </row>
    <row r="697" spans="2:6" x14ac:dyDescent="0.3">
      <c r="B697" s="34" t="s">
        <v>44</v>
      </c>
      <c r="C697" s="26" t="s">
        <v>5</v>
      </c>
      <c r="D697" s="26" t="s">
        <v>40</v>
      </c>
      <c r="E697" s="26">
        <v>0</v>
      </c>
      <c r="F697" s="26">
        <v>161.83797300000001</v>
      </c>
    </row>
    <row r="698" spans="2:6" x14ac:dyDescent="0.3">
      <c r="B698" s="35" t="s">
        <v>44</v>
      </c>
      <c r="C698" s="28" t="s">
        <v>5</v>
      </c>
      <c r="D698" s="28" t="s">
        <v>40</v>
      </c>
      <c r="E698" s="28" t="s">
        <v>24</v>
      </c>
      <c r="F698" s="28">
        <v>268.07087799999999</v>
      </c>
    </row>
    <row r="699" spans="2:6" x14ac:dyDescent="0.3">
      <c r="B699" s="34" t="s">
        <v>44</v>
      </c>
      <c r="C699" s="26" t="s">
        <v>5</v>
      </c>
      <c r="D699" s="26" t="s">
        <v>41</v>
      </c>
      <c r="E699" s="26">
        <v>1</v>
      </c>
      <c r="F699" s="26">
        <v>647.60476100000005</v>
      </c>
    </row>
    <row r="700" spans="2:6" x14ac:dyDescent="0.3">
      <c r="B700" s="35" t="s">
        <v>44</v>
      </c>
      <c r="C700" s="28" t="s">
        <v>5</v>
      </c>
      <c r="D700" s="28" t="s">
        <v>41</v>
      </c>
      <c r="E700" s="28">
        <v>0.95</v>
      </c>
      <c r="F700" s="28">
        <v>415.73605300000003</v>
      </c>
    </row>
    <row r="701" spans="2:6" x14ac:dyDescent="0.3">
      <c r="B701" s="34" t="s">
        <v>44</v>
      </c>
      <c r="C701" s="26" t="s">
        <v>5</v>
      </c>
      <c r="D701" s="26" t="s">
        <v>41</v>
      </c>
      <c r="E701" s="26">
        <v>0.95</v>
      </c>
      <c r="F701" s="26">
        <v>415.73605300000003</v>
      </c>
    </row>
    <row r="702" spans="2:6" x14ac:dyDescent="0.3">
      <c r="B702" s="35" t="s">
        <v>44</v>
      </c>
      <c r="C702" s="28" t="s">
        <v>5</v>
      </c>
      <c r="D702" s="28" t="s">
        <v>41</v>
      </c>
      <c r="E702" s="28">
        <v>0.95</v>
      </c>
      <c r="F702" s="28">
        <v>415.73605300000003</v>
      </c>
    </row>
    <row r="703" spans="2:6" x14ac:dyDescent="0.3">
      <c r="B703" s="34" t="s">
        <v>44</v>
      </c>
      <c r="C703" s="26" t="s">
        <v>5</v>
      </c>
      <c r="D703" s="26" t="s">
        <v>41</v>
      </c>
      <c r="E703" s="26">
        <v>0.75</v>
      </c>
      <c r="F703" s="26">
        <v>348.906949</v>
      </c>
    </row>
    <row r="704" spans="2:6" x14ac:dyDescent="0.3">
      <c r="B704" s="35" t="s">
        <v>44</v>
      </c>
      <c r="C704" s="28" t="s">
        <v>5</v>
      </c>
      <c r="D704" s="28" t="s">
        <v>41</v>
      </c>
      <c r="E704" s="28">
        <v>0.75</v>
      </c>
      <c r="F704" s="28">
        <v>348.906949</v>
      </c>
    </row>
    <row r="705" spans="2:6" x14ac:dyDescent="0.3">
      <c r="B705" s="34" t="s">
        <v>44</v>
      </c>
      <c r="C705" s="26" t="s">
        <v>5</v>
      </c>
      <c r="D705" s="26" t="s">
        <v>41</v>
      </c>
      <c r="E705" s="26">
        <v>0.75</v>
      </c>
      <c r="F705" s="26">
        <v>348.906949</v>
      </c>
    </row>
    <row r="706" spans="2:6" x14ac:dyDescent="0.3">
      <c r="B706" s="35" t="s">
        <v>44</v>
      </c>
      <c r="C706" s="28" t="s">
        <v>5</v>
      </c>
      <c r="D706" s="28" t="s">
        <v>41</v>
      </c>
      <c r="E706" s="28">
        <v>0.75</v>
      </c>
      <c r="F706" s="28">
        <v>348.906949</v>
      </c>
    </row>
    <row r="707" spans="2:6" x14ac:dyDescent="0.3">
      <c r="B707" s="34" t="s">
        <v>44</v>
      </c>
      <c r="C707" s="26" t="s">
        <v>5</v>
      </c>
      <c r="D707" s="26" t="s">
        <v>41</v>
      </c>
      <c r="E707" s="26">
        <v>0.5</v>
      </c>
      <c r="F707" s="26">
        <v>310.48292500000002</v>
      </c>
    </row>
    <row r="708" spans="2:6" x14ac:dyDescent="0.3">
      <c r="B708" s="35" t="s">
        <v>44</v>
      </c>
      <c r="C708" s="28" t="s">
        <v>5</v>
      </c>
      <c r="D708" s="28" t="s">
        <v>41</v>
      </c>
      <c r="E708" s="28">
        <v>0.5</v>
      </c>
      <c r="F708" s="28">
        <v>310.48292500000002</v>
      </c>
    </row>
    <row r="709" spans="2:6" x14ac:dyDescent="0.3">
      <c r="B709" s="34" t="s">
        <v>44</v>
      </c>
      <c r="C709" s="26" t="s">
        <v>5</v>
      </c>
      <c r="D709" s="26" t="s">
        <v>41</v>
      </c>
      <c r="E709" s="26">
        <v>0.5</v>
      </c>
      <c r="F709" s="26">
        <v>310.48292500000002</v>
      </c>
    </row>
    <row r="710" spans="2:6" x14ac:dyDescent="0.3">
      <c r="B710" s="35" t="s">
        <v>44</v>
      </c>
      <c r="C710" s="28" t="s">
        <v>5</v>
      </c>
      <c r="D710" s="28" t="s">
        <v>41</v>
      </c>
      <c r="E710" s="28">
        <v>0.5</v>
      </c>
      <c r="F710" s="28">
        <v>310.48292500000002</v>
      </c>
    </row>
    <row r="711" spans="2:6" x14ac:dyDescent="0.3">
      <c r="B711" s="34" t="s">
        <v>44</v>
      </c>
      <c r="C711" s="26" t="s">
        <v>5</v>
      </c>
      <c r="D711" s="26" t="s">
        <v>41</v>
      </c>
      <c r="E711" s="26">
        <v>0.5</v>
      </c>
      <c r="F711" s="26">
        <v>310.48292500000002</v>
      </c>
    </row>
    <row r="712" spans="2:6" x14ac:dyDescent="0.3">
      <c r="B712" s="35" t="s">
        <v>44</v>
      </c>
      <c r="C712" s="28" t="s">
        <v>5</v>
      </c>
      <c r="D712" s="28" t="s">
        <v>41</v>
      </c>
      <c r="E712" s="28">
        <v>0.25</v>
      </c>
      <c r="F712" s="28">
        <v>280.00102199999998</v>
      </c>
    </row>
    <row r="713" spans="2:6" x14ac:dyDescent="0.3">
      <c r="B713" s="34" t="s">
        <v>44</v>
      </c>
      <c r="C713" s="26" t="s">
        <v>5</v>
      </c>
      <c r="D713" s="26" t="s">
        <v>41</v>
      </c>
      <c r="E713" s="26">
        <v>0.25</v>
      </c>
      <c r="F713" s="26">
        <v>280.00102199999998</v>
      </c>
    </row>
    <row r="714" spans="2:6" x14ac:dyDescent="0.3">
      <c r="B714" s="35" t="s">
        <v>44</v>
      </c>
      <c r="C714" s="28" t="s">
        <v>5</v>
      </c>
      <c r="D714" s="28" t="s">
        <v>41</v>
      </c>
      <c r="E714" s="28">
        <v>0.25</v>
      </c>
      <c r="F714" s="28">
        <v>280.00102199999998</v>
      </c>
    </row>
    <row r="715" spans="2:6" x14ac:dyDescent="0.3">
      <c r="B715" s="34" t="s">
        <v>44</v>
      </c>
      <c r="C715" s="26" t="s">
        <v>5</v>
      </c>
      <c r="D715" s="26" t="s">
        <v>41</v>
      </c>
      <c r="E715" s="26">
        <v>0.25</v>
      </c>
      <c r="F715" s="26">
        <v>280.00102199999998</v>
      </c>
    </row>
    <row r="716" spans="2:6" x14ac:dyDescent="0.3">
      <c r="B716" s="35" t="s">
        <v>44</v>
      </c>
      <c r="C716" s="28" t="s">
        <v>5</v>
      </c>
      <c r="D716" s="28" t="s">
        <v>41</v>
      </c>
      <c r="E716" s="28">
        <v>0.05</v>
      </c>
      <c r="F716" s="28">
        <v>247.85208600000001</v>
      </c>
    </row>
    <row r="717" spans="2:6" x14ac:dyDescent="0.3">
      <c r="B717" s="34" t="s">
        <v>44</v>
      </c>
      <c r="C717" s="26" t="s">
        <v>5</v>
      </c>
      <c r="D717" s="26" t="s">
        <v>41</v>
      </c>
      <c r="E717" s="26">
        <v>0.05</v>
      </c>
      <c r="F717" s="26">
        <v>247.85208600000001</v>
      </c>
    </row>
    <row r="718" spans="2:6" x14ac:dyDescent="0.3">
      <c r="B718" s="35" t="s">
        <v>44</v>
      </c>
      <c r="C718" s="28" t="s">
        <v>5</v>
      </c>
      <c r="D718" s="28" t="s">
        <v>41</v>
      </c>
      <c r="E718" s="28">
        <v>0.05</v>
      </c>
      <c r="F718" s="28">
        <v>247.85208600000001</v>
      </c>
    </row>
    <row r="719" spans="2:6" x14ac:dyDescent="0.3">
      <c r="B719" s="34" t="s">
        <v>44</v>
      </c>
      <c r="C719" s="26" t="s">
        <v>5</v>
      </c>
      <c r="D719" s="26" t="s">
        <v>41</v>
      </c>
      <c r="E719" s="26">
        <v>0</v>
      </c>
      <c r="F719" s="26">
        <v>212.70407</v>
      </c>
    </row>
    <row r="720" spans="2:6" x14ac:dyDescent="0.3">
      <c r="B720" s="35" t="s">
        <v>44</v>
      </c>
      <c r="C720" s="28" t="s">
        <v>5</v>
      </c>
      <c r="D720" s="28" t="s">
        <v>41</v>
      </c>
      <c r="E720" s="28" t="s">
        <v>24</v>
      </c>
      <c r="F720" s="28">
        <v>318.47965399999998</v>
      </c>
    </row>
    <row r="721" spans="2:6" x14ac:dyDescent="0.3">
      <c r="B721" s="34" t="s">
        <v>44</v>
      </c>
      <c r="C721" s="26" t="s">
        <v>5</v>
      </c>
      <c r="D721" s="26" t="s">
        <v>42</v>
      </c>
      <c r="E721" s="26">
        <v>1</v>
      </c>
      <c r="F721" s="26">
        <v>26206881.905134998</v>
      </c>
    </row>
    <row r="722" spans="2:6" x14ac:dyDescent="0.3">
      <c r="B722" s="35" t="s">
        <v>44</v>
      </c>
      <c r="C722" s="28" t="s">
        <v>5</v>
      </c>
      <c r="D722" s="28" t="s">
        <v>42</v>
      </c>
      <c r="E722" s="28">
        <v>0.95</v>
      </c>
      <c r="F722" s="28">
        <v>19328194.158208001</v>
      </c>
    </row>
    <row r="723" spans="2:6" x14ac:dyDescent="0.3">
      <c r="B723" s="34" t="s">
        <v>44</v>
      </c>
      <c r="C723" s="26" t="s">
        <v>5</v>
      </c>
      <c r="D723" s="26" t="s">
        <v>42</v>
      </c>
      <c r="E723" s="26">
        <v>0.95</v>
      </c>
      <c r="F723" s="26">
        <v>19328194.158208001</v>
      </c>
    </row>
    <row r="724" spans="2:6" x14ac:dyDescent="0.3">
      <c r="B724" s="35" t="s">
        <v>44</v>
      </c>
      <c r="C724" s="28" t="s">
        <v>5</v>
      </c>
      <c r="D724" s="28" t="s">
        <v>42</v>
      </c>
      <c r="E724" s="28">
        <v>0.95</v>
      </c>
      <c r="F724" s="28">
        <v>19328194.158208001</v>
      </c>
    </row>
    <row r="725" spans="2:6" x14ac:dyDescent="0.3">
      <c r="B725" s="34" t="s">
        <v>44</v>
      </c>
      <c r="C725" s="26" t="s">
        <v>5</v>
      </c>
      <c r="D725" s="26" t="s">
        <v>42</v>
      </c>
      <c r="E725" s="26">
        <v>0.75</v>
      </c>
      <c r="F725" s="26">
        <v>15974915.546576999</v>
      </c>
    </row>
    <row r="726" spans="2:6" x14ac:dyDescent="0.3">
      <c r="B726" s="35" t="s">
        <v>44</v>
      </c>
      <c r="C726" s="28" t="s">
        <v>5</v>
      </c>
      <c r="D726" s="28" t="s">
        <v>42</v>
      </c>
      <c r="E726" s="28">
        <v>0.75</v>
      </c>
      <c r="F726" s="28">
        <v>15974915.546576999</v>
      </c>
    </row>
    <row r="727" spans="2:6" x14ac:dyDescent="0.3">
      <c r="B727" s="34" t="s">
        <v>44</v>
      </c>
      <c r="C727" s="26" t="s">
        <v>5</v>
      </c>
      <c r="D727" s="26" t="s">
        <v>42</v>
      </c>
      <c r="E727" s="26">
        <v>0.75</v>
      </c>
      <c r="F727" s="26">
        <v>15974915.546576999</v>
      </c>
    </row>
    <row r="728" spans="2:6" x14ac:dyDescent="0.3">
      <c r="B728" s="35" t="s">
        <v>44</v>
      </c>
      <c r="C728" s="28" t="s">
        <v>5</v>
      </c>
      <c r="D728" s="28" t="s">
        <v>42</v>
      </c>
      <c r="E728" s="28">
        <v>0.75</v>
      </c>
      <c r="F728" s="28">
        <v>15974915.546576999</v>
      </c>
    </row>
    <row r="729" spans="2:6" x14ac:dyDescent="0.3">
      <c r="B729" s="34" t="s">
        <v>44</v>
      </c>
      <c r="C729" s="26" t="s">
        <v>5</v>
      </c>
      <c r="D729" s="26" t="s">
        <v>42</v>
      </c>
      <c r="E729" s="26">
        <v>0.5</v>
      </c>
      <c r="F729" s="26">
        <v>13806641.472384</v>
      </c>
    </row>
    <row r="730" spans="2:6" x14ac:dyDescent="0.3">
      <c r="B730" s="35" t="s">
        <v>44</v>
      </c>
      <c r="C730" s="28" t="s">
        <v>5</v>
      </c>
      <c r="D730" s="28" t="s">
        <v>42</v>
      </c>
      <c r="E730" s="28">
        <v>0.5</v>
      </c>
      <c r="F730" s="28">
        <v>13806641.472384</v>
      </c>
    </row>
    <row r="731" spans="2:6" x14ac:dyDescent="0.3">
      <c r="B731" s="34" t="s">
        <v>44</v>
      </c>
      <c r="C731" s="26" t="s">
        <v>5</v>
      </c>
      <c r="D731" s="26" t="s">
        <v>42</v>
      </c>
      <c r="E731" s="26">
        <v>0.5</v>
      </c>
      <c r="F731" s="26">
        <v>13806641.472384</v>
      </c>
    </row>
    <row r="732" spans="2:6" x14ac:dyDescent="0.3">
      <c r="B732" s="35" t="s">
        <v>44</v>
      </c>
      <c r="C732" s="28" t="s">
        <v>5</v>
      </c>
      <c r="D732" s="28" t="s">
        <v>42</v>
      </c>
      <c r="E732" s="28">
        <v>0.5</v>
      </c>
      <c r="F732" s="28">
        <v>13806641.472384</v>
      </c>
    </row>
    <row r="733" spans="2:6" x14ac:dyDescent="0.3">
      <c r="B733" s="34" t="s">
        <v>44</v>
      </c>
      <c r="C733" s="26" t="s">
        <v>5</v>
      </c>
      <c r="D733" s="26" t="s">
        <v>42</v>
      </c>
      <c r="E733" s="26">
        <v>0.5</v>
      </c>
      <c r="F733" s="26">
        <v>13806641.472384</v>
      </c>
    </row>
    <row r="734" spans="2:6" x14ac:dyDescent="0.3">
      <c r="B734" s="35" t="s">
        <v>44</v>
      </c>
      <c r="C734" s="28" t="s">
        <v>5</v>
      </c>
      <c r="D734" s="28" t="s">
        <v>42</v>
      </c>
      <c r="E734" s="28">
        <v>0.25</v>
      </c>
      <c r="F734" s="28">
        <v>11772685.898968</v>
      </c>
    </row>
    <row r="735" spans="2:6" x14ac:dyDescent="0.3">
      <c r="B735" s="34" t="s">
        <v>44</v>
      </c>
      <c r="C735" s="26" t="s">
        <v>5</v>
      </c>
      <c r="D735" s="26" t="s">
        <v>42</v>
      </c>
      <c r="E735" s="26">
        <v>0.25</v>
      </c>
      <c r="F735" s="26">
        <v>11772685.898968</v>
      </c>
    </row>
    <row r="736" spans="2:6" x14ac:dyDescent="0.3">
      <c r="B736" s="35" t="s">
        <v>44</v>
      </c>
      <c r="C736" s="28" t="s">
        <v>5</v>
      </c>
      <c r="D736" s="28" t="s">
        <v>42</v>
      </c>
      <c r="E736" s="28">
        <v>0.25</v>
      </c>
      <c r="F736" s="28">
        <v>11772685.898968</v>
      </c>
    </row>
    <row r="737" spans="2:6" x14ac:dyDescent="0.3">
      <c r="B737" s="34" t="s">
        <v>44</v>
      </c>
      <c r="C737" s="26" t="s">
        <v>5</v>
      </c>
      <c r="D737" s="26" t="s">
        <v>42</v>
      </c>
      <c r="E737" s="26">
        <v>0.25</v>
      </c>
      <c r="F737" s="26">
        <v>11772685.898968</v>
      </c>
    </row>
    <row r="738" spans="2:6" x14ac:dyDescent="0.3">
      <c r="B738" s="35" t="s">
        <v>44</v>
      </c>
      <c r="C738" s="28" t="s">
        <v>5</v>
      </c>
      <c r="D738" s="28" t="s">
        <v>42</v>
      </c>
      <c r="E738" s="28">
        <v>0.05</v>
      </c>
      <c r="F738" s="28">
        <v>9314039.8671749998</v>
      </c>
    </row>
    <row r="739" spans="2:6" x14ac:dyDescent="0.3">
      <c r="B739" s="34" t="s">
        <v>44</v>
      </c>
      <c r="C739" s="26" t="s">
        <v>5</v>
      </c>
      <c r="D739" s="26" t="s">
        <v>42</v>
      </c>
      <c r="E739" s="26">
        <v>0.05</v>
      </c>
      <c r="F739" s="26">
        <v>9314039.8671749998</v>
      </c>
    </row>
    <row r="740" spans="2:6" x14ac:dyDescent="0.3">
      <c r="B740" s="35" t="s">
        <v>44</v>
      </c>
      <c r="C740" s="28" t="s">
        <v>5</v>
      </c>
      <c r="D740" s="28" t="s">
        <v>42</v>
      </c>
      <c r="E740" s="28">
        <v>0.05</v>
      </c>
      <c r="F740" s="28">
        <v>9314039.8671749998</v>
      </c>
    </row>
    <row r="741" spans="2:6" x14ac:dyDescent="0.3">
      <c r="B741" s="34" t="s">
        <v>44</v>
      </c>
      <c r="C741" s="26" t="s">
        <v>5</v>
      </c>
      <c r="D741" s="26" t="s">
        <v>42</v>
      </c>
      <c r="E741" s="26">
        <v>0</v>
      </c>
      <c r="F741" s="26">
        <v>5496110.1948560001</v>
      </c>
    </row>
    <row r="742" spans="2:6" x14ac:dyDescent="0.3">
      <c r="B742" s="35" t="s">
        <v>44</v>
      </c>
      <c r="C742" s="28" t="s">
        <v>5</v>
      </c>
      <c r="D742" s="28" t="s">
        <v>42</v>
      </c>
      <c r="E742" s="28" t="s">
        <v>24</v>
      </c>
      <c r="F742" s="28">
        <v>13987140.831963999</v>
      </c>
    </row>
    <row r="743" spans="2:6" x14ac:dyDescent="0.3">
      <c r="B743" s="34" t="s">
        <v>44</v>
      </c>
      <c r="C743" s="26" t="s">
        <v>5</v>
      </c>
      <c r="D743" s="26" t="s">
        <v>43</v>
      </c>
      <c r="E743" s="26">
        <v>1</v>
      </c>
      <c r="F743" s="26">
        <v>658.23946999999998</v>
      </c>
    </row>
    <row r="744" spans="2:6" x14ac:dyDescent="0.3">
      <c r="B744" s="35" t="s">
        <v>44</v>
      </c>
      <c r="C744" s="28" t="s">
        <v>5</v>
      </c>
      <c r="D744" s="28" t="s">
        <v>43</v>
      </c>
      <c r="E744" s="28">
        <v>0.95</v>
      </c>
      <c r="F744" s="28">
        <v>394.03924999999998</v>
      </c>
    </row>
    <row r="745" spans="2:6" x14ac:dyDescent="0.3">
      <c r="B745" s="34" t="s">
        <v>44</v>
      </c>
      <c r="C745" s="26" t="s">
        <v>5</v>
      </c>
      <c r="D745" s="26" t="s">
        <v>43</v>
      </c>
      <c r="E745" s="26">
        <v>0.95</v>
      </c>
      <c r="F745" s="26">
        <v>394.03924999999998</v>
      </c>
    </row>
    <row r="746" spans="2:6" x14ac:dyDescent="0.3">
      <c r="B746" s="35" t="s">
        <v>44</v>
      </c>
      <c r="C746" s="28" t="s">
        <v>5</v>
      </c>
      <c r="D746" s="28" t="s">
        <v>43</v>
      </c>
      <c r="E746" s="28">
        <v>0.95</v>
      </c>
      <c r="F746" s="28">
        <v>394.03924999999998</v>
      </c>
    </row>
    <row r="747" spans="2:6" x14ac:dyDescent="0.3">
      <c r="B747" s="34" t="s">
        <v>44</v>
      </c>
      <c r="C747" s="26" t="s">
        <v>5</v>
      </c>
      <c r="D747" s="26" t="s">
        <v>43</v>
      </c>
      <c r="E747" s="26">
        <v>0.75</v>
      </c>
      <c r="F747" s="26">
        <v>319.69642399999998</v>
      </c>
    </row>
    <row r="748" spans="2:6" x14ac:dyDescent="0.3">
      <c r="B748" s="35" t="s">
        <v>44</v>
      </c>
      <c r="C748" s="28" t="s">
        <v>5</v>
      </c>
      <c r="D748" s="28" t="s">
        <v>43</v>
      </c>
      <c r="E748" s="28">
        <v>0.75</v>
      </c>
      <c r="F748" s="28">
        <v>319.69642399999998</v>
      </c>
    </row>
    <row r="749" spans="2:6" x14ac:dyDescent="0.3">
      <c r="B749" s="34" t="s">
        <v>44</v>
      </c>
      <c r="C749" s="26" t="s">
        <v>5</v>
      </c>
      <c r="D749" s="26" t="s">
        <v>43</v>
      </c>
      <c r="E749" s="26">
        <v>0.75</v>
      </c>
      <c r="F749" s="26">
        <v>319.69642399999998</v>
      </c>
    </row>
    <row r="750" spans="2:6" x14ac:dyDescent="0.3">
      <c r="B750" s="35" t="s">
        <v>44</v>
      </c>
      <c r="C750" s="28" t="s">
        <v>5</v>
      </c>
      <c r="D750" s="28" t="s">
        <v>43</v>
      </c>
      <c r="E750" s="28">
        <v>0.75</v>
      </c>
      <c r="F750" s="28">
        <v>319.69642399999998</v>
      </c>
    </row>
    <row r="751" spans="2:6" x14ac:dyDescent="0.3">
      <c r="B751" s="34" t="s">
        <v>44</v>
      </c>
      <c r="C751" s="26" t="s">
        <v>5</v>
      </c>
      <c r="D751" s="26" t="s">
        <v>43</v>
      </c>
      <c r="E751" s="26">
        <v>0.5</v>
      </c>
      <c r="F751" s="26">
        <v>277.31727799999999</v>
      </c>
    </row>
    <row r="752" spans="2:6" x14ac:dyDescent="0.3">
      <c r="B752" s="35" t="s">
        <v>44</v>
      </c>
      <c r="C752" s="28" t="s">
        <v>5</v>
      </c>
      <c r="D752" s="28" t="s">
        <v>43</v>
      </c>
      <c r="E752" s="28">
        <v>0.5</v>
      </c>
      <c r="F752" s="28">
        <v>277.31727799999999</v>
      </c>
    </row>
    <row r="753" spans="2:6" x14ac:dyDescent="0.3">
      <c r="B753" s="34" t="s">
        <v>44</v>
      </c>
      <c r="C753" s="26" t="s">
        <v>5</v>
      </c>
      <c r="D753" s="26" t="s">
        <v>43</v>
      </c>
      <c r="E753" s="26">
        <v>0.5</v>
      </c>
      <c r="F753" s="26">
        <v>277.31727799999999</v>
      </c>
    </row>
    <row r="754" spans="2:6" x14ac:dyDescent="0.3">
      <c r="B754" s="35" t="s">
        <v>44</v>
      </c>
      <c r="C754" s="28" t="s">
        <v>5</v>
      </c>
      <c r="D754" s="28" t="s">
        <v>43</v>
      </c>
      <c r="E754" s="28">
        <v>0.5</v>
      </c>
      <c r="F754" s="28">
        <v>277.31727799999999</v>
      </c>
    </row>
    <row r="755" spans="2:6" x14ac:dyDescent="0.3">
      <c r="B755" s="34" t="s">
        <v>44</v>
      </c>
      <c r="C755" s="26" t="s">
        <v>5</v>
      </c>
      <c r="D755" s="26" t="s">
        <v>43</v>
      </c>
      <c r="E755" s="26">
        <v>0.5</v>
      </c>
      <c r="F755" s="26">
        <v>277.31727799999999</v>
      </c>
    </row>
    <row r="756" spans="2:6" x14ac:dyDescent="0.3">
      <c r="B756" s="35" t="s">
        <v>44</v>
      </c>
      <c r="C756" s="28" t="s">
        <v>5</v>
      </c>
      <c r="D756" s="28" t="s">
        <v>43</v>
      </c>
      <c r="E756" s="28">
        <v>0.25</v>
      </c>
      <c r="F756" s="28">
        <v>242.66556499999999</v>
      </c>
    </row>
    <row r="757" spans="2:6" x14ac:dyDescent="0.3">
      <c r="B757" s="34" t="s">
        <v>44</v>
      </c>
      <c r="C757" s="26" t="s">
        <v>5</v>
      </c>
      <c r="D757" s="26" t="s">
        <v>43</v>
      </c>
      <c r="E757" s="26">
        <v>0.25</v>
      </c>
      <c r="F757" s="26">
        <v>242.66556499999999</v>
      </c>
    </row>
    <row r="758" spans="2:6" x14ac:dyDescent="0.3">
      <c r="B758" s="35" t="s">
        <v>44</v>
      </c>
      <c r="C758" s="28" t="s">
        <v>5</v>
      </c>
      <c r="D758" s="28" t="s">
        <v>43</v>
      </c>
      <c r="E758" s="28">
        <v>0.25</v>
      </c>
      <c r="F758" s="28">
        <v>242.66556499999999</v>
      </c>
    </row>
    <row r="759" spans="2:6" x14ac:dyDescent="0.3">
      <c r="B759" s="34" t="s">
        <v>44</v>
      </c>
      <c r="C759" s="26" t="s">
        <v>5</v>
      </c>
      <c r="D759" s="26" t="s">
        <v>43</v>
      </c>
      <c r="E759" s="26">
        <v>0.25</v>
      </c>
      <c r="F759" s="26">
        <v>242.66556499999999</v>
      </c>
    </row>
    <row r="760" spans="2:6" x14ac:dyDescent="0.3">
      <c r="B760" s="35" t="s">
        <v>44</v>
      </c>
      <c r="C760" s="28" t="s">
        <v>5</v>
      </c>
      <c r="D760" s="28" t="s">
        <v>43</v>
      </c>
      <c r="E760" s="28">
        <v>0.05</v>
      </c>
      <c r="F760" s="28">
        <v>206.03633400000001</v>
      </c>
    </row>
    <row r="761" spans="2:6" x14ac:dyDescent="0.3">
      <c r="B761" s="34" t="s">
        <v>44</v>
      </c>
      <c r="C761" s="26" t="s">
        <v>5</v>
      </c>
      <c r="D761" s="26" t="s">
        <v>43</v>
      </c>
      <c r="E761" s="26">
        <v>0.05</v>
      </c>
      <c r="F761" s="26">
        <v>206.03633400000001</v>
      </c>
    </row>
    <row r="762" spans="2:6" x14ac:dyDescent="0.3">
      <c r="B762" s="35" t="s">
        <v>44</v>
      </c>
      <c r="C762" s="28" t="s">
        <v>5</v>
      </c>
      <c r="D762" s="28" t="s">
        <v>43</v>
      </c>
      <c r="E762" s="28">
        <v>0.05</v>
      </c>
      <c r="F762" s="28">
        <v>206.03633400000001</v>
      </c>
    </row>
    <row r="763" spans="2:6" x14ac:dyDescent="0.3">
      <c r="B763" s="34" t="s">
        <v>44</v>
      </c>
      <c r="C763" s="26" t="s">
        <v>5</v>
      </c>
      <c r="D763" s="26" t="s">
        <v>43</v>
      </c>
      <c r="E763" s="26">
        <v>0</v>
      </c>
      <c r="F763" s="26">
        <v>172.930813</v>
      </c>
    </row>
    <row r="764" spans="2:6" x14ac:dyDescent="0.3">
      <c r="B764" s="35" t="s">
        <v>44</v>
      </c>
      <c r="C764" s="28" t="s">
        <v>5</v>
      </c>
      <c r="D764" s="28" t="s">
        <v>43</v>
      </c>
      <c r="E764" s="28" t="s">
        <v>24</v>
      </c>
      <c r="F764" s="28">
        <v>285.67207500000001</v>
      </c>
    </row>
    <row r="765" spans="2:6" x14ac:dyDescent="0.3">
      <c r="B765" s="34" t="s">
        <v>44</v>
      </c>
      <c r="C765" s="26" t="s">
        <v>6</v>
      </c>
      <c r="D765" s="26" t="s">
        <v>35</v>
      </c>
      <c r="E765" s="26">
        <v>1</v>
      </c>
      <c r="F765" s="26">
        <v>100361.8</v>
      </c>
    </row>
    <row r="766" spans="2:6" x14ac:dyDescent="0.3">
      <c r="B766" s="35" t="s">
        <v>44</v>
      </c>
      <c r="C766" s="28" t="s">
        <v>6</v>
      </c>
      <c r="D766" s="28" t="s">
        <v>35</v>
      </c>
      <c r="E766" s="28">
        <v>0.95</v>
      </c>
      <c r="F766" s="28">
        <v>76574.75</v>
      </c>
    </row>
    <row r="767" spans="2:6" x14ac:dyDescent="0.3">
      <c r="B767" s="34" t="s">
        <v>44</v>
      </c>
      <c r="C767" s="26" t="s">
        <v>6</v>
      </c>
      <c r="D767" s="26" t="s">
        <v>35</v>
      </c>
      <c r="E767" s="26">
        <v>0.95</v>
      </c>
      <c r="F767" s="26">
        <v>76574.75</v>
      </c>
    </row>
    <row r="768" spans="2:6" x14ac:dyDescent="0.3">
      <c r="B768" s="35" t="s">
        <v>44</v>
      </c>
      <c r="C768" s="28" t="s">
        <v>6</v>
      </c>
      <c r="D768" s="28" t="s">
        <v>35</v>
      </c>
      <c r="E768" s="28">
        <v>0.95</v>
      </c>
      <c r="F768" s="28">
        <v>76574.75</v>
      </c>
    </row>
    <row r="769" spans="2:6" x14ac:dyDescent="0.3">
      <c r="B769" s="34" t="s">
        <v>44</v>
      </c>
      <c r="C769" s="26" t="s">
        <v>6</v>
      </c>
      <c r="D769" s="26" t="s">
        <v>35</v>
      </c>
      <c r="E769" s="26">
        <v>0.75</v>
      </c>
      <c r="F769" s="26">
        <v>59258.15</v>
      </c>
    </row>
    <row r="770" spans="2:6" x14ac:dyDescent="0.3">
      <c r="B770" s="35" t="s">
        <v>44</v>
      </c>
      <c r="C770" s="28" t="s">
        <v>6</v>
      </c>
      <c r="D770" s="28" t="s">
        <v>35</v>
      </c>
      <c r="E770" s="28">
        <v>0.75</v>
      </c>
      <c r="F770" s="28">
        <v>59258.15</v>
      </c>
    </row>
    <row r="771" spans="2:6" x14ac:dyDescent="0.3">
      <c r="B771" s="34" t="s">
        <v>44</v>
      </c>
      <c r="C771" s="26" t="s">
        <v>6</v>
      </c>
      <c r="D771" s="26" t="s">
        <v>35</v>
      </c>
      <c r="E771" s="26">
        <v>0.75</v>
      </c>
      <c r="F771" s="26">
        <v>59258.15</v>
      </c>
    </row>
    <row r="772" spans="2:6" x14ac:dyDescent="0.3">
      <c r="B772" s="35" t="s">
        <v>44</v>
      </c>
      <c r="C772" s="28" t="s">
        <v>6</v>
      </c>
      <c r="D772" s="28" t="s">
        <v>35</v>
      </c>
      <c r="E772" s="28">
        <v>0.75</v>
      </c>
      <c r="F772" s="28">
        <v>59258.15</v>
      </c>
    </row>
    <row r="773" spans="2:6" x14ac:dyDescent="0.3">
      <c r="B773" s="34" t="s">
        <v>44</v>
      </c>
      <c r="C773" s="26" t="s">
        <v>6</v>
      </c>
      <c r="D773" s="26" t="s">
        <v>35</v>
      </c>
      <c r="E773" s="26">
        <v>0.5</v>
      </c>
      <c r="F773" s="26">
        <v>47667.199999999997</v>
      </c>
    </row>
    <row r="774" spans="2:6" x14ac:dyDescent="0.3">
      <c r="B774" s="35" t="s">
        <v>44</v>
      </c>
      <c r="C774" s="28" t="s">
        <v>6</v>
      </c>
      <c r="D774" s="28" t="s">
        <v>35</v>
      </c>
      <c r="E774" s="28">
        <v>0.5</v>
      </c>
      <c r="F774" s="28">
        <v>47667.199999999997</v>
      </c>
    </row>
    <row r="775" spans="2:6" x14ac:dyDescent="0.3">
      <c r="B775" s="34" t="s">
        <v>44</v>
      </c>
      <c r="C775" s="26" t="s">
        <v>6</v>
      </c>
      <c r="D775" s="26" t="s">
        <v>35</v>
      </c>
      <c r="E775" s="26">
        <v>0.5</v>
      </c>
      <c r="F775" s="26">
        <v>47667.199999999997</v>
      </c>
    </row>
    <row r="776" spans="2:6" x14ac:dyDescent="0.3">
      <c r="B776" s="35" t="s">
        <v>44</v>
      </c>
      <c r="C776" s="28" t="s">
        <v>6</v>
      </c>
      <c r="D776" s="28" t="s">
        <v>35</v>
      </c>
      <c r="E776" s="28">
        <v>0.5</v>
      </c>
      <c r="F776" s="28">
        <v>47667.199999999997</v>
      </c>
    </row>
    <row r="777" spans="2:6" x14ac:dyDescent="0.3">
      <c r="B777" s="34" t="s">
        <v>44</v>
      </c>
      <c r="C777" s="26" t="s">
        <v>6</v>
      </c>
      <c r="D777" s="26" t="s">
        <v>35</v>
      </c>
      <c r="E777" s="26">
        <v>0.5</v>
      </c>
      <c r="F777" s="26">
        <v>47667.199999999997</v>
      </c>
    </row>
    <row r="778" spans="2:6" x14ac:dyDescent="0.3">
      <c r="B778" s="35" t="s">
        <v>44</v>
      </c>
      <c r="C778" s="28" t="s">
        <v>6</v>
      </c>
      <c r="D778" s="28" t="s">
        <v>35</v>
      </c>
      <c r="E778" s="28">
        <v>0.25</v>
      </c>
      <c r="F778" s="28">
        <v>39008.9</v>
      </c>
    </row>
    <row r="779" spans="2:6" x14ac:dyDescent="0.3">
      <c r="B779" s="34" t="s">
        <v>44</v>
      </c>
      <c r="C779" s="26" t="s">
        <v>6</v>
      </c>
      <c r="D779" s="26" t="s">
        <v>35</v>
      </c>
      <c r="E779" s="26">
        <v>0.25</v>
      </c>
      <c r="F779" s="26">
        <v>39008.9</v>
      </c>
    </row>
    <row r="780" spans="2:6" x14ac:dyDescent="0.3">
      <c r="B780" s="35" t="s">
        <v>44</v>
      </c>
      <c r="C780" s="28" t="s">
        <v>6</v>
      </c>
      <c r="D780" s="28" t="s">
        <v>35</v>
      </c>
      <c r="E780" s="28">
        <v>0.25</v>
      </c>
      <c r="F780" s="28">
        <v>39008.9</v>
      </c>
    </row>
    <row r="781" spans="2:6" x14ac:dyDescent="0.3">
      <c r="B781" s="34" t="s">
        <v>44</v>
      </c>
      <c r="C781" s="26" t="s">
        <v>6</v>
      </c>
      <c r="D781" s="26" t="s">
        <v>35</v>
      </c>
      <c r="E781" s="26">
        <v>0.25</v>
      </c>
      <c r="F781" s="26">
        <v>39008.9</v>
      </c>
    </row>
    <row r="782" spans="2:6" x14ac:dyDescent="0.3">
      <c r="B782" s="35" t="s">
        <v>44</v>
      </c>
      <c r="C782" s="28" t="s">
        <v>6</v>
      </c>
      <c r="D782" s="28" t="s">
        <v>35</v>
      </c>
      <c r="E782" s="28">
        <v>0.05</v>
      </c>
      <c r="F782" s="28">
        <v>30490.25</v>
      </c>
    </row>
    <row r="783" spans="2:6" x14ac:dyDescent="0.3">
      <c r="B783" s="34" t="s">
        <v>44</v>
      </c>
      <c r="C783" s="26" t="s">
        <v>6</v>
      </c>
      <c r="D783" s="26" t="s">
        <v>35</v>
      </c>
      <c r="E783" s="26">
        <v>0.05</v>
      </c>
      <c r="F783" s="26">
        <v>30490.25</v>
      </c>
    </row>
    <row r="784" spans="2:6" x14ac:dyDescent="0.3">
      <c r="B784" s="35" t="s">
        <v>44</v>
      </c>
      <c r="C784" s="28" t="s">
        <v>6</v>
      </c>
      <c r="D784" s="28" t="s">
        <v>35</v>
      </c>
      <c r="E784" s="28">
        <v>0.05</v>
      </c>
      <c r="F784" s="28">
        <v>30490.25</v>
      </c>
    </row>
    <row r="785" spans="2:6" x14ac:dyDescent="0.3">
      <c r="B785" s="34" t="s">
        <v>44</v>
      </c>
      <c r="C785" s="26" t="s">
        <v>6</v>
      </c>
      <c r="D785" s="26" t="s">
        <v>35</v>
      </c>
      <c r="E785" s="26">
        <v>0</v>
      </c>
      <c r="F785" s="26">
        <v>18666.55</v>
      </c>
    </row>
    <row r="786" spans="2:6" x14ac:dyDescent="0.3">
      <c r="B786" s="35" t="s">
        <v>44</v>
      </c>
      <c r="C786" s="28" t="s">
        <v>6</v>
      </c>
      <c r="D786" s="28" t="s">
        <v>35</v>
      </c>
      <c r="E786" s="28" t="s">
        <v>24</v>
      </c>
      <c r="F786" s="28">
        <v>50042.806838999997</v>
      </c>
    </row>
    <row r="787" spans="2:6" x14ac:dyDescent="0.3">
      <c r="B787" s="34" t="s">
        <v>44</v>
      </c>
      <c r="C787" s="26" t="s">
        <v>6</v>
      </c>
      <c r="D787" s="26" t="s">
        <v>45</v>
      </c>
      <c r="E787" s="26">
        <v>1</v>
      </c>
      <c r="F787" s="26">
        <v>139577.458583</v>
      </c>
    </row>
    <row r="788" spans="2:6" x14ac:dyDescent="0.3">
      <c r="B788" s="35" t="s">
        <v>44</v>
      </c>
      <c r="C788" s="28" t="s">
        <v>6</v>
      </c>
      <c r="D788" s="28" t="s">
        <v>45</v>
      </c>
      <c r="E788" s="28">
        <v>0.95</v>
      </c>
      <c r="F788" s="28">
        <v>106609.975326</v>
      </c>
    </row>
    <row r="789" spans="2:6" x14ac:dyDescent="0.3">
      <c r="B789" s="34" t="s">
        <v>44</v>
      </c>
      <c r="C789" s="26" t="s">
        <v>6</v>
      </c>
      <c r="D789" s="26" t="s">
        <v>45</v>
      </c>
      <c r="E789" s="26">
        <v>0.95</v>
      </c>
      <c r="F789" s="26">
        <v>106609.975326</v>
      </c>
    </row>
    <row r="790" spans="2:6" x14ac:dyDescent="0.3">
      <c r="B790" s="35" t="s">
        <v>44</v>
      </c>
      <c r="C790" s="28" t="s">
        <v>6</v>
      </c>
      <c r="D790" s="28" t="s">
        <v>45</v>
      </c>
      <c r="E790" s="28">
        <v>0.95</v>
      </c>
      <c r="F790" s="28">
        <v>106609.975326</v>
      </c>
    </row>
    <row r="791" spans="2:6" x14ac:dyDescent="0.3">
      <c r="B791" s="34" t="s">
        <v>44</v>
      </c>
      <c r="C791" s="26" t="s">
        <v>6</v>
      </c>
      <c r="D791" s="26" t="s">
        <v>45</v>
      </c>
      <c r="E791" s="26">
        <v>0.75</v>
      </c>
      <c r="F791" s="26">
        <v>82451.092703999995</v>
      </c>
    </row>
    <row r="792" spans="2:6" x14ac:dyDescent="0.3">
      <c r="B792" s="35" t="s">
        <v>44</v>
      </c>
      <c r="C792" s="28" t="s">
        <v>6</v>
      </c>
      <c r="D792" s="28" t="s">
        <v>45</v>
      </c>
      <c r="E792" s="28">
        <v>0.75</v>
      </c>
      <c r="F792" s="28">
        <v>82451.092703999995</v>
      </c>
    </row>
    <row r="793" spans="2:6" x14ac:dyDescent="0.3">
      <c r="B793" s="34" t="s">
        <v>44</v>
      </c>
      <c r="C793" s="26" t="s">
        <v>6</v>
      </c>
      <c r="D793" s="26" t="s">
        <v>45</v>
      </c>
      <c r="E793" s="26">
        <v>0.75</v>
      </c>
      <c r="F793" s="26">
        <v>82451.092703999995</v>
      </c>
    </row>
    <row r="794" spans="2:6" x14ac:dyDescent="0.3">
      <c r="B794" s="35" t="s">
        <v>44</v>
      </c>
      <c r="C794" s="28" t="s">
        <v>6</v>
      </c>
      <c r="D794" s="28" t="s">
        <v>45</v>
      </c>
      <c r="E794" s="28">
        <v>0.75</v>
      </c>
      <c r="F794" s="28">
        <v>82451.092703999995</v>
      </c>
    </row>
    <row r="795" spans="2:6" x14ac:dyDescent="0.3">
      <c r="B795" s="34" t="s">
        <v>44</v>
      </c>
      <c r="C795" s="26" t="s">
        <v>6</v>
      </c>
      <c r="D795" s="26" t="s">
        <v>45</v>
      </c>
      <c r="E795" s="26">
        <v>0.5</v>
      </c>
      <c r="F795" s="26">
        <v>66388.35037</v>
      </c>
    </row>
    <row r="796" spans="2:6" x14ac:dyDescent="0.3">
      <c r="B796" s="35" t="s">
        <v>44</v>
      </c>
      <c r="C796" s="28" t="s">
        <v>6</v>
      </c>
      <c r="D796" s="28" t="s">
        <v>45</v>
      </c>
      <c r="E796" s="28">
        <v>0.5</v>
      </c>
      <c r="F796" s="28">
        <v>66388.35037</v>
      </c>
    </row>
    <row r="797" spans="2:6" x14ac:dyDescent="0.3">
      <c r="B797" s="34" t="s">
        <v>44</v>
      </c>
      <c r="C797" s="26" t="s">
        <v>6</v>
      </c>
      <c r="D797" s="26" t="s">
        <v>45</v>
      </c>
      <c r="E797" s="26">
        <v>0.5</v>
      </c>
      <c r="F797" s="26">
        <v>66388.35037</v>
      </c>
    </row>
    <row r="798" spans="2:6" x14ac:dyDescent="0.3">
      <c r="B798" s="35" t="s">
        <v>44</v>
      </c>
      <c r="C798" s="28" t="s">
        <v>6</v>
      </c>
      <c r="D798" s="28" t="s">
        <v>45</v>
      </c>
      <c r="E798" s="28">
        <v>0.5</v>
      </c>
      <c r="F798" s="28">
        <v>66388.35037</v>
      </c>
    </row>
    <row r="799" spans="2:6" x14ac:dyDescent="0.3">
      <c r="B799" s="34" t="s">
        <v>44</v>
      </c>
      <c r="C799" s="26" t="s">
        <v>6</v>
      </c>
      <c r="D799" s="26" t="s">
        <v>45</v>
      </c>
      <c r="E799" s="26">
        <v>0.5</v>
      </c>
      <c r="F799" s="26">
        <v>66388.35037</v>
      </c>
    </row>
    <row r="800" spans="2:6" x14ac:dyDescent="0.3">
      <c r="B800" s="35" t="s">
        <v>44</v>
      </c>
      <c r="C800" s="28" t="s">
        <v>6</v>
      </c>
      <c r="D800" s="28" t="s">
        <v>45</v>
      </c>
      <c r="E800" s="28">
        <v>0.25</v>
      </c>
      <c r="F800" s="28">
        <v>54276.524497999999</v>
      </c>
    </row>
    <row r="801" spans="2:6" x14ac:dyDescent="0.3">
      <c r="B801" s="34" t="s">
        <v>44</v>
      </c>
      <c r="C801" s="26" t="s">
        <v>6</v>
      </c>
      <c r="D801" s="26" t="s">
        <v>45</v>
      </c>
      <c r="E801" s="26">
        <v>0.25</v>
      </c>
      <c r="F801" s="26">
        <v>54276.524497999999</v>
      </c>
    </row>
    <row r="802" spans="2:6" x14ac:dyDescent="0.3">
      <c r="B802" s="35" t="s">
        <v>44</v>
      </c>
      <c r="C802" s="28" t="s">
        <v>6</v>
      </c>
      <c r="D802" s="28" t="s">
        <v>45</v>
      </c>
      <c r="E802" s="28">
        <v>0.25</v>
      </c>
      <c r="F802" s="28">
        <v>54276.524497999999</v>
      </c>
    </row>
    <row r="803" spans="2:6" x14ac:dyDescent="0.3">
      <c r="B803" s="34" t="s">
        <v>44</v>
      </c>
      <c r="C803" s="26" t="s">
        <v>6</v>
      </c>
      <c r="D803" s="26" t="s">
        <v>45</v>
      </c>
      <c r="E803" s="26">
        <v>0.25</v>
      </c>
      <c r="F803" s="26">
        <v>54276.524497999999</v>
      </c>
    </row>
    <row r="804" spans="2:6" x14ac:dyDescent="0.3">
      <c r="B804" s="35" t="s">
        <v>44</v>
      </c>
      <c r="C804" s="28" t="s">
        <v>6</v>
      </c>
      <c r="D804" s="28" t="s">
        <v>45</v>
      </c>
      <c r="E804" s="28">
        <v>0.05</v>
      </c>
      <c r="F804" s="28">
        <v>42456.159676000003</v>
      </c>
    </row>
    <row r="805" spans="2:6" x14ac:dyDescent="0.3">
      <c r="B805" s="34" t="s">
        <v>44</v>
      </c>
      <c r="C805" s="26" t="s">
        <v>6</v>
      </c>
      <c r="D805" s="26" t="s">
        <v>45</v>
      </c>
      <c r="E805" s="26">
        <v>0.05</v>
      </c>
      <c r="F805" s="26">
        <v>42456.159676000003</v>
      </c>
    </row>
    <row r="806" spans="2:6" x14ac:dyDescent="0.3">
      <c r="B806" s="35" t="s">
        <v>44</v>
      </c>
      <c r="C806" s="28" t="s">
        <v>6</v>
      </c>
      <c r="D806" s="28" t="s">
        <v>45</v>
      </c>
      <c r="E806" s="28">
        <v>0.05</v>
      </c>
      <c r="F806" s="28">
        <v>42456.159676000003</v>
      </c>
    </row>
    <row r="807" spans="2:6" x14ac:dyDescent="0.3">
      <c r="B807" s="34" t="s">
        <v>44</v>
      </c>
      <c r="C807" s="26" t="s">
        <v>6</v>
      </c>
      <c r="D807" s="26" t="s">
        <v>45</v>
      </c>
      <c r="E807" s="26">
        <v>0</v>
      </c>
      <c r="F807" s="26">
        <v>25713.341558</v>
      </c>
    </row>
    <row r="808" spans="2:6" x14ac:dyDescent="0.3">
      <c r="B808" s="35" t="s">
        <v>44</v>
      </c>
      <c r="C808" s="28" t="s">
        <v>6</v>
      </c>
      <c r="D808" s="28" t="s">
        <v>45</v>
      </c>
      <c r="E808" s="28" t="s">
        <v>24</v>
      </c>
      <c r="F808" s="28">
        <v>69643.855158000006</v>
      </c>
    </row>
    <row r="809" spans="2:6" x14ac:dyDescent="0.3">
      <c r="B809" s="34" t="s">
        <v>44</v>
      </c>
      <c r="C809" s="26" t="s">
        <v>6</v>
      </c>
      <c r="D809" s="26" t="s">
        <v>36</v>
      </c>
      <c r="E809" s="26">
        <v>1</v>
      </c>
      <c r="F809" s="26">
        <v>29016700.030981001</v>
      </c>
    </row>
    <row r="810" spans="2:6" x14ac:dyDescent="0.3">
      <c r="B810" s="35" t="s">
        <v>44</v>
      </c>
      <c r="C810" s="28" t="s">
        <v>6</v>
      </c>
      <c r="D810" s="28" t="s">
        <v>36</v>
      </c>
      <c r="E810" s="28">
        <v>0.95</v>
      </c>
      <c r="F810" s="28">
        <v>21982707.458317999</v>
      </c>
    </row>
    <row r="811" spans="2:6" x14ac:dyDescent="0.3">
      <c r="B811" s="34" t="s">
        <v>44</v>
      </c>
      <c r="C811" s="26" t="s">
        <v>6</v>
      </c>
      <c r="D811" s="26" t="s">
        <v>36</v>
      </c>
      <c r="E811" s="26">
        <v>0.95</v>
      </c>
      <c r="F811" s="26">
        <v>21982707.458317999</v>
      </c>
    </row>
    <row r="812" spans="2:6" x14ac:dyDescent="0.3">
      <c r="B812" s="35" t="s">
        <v>44</v>
      </c>
      <c r="C812" s="28" t="s">
        <v>6</v>
      </c>
      <c r="D812" s="28" t="s">
        <v>36</v>
      </c>
      <c r="E812" s="28">
        <v>0.95</v>
      </c>
      <c r="F812" s="28">
        <v>21982707.458317999</v>
      </c>
    </row>
    <row r="813" spans="2:6" x14ac:dyDescent="0.3">
      <c r="B813" s="34" t="s">
        <v>44</v>
      </c>
      <c r="C813" s="26" t="s">
        <v>6</v>
      </c>
      <c r="D813" s="26" t="s">
        <v>36</v>
      </c>
      <c r="E813" s="26">
        <v>0.75</v>
      </c>
      <c r="F813" s="26">
        <v>17898053.048220001</v>
      </c>
    </row>
    <row r="814" spans="2:6" x14ac:dyDescent="0.3">
      <c r="B814" s="35" t="s">
        <v>44</v>
      </c>
      <c r="C814" s="28" t="s">
        <v>6</v>
      </c>
      <c r="D814" s="28" t="s">
        <v>36</v>
      </c>
      <c r="E814" s="28">
        <v>0.75</v>
      </c>
      <c r="F814" s="28">
        <v>17898053.048220001</v>
      </c>
    </row>
    <row r="815" spans="2:6" x14ac:dyDescent="0.3">
      <c r="B815" s="34" t="s">
        <v>44</v>
      </c>
      <c r="C815" s="26" t="s">
        <v>6</v>
      </c>
      <c r="D815" s="26" t="s">
        <v>36</v>
      </c>
      <c r="E815" s="26">
        <v>0.75</v>
      </c>
      <c r="F815" s="26">
        <v>17898053.048220001</v>
      </c>
    </row>
    <row r="816" spans="2:6" x14ac:dyDescent="0.3">
      <c r="B816" s="35" t="s">
        <v>44</v>
      </c>
      <c r="C816" s="28" t="s">
        <v>6</v>
      </c>
      <c r="D816" s="28" t="s">
        <v>36</v>
      </c>
      <c r="E816" s="28">
        <v>0.75</v>
      </c>
      <c r="F816" s="28">
        <v>17898053.048220001</v>
      </c>
    </row>
    <row r="817" spans="2:6" x14ac:dyDescent="0.3">
      <c r="B817" s="34" t="s">
        <v>44</v>
      </c>
      <c r="C817" s="26" t="s">
        <v>6</v>
      </c>
      <c r="D817" s="26" t="s">
        <v>36</v>
      </c>
      <c r="E817" s="26">
        <v>0.5</v>
      </c>
      <c r="F817" s="26">
        <v>15165567.110286999</v>
      </c>
    </row>
    <row r="818" spans="2:6" x14ac:dyDescent="0.3">
      <c r="B818" s="35" t="s">
        <v>44</v>
      </c>
      <c r="C818" s="28" t="s">
        <v>6</v>
      </c>
      <c r="D818" s="28" t="s">
        <v>36</v>
      </c>
      <c r="E818" s="28">
        <v>0.5</v>
      </c>
      <c r="F818" s="28">
        <v>15165567.110286999</v>
      </c>
    </row>
    <row r="819" spans="2:6" x14ac:dyDescent="0.3">
      <c r="B819" s="34" t="s">
        <v>44</v>
      </c>
      <c r="C819" s="26" t="s">
        <v>6</v>
      </c>
      <c r="D819" s="26" t="s">
        <v>36</v>
      </c>
      <c r="E819" s="26">
        <v>0.5</v>
      </c>
      <c r="F819" s="26">
        <v>15165567.110286999</v>
      </c>
    </row>
    <row r="820" spans="2:6" x14ac:dyDescent="0.3">
      <c r="B820" s="35" t="s">
        <v>44</v>
      </c>
      <c r="C820" s="28" t="s">
        <v>6</v>
      </c>
      <c r="D820" s="28" t="s">
        <v>36</v>
      </c>
      <c r="E820" s="28">
        <v>0.5</v>
      </c>
      <c r="F820" s="28">
        <v>15165567.110286999</v>
      </c>
    </row>
    <row r="821" spans="2:6" x14ac:dyDescent="0.3">
      <c r="B821" s="34" t="s">
        <v>44</v>
      </c>
      <c r="C821" s="26" t="s">
        <v>6</v>
      </c>
      <c r="D821" s="26" t="s">
        <v>36</v>
      </c>
      <c r="E821" s="26">
        <v>0.5</v>
      </c>
      <c r="F821" s="26">
        <v>15165567.110286999</v>
      </c>
    </row>
    <row r="822" spans="2:6" x14ac:dyDescent="0.3">
      <c r="B822" s="35" t="s">
        <v>44</v>
      </c>
      <c r="C822" s="28" t="s">
        <v>6</v>
      </c>
      <c r="D822" s="28" t="s">
        <v>36</v>
      </c>
      <c r="E822" s="28">
        <v>0.25</v>
      </c>
      <c r="F822" s="28">
        <v>12847565.038968001</v>
      </c>
    </row>
    <row r="823" spans="2:6" x14ac:dyDescent="0.3">
      <c r="B823" s="34" t="s">
        <v>44</v>
      </c>
      <c r="C823" s="26" t="s">
        <v>6</v>
      </c>
      <c r="D823" s="26" t="s">
        <v>36</v>
      </c>
      <c r="E823" s="26">
        <v>0.25</v>
      </c>
      <c r="F823" s="26">
        <v>12847565.038968001</v>
      </c>
    </row>
    <row r="824" spans="2:6" x14ac:dyDescent="0.3">
      <c r="B824" s="35" t="s">
        <v>44</v>
      </c>
      <c r="C824" s="28" t="s">
        <v>6</v>
      </c>
      <c r="D824" s="28" t="s">
        <v>36</v>
      </c>
      <c r="E824" s="28">
        <v>0.25</v>
      </c>
      <c r="F824" s="28">
        <v>12847565.038968001</v>
      </c>
    </row>
    <row r="825" spans="2:6" x14ac:dyDescent="0.3">
      <c r="B825" s="34" t="s">
        <v>44</v>
      </c>
      <c r="C825" s="26" t="s">
        <v>6</v>
      </c>
      <c r="D825" s="26" t="s">
        <v>36</v>
      </c>
      <c r="E825" s="26">
        <v>0.25</v>
      </c>
      <c r="F825" s="26">
        <v>12847565.038968001</v>
      </c>
    </row>
    <row r="826" spans="2:6" x14ac:dyDescent="0.3">
      <c r="B826" s="35" t="s">
        <v>44</v>
      </c>
      <c r="C826" s="28" t="s">
        <v>6</v>
      </c>
      <c r="D826" s="28" t="s">
        <v>36</v>
      </c>
      <c r="E826" s="28">
        <v>0.05</v>
      </c>
      <c r="F826" s="28">
        <v>10007697.364327</v>
      </c>
    </row>
    <row r="827" spans="2:6" x14ac:dyDescent="0.3">
      <c r="B827" s="34" t="s">
        <v>44</v>
      </c>
      <c r="C827" s="26" t="s">
        <v>6</v>
      </c>
      <c r="D827" s="26" t="s">
        <v>36</v>
      </c>
      <c r="E827" s="26">
        <v>0.05</v>
      </c>
      <c r="F827" s="26">
        <v>10007697.364327</v>
      </c>
    </row>
    <row r="828" spans="2:6" x14ac:dyDescent="0.3">
      <c r="B828" s="35" t="s">
        <v>44</v>
      </c>
      <c r="C828" s="28" t="s">
        <v>6</v>
      </c>
      <c r="D828" s="28" t="s">
        <v>36</v>
      </c>
      <c r="E828" s="28">
        <v>0.05</v>
      </c>
      <c r="F828" s="28">
        <v>10007697.364327</v>
      </c>
    </row>
    <row r="829" spans="2:6" x14ac:dyDescent="0.3">
      <c r="B829" s="34" t="s">
        <v>44</v>
      </c>
      <c r="C829" s="26" t="s">
        <v>6</v>
      </c>
      <c r="D829" s="26" t="s">
        <v>36</v>
      </c>
      <c r="E829" s="26">
        <v>0</v>
      </c>
      <c r="F829" s="26">
        <v>5837341.1903619999</v>
      </c>
    </row>
    <row r="830" spans="2:6" x14ac:dyDescent="0.3">
      <c r="B830" s="35" t="s">
        <v>44</v>
      </c>
      <c r="C830" s="28" t="s">
        <v>6</v>
      </c>
      <c r="D830" s="28" t="s">
        <v>36</v>
      </c>
      <c r="E830" s="28" t="s">
        <v>24</v>
      </c>
      <c r="F830" s="28">
        <v>15507899.232225001</v>
      </c>
    </row>
    <row r="831" spans="2:6" x14ac:dyDescent="0.3">
      <c r="B831" s="34" t="s">
        <v>44</v>
      </c>
      <c r="C831" s="26" t="s">
        <v>6</v>
      </c>
      <c r="D831" s="26" t="s">
        <v>37</v>
      </c>
      <c r="E831" s="26">
        <v>1</v>
      </c>
      <c r="F831" s="26">
        <v>7705222.1873110002</v>
      </c>
    </row>
    <row r="832" spans="2:6" x14ac:dyDescent="0.3">
      <c r="B832" s="35" t="s">
        <v>44</v>
      </c>
      <c r="C832" s="28" t="s">
        <v>6</v>
      </c>
      <c r="D832" s="28" t="s">
        <v>37</v>
      </c>
      <c r="E832" s="28">
        <v>0.95</v>
      </c>
      <c r="F832" s="28">
        <v>4357432.3671270004</v>
      </c>
    </row>
    <row r="833" spans="2:6" x14ac:dyDescent="0.3">
      <c r="B833" s="34" t="s">
        <v>44</v>
      </c>
      <c r="C833" s="26" t="s">
        <v>6</v>
      </c>
      <c r="D833" s="26" t="s">
        <v>37</v>
      </c>
      <c r="E833" s="26">
        <v>0.95</v>
      </c>
      <c r="F833" s="26">
        <v>4357432.3671270004</v>
      </c>
    </row>
    <row r="834" spans="2:6" x14ac:dyDescent="0.3">
      <c r="B834" s="35" t="s">
        <v>44</v>
      </c>
      <c r="C834" s="28" t="s">
        <v>6</v>
      </c>
      <c r="D834" s="28" t="s">
        <v>37</v>
      </c>
      <c r="E834" s="28">
        <v>0.95</v>
      </c>
      <c r="F834" s="28">
        <v>4357432.3671270004</v>
      </c>
    </row>
    <row r="835" spans="2:6" x14ac:dyDescent="0.3">
      <c r="B835" s="34" t="s">
        <v>44</v>
      </c>
      <c r="C835" s="26" t="s">
        <v>6</v>
      </c>
      <c r="D835" s="26" t="s">
        <v>37</v>
      </c>
      <c r="E835" s="26">
        <v>0.75</v>
      </c>
      <c r="F835" s="26">
        <v>3038766.333174</v>
      </c>
    </row>
    <row r="836" spans="2:6" x14ac:dyDescent="0.3">
      <c r="B836" s="35" t="s">
        <v>44</v>
      </c>
      <c r="C836" s="28" t="s">
        <v>6</v>
      </c>
      <c r="D836" s="28" t="s">
        <v>37</v>
      </c>
      <c r="E836" s="28">
        <v>0.75</v>
      </c>
      <c r="F836" s="28">
        <v>3038766.333174</v>
      </c>
    </row>
    <row r="837" spans="2:6" x14ac:dyDescent="0.3">
      <c r="B837" s="34" t="s">
        <v>44</v>
      </c>
      <c r="C837" s="26" t="s">
        <v>6</v>
      </c>
      <c r="D837" s="26" t="s">
        <v>37</v>
      </c>
      <c r="E837" s="26">
        <v>0.75</v>
      </c>
      <c r="F837" s="26">
        <v>3038766.333174</v>
      </c>
    </row>
    <row r="838" spans="2:6" x14ac:dyDescent="0.3">
      <c r="B838" s="35" t="s">
        <v>44</v>
      </c>
      <c r="C838" s="28" t="s">
        <v>6</v>
      </c>
      <c r="D838" s="28" t="s">
        <v>37</v>
      </c>
      <c r="E838" s="28">
        <v>0.75</v>
      </c>
      <c r="F838" s="28">
        <v>3038766.333174</v>
      </c>
    </row>
    <row r="839" spans="2:6" x14ac:dyDescent="0.3">
      <c r="B839" s="34" t="s">
        <v>44</v>
      </c>
      <c r="C839" s="26" t="s">
        <v>6</v>
      </c>
      <c r="D839" s="26" t="s">
        <v>37</v>
      </c>
      <c r="E839" s="26">
        <v>0.5</v>
      </c>
      <c r="F839" s="26">
        <v>2223600.6713439999</v>
      </c>
    </row>
    <row r="840" spans="2:6" x14ac:dyDescent="0.3">
      <c r="B840" s="35" t="s">
        <v>44</v>
      </c>
      <c r="C840" s="28" t="s">
        <v>6</v>
      </c>
      <c r="D840" s="28" t="s">
        <v>37</v>
      </c>
      <c r="E840" s="28">
        <v>0.5</v>
      </c>
      <c r="F840" s="28">
        <v>2223600.6713439999</v>
      </c>
    </row>
    <row r="841" spans="2:6" x14ac:dyDescent="0.3">
      <c r="B841" s="34" t="s">
        <v>44</v>
      </c>
      <c r="C841" s="26" t="s">
        <v>6</v>
      </c>
      <c r="D841" s="26" t="s">
        <v>37</v>
      </c>
      <c r="E841" s="26">
        <v>0.5</v>
      </c>
      <c r="F841" s="26">
        <v>2223600.6713439999</v>
      </c>
    </row>
    <row r="842" spans="2:6" x14ac:dyDescent="0.3">
      <c r="B842" s="35" t="s">
        <v>44</v>
      </c>
      <c r="C842" s="28" t="s">
        <v>6</v>
      </c>
      <c r="D842" s="28" t="s">
        <v>37</v>
      </c>
      <c r="E842" s="28">
        <v>0.5</v>
      </c>
      <c r="F842" s="28">
        <v>2223600.6713439999</v>
      </c>
    </row>
    <row r="843" spans="2:6" x14ac:dyDescent="0.3">
      <c r="B843" s="34" t="s">
        <v>44</v>
      </c>
      <c r="C843" s="26" t="s">
        <v>6</v>
      </c>
      <c r="D843" s="26" t="s">
        <v>37</v>
      </c>
      <c r="E843" s="26">
        <v>0.5</v>
      </c>
      <c r="F843" s="26">
        <v>2223600.6713439999</v>
      </c>
    </row>
    <row r="844" spans="2:6" x14ac:dyDescent="0.3">
      <c r="B844" s="35" t="s">
        <v>44</v>
      </c>
      <c r="C844" s="28" t="s">
        <v>6</v>
      </c>
      <c r="D844" s="28" t="s">
        <v>37</v>
      </c>
      <c r="E844" s="28">
        <v>0.25</v>
      </c>
      <c r="F844" s="28">
        <v>1631449.872774</v>
      </c>
    </row>
    <row r="845" spans="2:6" x14ac:dyDescent="0.3">
      <c r="B845" s="34" t="s">
        <v>44</v>
      </c>
      <c r="C845" s="26" t="s">
        <v>6</v>
      </c>
      <c r="D845" s="26" t="s">
        <v>37</v>
      </c>
      <c r="E845" s="26">
        <v>0.25</v>
      </c>
      <c r="F845" s="26">
        <v>1631449.872774</v>
      </c>
    </row>
    <row r="846" spans="2:6" x14ac:dyDescent="0.3">
      <c r="B846" s="35" t="s">
        <v>44</v>
      </c>
      <c r="C846" s="28" t="s">
        <v>6</v>
      </c>
      <c r="D846" s="28" t="s">
        <v>37</v>
      </c>
      <c r="E846" s="28">
        <v>0.25</v>
      </c>
      <c r="F846" s="28">
        <v>1631449.872774</v>
      </c>
    </row>
    <row r="847" spans="2:6" x14ac:dyDescent="0.3">
      <c r="B847" s="34" t="s">
        <v>44</v>
      </c>
      <c r="C847" s="26" t="s">
        <v>6</v>
      </c>
      <c r="D847" s="26" t="s">
        <v>37</v>
      </c>
      <c r="E847" s="26">
        <v>0.25</v>
      </c>
      <c r="F847" s="26">
        <v>1631449.872774</v>
      </c>
    </row>
    <row r="848" spans="2:6" x14ac:dyDescent="0.3">
      <c r="B848" s="35" t="s">
        <v>44</v>
      </c>
      <c r="C848" s="28" t="s">
        <v>6</v>
      </c>
      <c r="D848" s="28" t="s">
        <v>37</v>
      </c>
      <c r="E848" s="28">
        <v>0.05</v>
      </c>
      <c r="F848" s="28">
        <v>1041718.486713</v>
      </c>
    </row>
    <row r="849" spans="2:6" x14ac:dyDescent="0.3">
      <c r="B849" s="34" t="s">
        <v>44</v>
      </c>
      <c r="C849" s="26" t="s">
        <v>6</v>
      </c>
      <c r="D849" s="26" t="s">
        <v>37</v>
      </c>
      <c r="E849" s="26">
        <v>0.05</v>
      </c>
      <c r="F849" s="26">
        <v>1041718.486713</v>
      </c>
    </row>
    <row r="850" spans="2:6" x14ac:dyDescent="0.3">
      <c r="B850" s="35" t="s">
        <v>44</v>
      </c>
      <c r="C850" s="28" t="s">
        <v>6</v>
      </c>
      <c r="D850" s="28" t="s">
        <v>37</v>
      </c>
      <c r="E850" s="28">
        <v>0.05</v>
      </c>
      <c r="F850" s="28">
        <v>1041718.486713</v>
      </c>
    </row>
    <row r="851" spans="2:6" x14ac:dyDescent="0.3">
      <c r="B851" s="34" t="s">
        <v>44</v>
      </c>
      <c r="C851" s="26" t="s">
        <v>6</v>
      </c>
      <c r="D851" s="26" t="s">
        <v>37</v>
      </c>
      <c r="E851" s="26">
        <v>0</v>
      </c>
      <c r="F851" s="26">
        <v>430240.407297</v>
      </c>
    </row>
    <row r="852" spans="2:6" x14ac:dyDescent="0.3">
      <c r="B852" s="35" t="s">
        <v>44</v>
      </c>
      <c r="C852" s="28" t="s">
        <v>6</v>
      </c>
      <c r="D852" s="28" t="s">
        <v>37</v>
      </c>
      <c r="E852" s="28" t="s">
        <v>24</v>
      </c>
      <c r="F852" s="28">
        <v>2413787.7497390001</v>
      </c>
    </row>
    <row r="853" spans="2:6" x14ac:dyDescent="0.3">
      <c r="B853" s="34" t="s">
        <v>44</v>
      </c>
      <c r="C853" s="26" t="s">
        <v>6</v>
      </c>
      <c r="D853" s="26" t="s">
        <v>38</v>
      </c>
      <c r="E853" s="26">
        <v>1</v>
      </c>
      <c r="F853" s="26">
        <v>23700671.656690001</v>
      </c>
    </row>
    <row r="854" spans="2:6" x14ac:dyDescent="0.3">
      <c r="B854" s="35" t="s">
        <v>44</v>
      </c>
      <c r="C854" s="28" t="s">
        <v>6</v>
      </c>
      <c r="D854" s="28" t="s">
        <v>38</v>
      </c>
      <c r="E854" s="28">
        <v>0.95</v>
      </c>
      <c r="F854" s="28">
        <v>17800351.537000999</v>
      </c>
    </row>
    <row r="855" spans="2:6" x14ac:dyDescent="0.3">
      <c r="B855" s="34" t="s">
        <v>44</v>
      </c>
      <c r="C855" s="26" t="s">
        <v>6</v>
      </c>
      <c r="D855" s="26" t="s">
        <v>38</v>
      </c>
      <c r="E855" s="26">
        <v>0.95</v>
      </c>
      <c r="F855" s="26">
        <v>17800351.537000999</v>
      </c>
    </row>
    <row r="856" spans="2:6" x14ac:dyDescent="0.3">
      <c r="B856" s="35" t="s">
        <v>44</v>
      </c>
      <c r="C856" s="28" t="s">
        <v>6</v>
      </c>
      <c r="D856" s="28" t="s">
        <v>38</v>
      </c>
      <c r="E856" s="28">
        <v>0.95</v>
      </c>
      <c r="F856" s="28">
        <v>17800351.537000999</v>
      </c>
    </row>
    <row r="857" spans="2:6" x14ac:dyDescent="0.3">
      <c r="B857" s="34" t="s">
        <v>44</v>
      </c>
      <c r="C857" s="26" t="s">
        <v>6</v>
      </c>
      <c r="D857" s="26" t="s">
        <v>38</v>
      </c>
      <c r="E857" s="26">
        <v>0.75</v>
      </c>
      <c r="F857" s="26">
        <v>14756979.999667</v>
      </c>
    </row>
    <row r="858" spans="2:6" x14ac:dyDescent="0.3">
      <c r="B858" s="35" t="s">
        <v>44</v>
      </c>
      <c r="C858" s="28" t="s">
        <v>6</v>
      </c>
      <c r="D858" s="28" t="s">
        <v>38</v>
      </c>
      <c r="E858" s="28">
        <v>0.75</v>
      </c>
      <c r="F858" s="28">
        <v>14756979.999667</v>
      </c>
    </row>
    <row r="859" spans="2:6" x14ac:dyDescent="0.3">
      <c r="B859" s="34" t="s">
        <v>44</v>
      </c>
      <c r="C859" s="26" t="s">
        <v>6</v>
      </c>
      <c r="D859" s="26" t="s">
        <v>38</v>
      </c>
      <c r="E859" s="26">
        <v>0.75</v>
      </c>
      <c r="F859" s="26">
        <v>14756979.999667</v>
      </c>
    </row>
    <row r="860" spans="2:6" x14ac:dyDescent="0.3">
      <c r="B860" s="35" t="s">
        <v>44</v>
      </c>
      <c r="C860" s="28" t="s">
        <v>6</v>
      </c>
      <c r="D860" s="28" t="s">
        <v>38</v>
      </c>
      <c r="E860" s="28">
        <v>0.75</v>
      </c>
      <c r="F860" s="28">
        <v>14756979.999667</v>
      </c>
    </row>
    <row r="861" spans="2:6" x14ac:dyDescent="0.3">
      <c r="B861" s="34" t="s">
        <v>44</v>
      </c>
      <c r="C861" s="26" t="s">
        <v>6</v>
      </c>
      <c r="D861" s="26" t="s">
        <v>38</v>
      </c>
      <c r="E861" s="26">
        <v>0.5</v>
      </c>
      <c r="F861" s="26">
        <v>12718855.641393</v>
      </c>
    </row>
    <row r="862" spans="2:6" x14ac:dyDescent="0.3">
      <c r="B862" s="35" t="s">
        <v>44</v>
      </c>
      <c r="C862" s="28" t="s">
        <v>6</v>
      </c>
      <c r="D862" s="28" t="s">
        <v>38</v>
      </c>
      <c r="E862" s="28">
        <v>0.5</v>
      </c>
      <c r="F862" s="28">
        <v>12718855.641393</v>
      </c>
    </row>
    <row r="863" spans="2:6" x14ac:dyDescent="0.3">
      <c r="B863" s="34" t="s">
        <v>44</v>
      </c>
      <c r="C863" s="26" t="s">
        <v>6</v>
      </c>
      <c r="D863" s="26" t="s">
        <v>38</v>
      </c>
      <c r="E863" s="26">
        <v>0.5</v>
      </c>
      <c r="F863" s="26">
        <v>12718855.641393</v>
      </c>
    </row>
    <row r="864" spans="2:6" x14ac:dyDescent="0.3">
      <c r="B864" s="35" t="s">
        <v>44</v>
      </c>
      <c r="C864" s="28" t="s">
        <v>6</v>
      </c>
      <c r="D864" s="28" t="s">
        <v>38</v>
      </c>
      <c r="E864" s="28">
        <v>0.5</v>
      </c>
      <c r="F864" s="28">
        <v>12718855.641393</v>
      </c>
    </row>
    <row r="865" spans="2:6" x14ac:dyDescent="0.3">
      <c r="B865" s="34" t="s">
        <v>44</v>
      </c>
      <c r="C865" s="26" t="s">
        <v>6</v>
      </c>
      <c r="D865" s="26" t="s">
        <v>38</v>
      </c>
      <c r="E865" s="26">
        <v>0.5</v>
      </c>
      <c r="F865" s="26">
        <v>12718855.641393</v>
      </c>
    </row>
    <row r="866" spans="2:6" x14ac:dyDescent="0.3">
      <c r="B866" s="35" t="s">
        <v>44</v>
      </c>
      <c r="C866" s="28" t="s">
        <v>6</v>
      </c>
      <c r="D866" s="28" t="s">
        <v>38</v>
      </c>
      <c r="E866" s="28">
        <v>0.25</v>
      </c>
      <c r="F866" s="28">
        <v>10878604.628052</v>
      </c>
    </row>
    <row r="867" spans="2:6" x14ac:dyDescent="0.3">
      <c r="B867" s="34" t="s">
        <v>44</v>
      </c>
      <c r="C867" s="26" t="s">
        <v>6</v>
      </c>
      <c r="D867" s="26" t="s">
        <v>38</v>
      </c>
      <c r="E867" s="26">
        <v>0.25</v>
      </c>
      <c r="F867" s="26">
        <v>10878604.628052</v>
      </c>
    </row>
    <row r="868" spans="2:6" x14ac:dyDescent="0.3">
      <c r="B868" s="35" t="s">
        <v>44</v>
      </c>
      <c r="C868" s="28" t="s">
        <v>6</v>
      </c>
      <c r="D868" s="28" t="s">
        <v>38</v>
      </c>
      <c r="E868" s="28">
        <v>0.25</v>
      </c>
      <c r="F868" s="28">
        <v>10878604.628052</v>
      </c>
    </row>
    <row r="869" spans="2:6" x14ac:dyDescent="0.3">
      <c r="B869" s="34" t="s">
        <v>44</v>
      </c>
      <c r="C869" s="26" t="s">
        <v>6</v>
      </c>
      <c r="D869" s="26" t="s">
        <v>38</v>
      </c>
      <c r="E869" s="26">
        <v>0.25</v>
      </c>
      <c r="F869" s="26">
        <v>10878604.628052</v>
      </c>
    </row>
    <row r="870" spans="2:6" x14ac:dyDescent="0.3">
      <c r="B870" s="35" t="s">
        <v>44</v>
      </c>
      <c r="C870" s="28" t="s">
        <v>6</v>
      </c>
      <c r="D870" s="28" t="s">
        <v>38</v>
      </c>
      <c r="E870" s="28">
        <v>0.05</v>
      </c>
      <c r="F870" s="28">
        <v>8537751.8196510002</v>
      </c>
    </row>
    <row r="871" spans="2:6" x14ac:dyDescent="0.3">
      <c r="B871" s="34" t="s">
        <v>44</v>
      </c>
      <c r="C871" s="26" t="s">
        <v>6</v>
      </c>
      <c r="D871" s="26" t="s">
        <v>38</v>
      </c>
      <c r="E871" s="26">
        <v>0.05</v>
      </c>
      <c r="F871" s="26">
        <v>8537751.8196510002</v>
      </c>
    </row>
    <row r="872" spans="2:6" x14ac:dyDescent="0.3">
      <c r="B872" s="35" t="s">
        <v>44</v>
      </c>
      <c r="C872" s="28" t="s">
        <v>6</v>
      </c>
      <c r="D872" s="28" t="s">
        <v>38</v>
      </c>
      <c r="E872" s="28">
        <v>0.05</v>
      </c>
      <c r="F872" s="28">
        <v>8537751.8196510002</v>
      </c>
    </row>
    <row r="873" spans="2:6" x14ac:dyDescent="0.3">
      <c r="B873" s="34" t="s">
        <v>44</v>
      </c>
      <c r="C873" s="26" t="s">
        <v>6</v>
      </c>
      <c r="D873" s="26" t="s">
        <v>38</v>
      </c>
      <c r="E873" s="26">
        <v>0</v>
      </c>
      <c r="F873" s="26">
        <v>5098158.9789279997</v>
      </c>
    </row>
    <row r="874" spans="2:6" x14ac:dyDescent="0.3">
      <c r="B874" s="35" t="s">
        <v>44</v>
      </c>
      <c r="C874" s="28" t="s">
        <v>6</v>
      </c>
      <c r="D874" s="28" t="s">
        <v>38</v>
      </c>
      <c r="E874" s="28" t="s">
        <v>24</v>
      </c>
      <c r="F874" s="28">
        <v>12901142.566461001</v>
      </c>
    </row>
    <row r="875" spans="2:6" x14ac:dyDescent="0.3">
      <c r="B875" s="34" t="s">
        <v>44</v>
      </c>
      <c r="C875" s="26" t="s">
        <v>6</v>
      </c>
      <c r="D875" s="26" t="s">
        <v>46</v>
      </c>
      <c r="E875" s="26">
        <v>1</v>
      </c>
      <c r="F875" s="26">
        <v>539</v>
      </c>
    </row>
    <row r="876" spans="2:6" x14ac:dyDescent="0.3">
      <c r="B876" s="35" t="s">
        <v>44</v>
      </c>
      <c r="C876" s="28" t="s">
        <v>6</v>
      </c>
      <c r="D876" s="28" t="s">
        <v>46</v>
      </c>
      <c r="E876" s="28">
        <v>0.95</v>
      </c>
      <c r="F876" s="28">
        <v>412</v>
      </c>
    </row>
    <row r="877" spans="2:6" x14ac:dyDescent="0.3">
      <c r="B877" s="34" t="s">
        <v>44</v>
      </c>
      <c r="C877" s="26" t="s">
        <v>6</v>
      </c>
      <c r="D877" s="26" t="s">
        <v>46</v>
      </c>
      <c r="E877" s="26">
        <v>0.95</v>
      </c>
      <c r="F877" s="26">
        <v>412</v>
      </c>
    </row>
    <row r="878" spans="2:6" x14ac:dyDescent="0.3">
      <c r="B878" s="35" t="s">
        <v>44</v>
      </c>
      <c r="C878" s="28" t="s">
        <v>6</v>
      </c>
      <c r="D878" s="28" t="s">
        <v>46</v>
      </c>
      <c r="E878" s="28">
        <v>0.95</v>
      </c>
      <c r="F878" s="28">
        <v>412</v>
      </c>
    </row>
    <row r="879" spans="2:6" x14ac:dyDescent="0.3">
      <c r="B879" s="34" t="s">
        <v>44</v>
      </c>
      <c r="C879" s="26" t="s">
        <v>6</v>
      </c>
      <c r="D879" s="26" t="s">
        <v>46</v>
      </c>
      <c r="E879" s="26">
        <v>0.75</v>
      </c>
      <c r="F879" s="26">
        <v>318</v>
      </c>
    </row>
    <row r="880" spans="2:6" x14ac:dyDescent="0.3">
      <c r="B880" s="35" t="s">
        <v>44</v>
      </c>
      <c r="C880" s="28" t="s">
        <v>6</v>
      </c>
      <c r="D880" s="28" t="s">
        <v>46</v>
      </c>
      <c r="E880" s="28">
        <v>0.75</v>
      </c>
      <c r="F880" s="28">
        <v>318</v>
      </c>
    </row>
    <row r="881" spans="2:6" x14ac:dyDescent="0.3">
      <c r="B881" s="34" t="s">
        <v>44</v>
      </c>
      <c r="C881" s="26" t="s">
        <v>6</v>
      </c>
      <c r="D881" s="26" t="s">
        <v>46</v>
      </c>
      <c r="E881" s="26">
        <v>0.75</v>
      </c>
      <c r="F881" s="26">
        <v>318</v>
      </c>
    </row>
    <row r="882" spans="2:6" x14ac:dyDescent="0.3">
      <c r="B882" s="35" t="s">
        <v>44</v>
      </c>
      <c r="C882" s="28" t="s">
        <v>6</v>
      </c>
      <c r="D882" s="28" t="s">
        <v>46</v>
      </c>
      <c r="E882" s="28">
        <v>0.75</v>
      </c>
      <c r="F882" s="28">
        <v>318</v>
      </c>
    </row>
    <row r="883" spans="2:6" x14ac:dyDescent="0.3">
      <c r="B883" s="34" t="s">
        <v>44</v>
      </c>
      <c r="C883" s="26" t="s">
        <v>6</v>
      </c>
      <c r="D883" s="26" t="s">
        <v>46</v>
      </c>
      <c r="E883" s="26">
        <v>0.5</v>
      </c>
      <c r="F883" s="26">
        <v>256</v>
      </c>
    </row>
    <row r="884" spans="2:6" x14ac:dyDescent="0.3">
      <c r="B884" s="35" t="s">
        <v>44</v>
      </c>
      <c r="C884" s="28" t="s">
        <v>6</v>
      </c>
      <c r="D884" s="28" t="s">
        <v>46</v>
      </c>
      <c r="E884" s="28">
        <v>0.5</v>
      </c>
      <c r="F884" s="28">
        <v>256</v>
      </c>
    </row>
    <row r="885" spans="2:6" x14ac:dyDescent="0.3">
      <c r="B885" s="34" t="s">
        <v>44</v>
      </c>
      <c r="C885" s="26" t="s">
        <v>6</v>
      </c>
      <c r="D885" s="26" t="s">
        <v>46</v>
      </c>
      <c r="E885" s="26">
        <v>0.5</v>
      </c>
      <c r="F885" s="26">
        <v>256</v>
      </c>
    </row>
    <row r="886" spans="2:6" x14ac:dyDescent="0.3">
      <c r="B886" s="35" t="s">
        <v>44</v>
      </c>
      <c r="C886" s="28" t="s">
        <v>6</v>
      </c>
      <c r="D886" s="28" t="s">
        <v>46</v>
      </c>
      <c r="E886" s="28">
        <v>0.5</v>
      </c>
      <c r="F886" s="28">
        <v>256</v>
      </c>
    </row>
    <row r="887" spans="2:6" x14ac:dyDescent="0.3">
      <c r="B887" s="34" t="s">
        <v>44</v>
      </c>
      <c r="C887" s="26" t="s">
        <v>6</v>
      </c>
      <c r="D887" s="26" t="s">
        <v>46</v>
      </c>
      <c r="E887" s="26">
        <v>0.5</v>
      </c>
      <c r="F887" s="26">
        <v>256</v>
      </c>
    </row>
    <row r="888" spans="2:6" x14ac:dyDescent="0.3">
      <c r="B888" s="35" t="s">
        <v>44</v>
      </c>
      <c r="C888" s="28" t="s">
        <v>6</v>
      </c>
      <c r="D888" s="28" t="s">
        <v>46</v>
      </c>
      <c r="E888" s="28">
        <v>0.25</v>
      </c>
      <c r="F888" s="28">
        <v>210</v>
      </c>
    </row>
    <row r="889" spans="2:6" x14ac:dyDescent="0.3">
      <c r="B889" s="34" t="s">
        <v>44</v>
      </c>
      <c r="C889" s="26" t="s">
        <v>6</v>
      </c>
      <c r="D889" s="26" t="s">
        <v>46</v>
      </c>
      <c r="E889" s="26">
        <v>0.25</v>
      </c>
      <c r="F889" s="26">
        <v>210</v>
      </c>
    </row>
    <row r="890" spans="2:6" x14ac:dyDescent="0.3">
      <c r="B890" s="35" t="s">
        <v>44</v>
      </c>
      <c r="C890" s="28" t="s">
        <v>6</v>
      </c>
      <c r="D890" s="28" t="s">
        <v>46</v>
      </c>
      <c r="E890" s="28">
        <v>0.25</v>
      </c>
      <c r="F890" s="28">
        <v>210</v>
      </c>
    </row>
    <row r="891" spans="2:6" x14ac:dyDescent="0.3">
      <c r="B891" s="34" t="s">
        <v>44</v>
      </c>
      <c r="C891" s="26" t="s">
        <v>6</v>
      </c>
      <c r="D891" s="26" t="s">
        <v>46</v>
      </c>
      <c r="E891" s="26">
        <v>0.25</v>
      </c>
      <c r="F891" s="26">
        <v>210</v>
      </c>
    </row>
    <row r="892" spans="2:6" x14ac:dyDescent="0.3">
      <c r="B892" s="35" t="s">
        <v>44</v>
      </c>
      <c r="C892" s="28" t="s">
        <v>6</v>
      </c>
      <c r="D892" s="28" t="s">
        <v>46</v>
      </c>
      <c r="E892" s="28">
        <v>0.05</v>
      </c>
      <c r="F892" s="28">
        <v>164</v>
      </c>
    </row>
    <row r="893" spans="2:6" x14ac:dyDescent="0.3">
      <c r="B893" s="34" t="s">
        <v>44</v>
      </c>
      <c r="C893" s="26" t="s">
        <v>6</v>
      </c>
      <c r="D893" s="26" t="s">
        <v>46</v>
      </c>
      <c r="E893" s="26">
        <v>0.05</v>
      </c>
      <c r="F893" s="26">
        <v>164</v>
      </c>
    </row>
    <row r="894" spans="2:6" x14ac:dyDescent="0.3">
      <c r="B894" s="35" t="s">
        <v>44</v>
      </c>
      <c r="C894" s="28" t="s">
        <v>6</v>
      </c>
      <c r="D894" s="28" t="s">
        <v>46</v>
      </c>
      <c r="E894" s="28">
        <v>0.05</v>
      </c>
      <c r="F894" s="28">
        <v>164</v>
      </c>
    </row>
    <row r="895" spans="2:6" x14ac:dyDescent="0.3">
      <c r="B895" s="34" t="s">
        <v>44</v>
      </c>
      <c r="C895" s="26" t="s">
        <v>6</v>
      </c>
      <c r="D895" s="26" t="s">
        <v>46</v>
      </c>
      <c r="E895" s="26">
        <v>0</v>
      </c>
      <c r="F895" s="26">
        <v>99</v>
      </c>
    </row>
    <row r="896" spans="2:6" x14ac:dyDescent="0.3">
      <c r="B896" s="35" t="s">
        <v>44</v>
      </c>
      <c r="C896" s="28" t="s">
        <v>6</v>
      </c>
      <c r="D896" s="28" t="s">
        <v>46</v>
      </c>
      <c r="E896" s="28" t="s">
        <v>24</v>
      </c>
      <c r="F896" s="28">
        <v>268.94144399999999</v>
      </c>
    </row>
    <row r="897" spans="2:6" x14ac:dyDescent="0.3">
      <c r="B897" s="34" t="s">
        <v>44</v>
      </c>
      <c r="C897" s="26" t="s">
        <v>6</v>
      </c>
      <c r="D897" s="26" t="s">
        <v>39</v>
      </c>
      <c r="E897" s="26">
        <v>1</v>
      </c>
      <c r="F897" s="26">
        <v>55.203915000000002</v>
      </c>
    </row>
    <row r="898" spans="2:6" x14ac:dyDescent="0.3">
      <c r="B898" s="35" t="s">
        <v>44</v>
      </c>
      <c r="C898" s="28" t="s">
        <v>6</v>
      </c>
      <c r="D898" s="28" t="s">
        <v>39</v>
      </c>
      <c r="E898" s="28">
        <v>0.95</v>
      </c>
      <c r="F898" s="28">
        <v>42.732838000000001</v>
      </c>
    </row>
    <row r="899" spans="2:6" x14ac:dyDescent="0.3">
      <c r="B899" s="34" t="s">
        <v>44</v>
      </c>
      <c r="C899" s="26" t="s">
        <v>6</v>
      </c>
      <c r="D899" s="26" t="s">
        <v>39</v>
      </c>
      <c r="E899" s="26">
        <v>0.95</v>
      </c>
      <c r="F899" s="26">
        <v>42.732838000000001</v>
      </c>
    </row>
    <row r="900" spans="2:6" x14ac:dyDescent="0.3">
      <c r="B900" s="35" t="s">
        <v>44</v>
      </c>
      <c r="C900" s="28" t="s">
        <v>6</v>
      </c>
      <c r="D900" s="28" t="s">
        <v>39</v>
      </c>
      <c r="E900" s="28">
        <v>0.95</v>
      </c>
      <c r="F900" s="28">
        <v>42.732838000000001</v>
      </c>
    </row>
    <row r="901" spans="2:6" x14ac:dyDescent="0.3">
      <c r="B901" s="34" t="s">
        <v>44</v>
      </c>
      <c r="C901" s="26" t="s">
        <v>6</v>
      </c>
      <c r="D901" s="26" t="s">
        <v>39</v>
      </c>
      <c r="E901" s="26">
        <v>0.75</v>
      </c>
      <c r="F901" s="26">
        <v>37.059213999999997</v>
      </c>
    </row>
    <row r="902" spans="2:6" x14ac:dyDescent="0.3">
      <c r="B902" s="35" t="s">
        <v>44</v>
      </c>
      <c r="C902" s="28" t="s">
        <v>6</v>
      </c>
      <c r="D902" s="28" t="s">
        <v>39</v>
      </c>
      <c r="E902" s="28">
        <v>0.75</v>
      </c>
      <c r="F902" s="28">
        <v>37.059213999999997</v>
      </c>
    </row>
    <row r="903" spans="2:6" x14ac:dyDescent="0.3">
      <c r="B903" s="34" t="s">
        <v>44</v>
      </c>
      <c r="C903" s="26" t="s">
        <v>6</v>
      </c>
      <c r="D903" s="26" t="s">
        <v>39</v>
      </c>
      <c r="E903" s="26">
        <v>0.75</v>
      </c>
      <c r="F903" s="26">
        <v>37.059213999999997</v>
      </c>
    </row>
    <row r="904" spans="2:6" x14ac:dyDescent="0.3">
      <c r="B904" s="35" t="s">
        <v>44</v>
      </c>
      <c r="C904" s="28" t="s">
        <v>6</v>
      </c>
      <c r="D904" s="28" t="s">
        <v>39</v>
      </c>
      <c r="E904" s="28">
        <v>0.75</v>
      </c>
      <c r="F904" s="28">
        <v>37.059213999999997</v>
      </c>
    </row>
    <row r="905" spans="2:6" x14ac:dyDescent="0.3">
      <c r="B905" s="34" t="s">
        <v>44</v>
      </c>
      <c r="C905" s="26" t="s">
        <v>6</v>
      </c>
      <c r="D905" s="26" t="s">
        <v>39</v>
      </c>
      <c r="E905" s="26">
        <v>0.5</v>
      </c>
      <c r="F905" s="26">
        <v>33.398445000000002</v>
      </c>
    </row>
    <row r="906" spans="2:6" x14ac:dyDescent="0.3">
      <c r="B906" s="35" t="s">
        <v>44</v>
      </c>
      <c r="C906" s="28" t="s">
        <v>6</v>
      </c>
      <c r="D906" s="28" t="s">
        <v>39</v>
      </c>
      <c r="E906" s="28">
        <v>0.5</v>
      </c>
      <c r="F906" s="28">
        <v>33.398445000000002</v>
      </c>
    </row>
    <row r="907" spans="2:6" x14ac:dyDescent="0.3">
      <c r="B907" s="34" t="s">
        <v>44</v>
      </c>
      <c r="C907" s="26" t="s">
        <v>6</v>
      </c>
      <c r="D907" s="26" t="s">
        <v>39</v>
      </c>
      <c r="E907" s="26">
        <v>0.5</v>
      </c>
      <c r="F907" s="26">
        <v>33.398445000000002</v>
      </c>
    </row>
    <row r="908" spans="2:6" x14ac:dyDescent="0.3">
      <c r="B908" s="35" t="s">
        <v>44</v>
      </c>
      <c r="C908" s="28" t="s">
        <v>6</v>
      </c>
      <c r="D908" s="28" t="s">
        <v>39</v>
      </c>
      <c r="E908" s="28">
        <v>0.5</v>
      </c>
      <c r="F908" s="28">
        <v>33.398445000000002</v>
      </c>
    </row>
    <row r="909" spans="2:6" x14ac:dyDescent="0.3">
      <c r="B909" s="34" t="s">
        <v>44</v>
      </c>
      <c r="C909" s="26" t="s">
        <v>6</v>
      </c>
      <c r="D909" s="26" t="s">
        <v>39</v>
      </c>
      <c r="E909" s="26">
        <v>0.5</v>
      </c>
      <c r="F909" s="26">
        <v>33.398445000000002</v>
      </c>
    </row>
    <row r="910" spans="2:6" x14ac:dyDescent="0.3">
      <c r="B910" s="35" t="s">
        <v>44</v>
      </c>
      <c r="C910" s="28" t="s">
        <v>6</v>
      </c>
      <c r="D910" s="28" t="s">
        <v>39</v>
      </c>
      <c r="E910" s="28">
        <v>0.25</v>
      </c>
      <c r="F910" s="28">
        <v>29.581996</v>
      </c>
    </row>
    <row r="911" spans="2:6" x14ac:dyDescent="0.3">
      <c r="B911" s="34" t="s">
        <v>44</v>
      </c>
      <c r="C911" s="26" t="s">
        <v>6</v>
      </c>
      <c r="D911" s="26" t="s">
        <v>39</v>
      </c>
      <c r="E911" s="26">
        <v>0.25</v>
      </c>
      <c r="F911" s="26">
        <v>29.581996</v>
      </c>
    </row>
    <row r="912" spans="2:6" x14ac:dyDescent="0.3">
      <c r="B912" s="35" t="s">
        <v>44</v>
      </c>
      <c r="C912" s="28" t="s">
        <v>6</v>
      </c>
      <c r="D912" s="28" t="s">
        <v>39</v>
      </c>
      <c r="E912" s="28">
        <v>0.25</v>
      </c>
      <c r="F912" s="28">
        <v>29.581996</v>
      </c>
    </row>
    <row r="913" spans="2:6" x14ac:dyDescent="0.3">
      <c r="B913" s="34" t="s">
        <v>44</v>
      </c>
      <c r="C913" s="26" t="s">
        <v>6</v>
      </c>
      <c r="D913" s="26" t="s">
        <v>39</v>
      </c>
      <c r="E913" s="26">
        <v>0.25</v>
      </c>
      <c r="F913" s="26">
        <v>29.581996</v>
      </c>
    </row>
    <row r="914" spans="2:6" x14ac:dyDescent="0.3">
      <c r="B914" s="35" t="s">
        <v>44</v>
      </c>
      <c r="C914" s="28" t="s">
        <v>6</v>
      </c>
      <c r="D914" s="28" t="s">
        <v>39</v>
      </c>
      <c r="E914" s="28">
        <v>0.05</v>
      </c>
      <c r="F914" s="28">
        <v>24.041366</v>
      </c>
    </row>
    <row r="915" spans="2:6" x14ac:dyDescent="0.3">
      <c r="B915" s="34" t="s">
        <v>44</v>
      </c>
      <c r="C915" s="26" t="s">
        <v>6</v>
      </c>
      <c r="D915" s="26" t="s">
        <v>39</v>
      </c>
      <c r="E915" s="26">
        <v>0.05</v>
      </c>
      <c r="F915" s="26">
        <v>24.041366</v>
      </c>
    </row>
    <row r="916" spans="2:6" x14ac:dyDescent="0.3">
      <c r="B916" s="35" t="s">
        <v>44</v>
      </c>
      <c r="C916" s="28" t="s">
        <v>6</v>
      </c>
      <c r="D916" s="28" t="s">
        <v>39</v>
      </c>
      <c r="E916" s="28">
        <v>0.05</v>
      </c>
      <c r="F916" s="28">
        <v>24.041366</v>
      </c>
    </row>
    <row r="917" spans="2:6" x14ac:dyDescent="0.3">
      <c r="B917" s="34" t="s">
        <v>44</v>
      </c>
      <c r="C917" s="26" t="s">
        <v>6</v>
      </c>
      <c r="D917" s="26" t="s">
        <v>39</v>
      </c>
      <c r="E917" s="26">
        <v>0</v>
      </c>
      <c r="F917" s="26">
        <v>15.223197000000001</v>
      </c>
    </row>
    <row r="918" spans="2:6" x14ac:dyDescent="0.3">
      <c r="B918" s="35" t="s">
        <v>44</v>
      </c>
      <c r="C918" s="28" t="s">
        <v>6</v>
      </c>
      <c r="D918" s="28" t="s">
        <v>39</v>
      </c>
      <c r="E918" s="28" t="s">
        <v>24</v>
      </c>
      <c r="F918" s="28">
        <v>33.376385999999997</v>
      </c>
    </row>
    <row r="919" spans="2:6" x14ac:dyDescent="0.3">
      <c r="B919" s="34" t="s">
        <v>44</v>
      </c>
      <c r="C919" s="26" t="s">
        <v>6</v>
      </c>
      <c r="D919" s="26" t="s">
        <v>40</v>
      </c>
      <c r="E919" s="26">
        <v>1</v>
      </c>
      <c r="F919" s="26">
        <v>574.05990499999996</v>
      </c>
    </row>
    <row r="920" spans="2:6" x14ac:dyDescent="0.3">
      <c r="B920" s="35" t="s">
        <v>44</v>
      </c>
      <c r="C920" s="28" t="s">
        <v>6</v>
      </c>
      <c r="D920" s="28" t="s">
        <v>40</v>
      </c>
      <c r="E920" s="28">
        <v>0.95</v>
      </c>
      <c r="F920" s="28">
        <v>368.39700099999999</v>
      </c>
    </row>
    <row r="921" spans="2:6" x14ac:dyDescent="0.3">
      <c r="B921" s="34" t="s">
        <v>44</v>
      </c>
      <c r="C921" s="26" t="s">
        <v>6</v>
      </c>
      <c r="D921" s="26" t="s">
        <v>40</v>
      </c>
      <c r="E921" s="26">
        <v>0.95</v>
      </c>
      <c r="F921" s="26">
        <v>368.39700099999999</v>
      </c>
    </row>
    <row r="922" spans="2:6" x14ac:dyDescent="0.3">
      <c r="B922" s="35" t="s">
        <v>44</v>
      </c>
      <c r="C922" s="28" t="s">
        <v>6</v>
      </c>
      <c r="D922" s="28" t="s">
        <v>40</v>
      </c>
      <c r="E922" s="28">
        <v>0.95</v>
      </c>
      <c r="F922" s="28">
        <v>368.39700099999999</v>
      </c>
    </row>
    <row r="923" spans="2:6" x14ac:dyDescent="0.3">
      <c r="B923" s="34" t="s">
        <v>44</v>
      </c>
      <c r="C923" s="26" t="s">
        <v>6</v>
      </c>
      <c r="D923" s="26" t="s">
        <v>40</v>
      </c>
      <c r="E923" s="26">
        <v>0.75</v>
      </c>
      <c r="F923" s="26">
        <v>298.37519800000001</v>
      </c>
    </row>
    <row r="924" spans="2:6" x14ac:dyDescent="0.3">
      <c r="B924" s="35" t="s">
        <v>44</v>
      </c>
      <c r="C924" s="28" t="s">
        <v>6</v>
      </c>
      <c r="D924" s="28" t="s">
        <v>40</v>
      </c>
      <c r="E924" s="28">
        <v>0.75</v>
      </c>
      <c r="F924" s="28">
        <v>298.37519800000001</v>
      </c>
    </row>
    <row r="925" spans="2:6" x14ac:dyDescent="0.3">
      <c r="B925" s="34" t="s">
        <v>44</v>
      </c>
      <c r="C925" s="26" t="s">
        <v>6</v>
      </c>
      <c r="D925" s="26" t="s">
        <v>40</v>
      </c>
      <c r="E925" s="26">
        <v>0.75</v>
      </c>
      <c r="F925" s="26">
        <v>298.37519800000001</v>
      </c>
    </row>
    <row r="926" spans="2:6" x14ac:dyDescent="0.3">
      <c r="B926" s="35" t="s">
        <v>44</v>
      </c>
      <c r="C926" s="28" t="s">
        <v>6</v>
      </c>
      <c r="D926" s="28" t="s">
        <v>40</v>
      </c>
      <c r="E926" s="28">
        <v>0.75</v>
      </c>
      <c r="F926" s="28">
        <v>298.37519800000001</v>
      </c>
    </row>
    <row r="927" spans="2:6" x14ac:dyDescent="0.3">
      <c r="B927" s="34" t="s">
        <v>44</v>
      </c>
      <c r="C927" s="26" t="s">
        <v>6</v>
      </c>
      <c r="D927" s="26" t="s">
        <v>40</v>
      </c>
      <c r="E927" s="26">
        <v>0.5</v>
      </c>
      <c r="F927" s="26">
        <v>258.778232</v>
      </c>
    </row>
    <row r="928" spans="2:6" x14ac:dyDescent="0.3">
      <c r="B928" s="35" t="s">
        <v>44</v>
      </c>
      <c r="C928" s="28" t="s">
        <v>6</v>
      </c>
      <c r="D928" s="28" t="s">
        <v>40</v>
      </c>
      <c r="E928" s="28">
        <v>0.5</v>
      </c>
      <c r="F928" s="28">
        <v>258.778232</v>
      </c>
    </row>
    <row r="929" spans="2:6" x14ac:dyDescent="0.3">
      <c r="B929" s="34" t="s">
        <v>44</v>
      </c>
      <c r="C929" s="26" t="s">
        <v>6</v>
      </c>
      <c r="D929" s="26" t="s">
        <v>40</v>
      </c>
      <c r="E929" s="26">
        <v>0.5</v>
      </c>
      <c r="F929" s="26">
        <v>258.778232</v>
      </c>
    </row>
    <row r="930" spans="2:6" x14ac:dyDescent="0.3">
      <c r="B930" s="35" t="s">
        <v>44</v>
      </c>
      <c r="C930" s="28" t="s">
        <v>6</v>
      </c>
      <c r="D930" s="28" t="s">
        <v>40</v>
      </c>
      <c r="E930" s="28">
        <v>0.5</v>
      </c>
      <c r="F930" s="28">
        <v>258.778232</v>
      </c>
    </row>
    <row r="931" spans="2:6" x14ac:dyDescent="0.3">
      <c r="B931" s="34" t="s">
        <v>44</v>
      </c>
      <c r="C931" s="26" t="s">
        <v>6</v>
      </c>
      <c r="D931" s="26" t="s">
        <v>40</v>
      </c>
      <c r="E931" s="26">
        <v>0.5</v>
      </c>
      <c r="F931" s="26">
        <v>258.778232</v>
      </c>
    </row>
    <row r="932" spans="2:6" x14ac:dyDescent="0.3">
      <c r="B932" s="35" t="s">
        <v>44</v>
      </c>
      <c r="C932" s="28" t="s">
        <v>6</v>
      </c>
      <c r="D932" s="28" t="s">
        <v>40</v>
      </c>
      <c r="E932" s="28">
        <v>0.25</v>
      </c>
      <c r="F932" s="28">
        <v>226.714157</v>
      </c>
    </row>
    <row r="933" spans="2:6" x14ac:dyDescent="0.3">
      <c r="B933" s="34" t="s">
        <v>44</v>
      </c>
      <c r="C933" s="26" t="s">
        <v>6</v>
      </c>
      <c r="D933" s="26" t="s">
        <v>40</v>
      </c>
      <c r="E933" s="26">
        <v>0.25</v>
      </c>
      <c r="F933" s="26">
        <v>226.714157</v>
      </c>
    </row>
    <row r="934" spans="2:6" x14ac:dyDescent="0.3">
      <c r="B934" s="35" t="s">
        <v>44</v>
      </c>
      <c r="C934" s="28" t="s">
        <v>6</v>
      </c>
      <c r="D934" s="28" t="s">
        <v>40</v>
      </c>
      <c r="E934" s="28">
        <v>0.25</v>
      </c>
      <c r="F934" s="28">
        <v>226.714157</v>
      </c>
    </row>
    <row r="935" spans="2:6" x14ac:dyDescent="0.3">
      <c r="B935" s="34" t="s">
        <v>44</v>
      </c>
      <c r="C935" s="26" t="s">
        <v>6</v>
      </c>
      <c r="D935" s="26" t="s">
        <v>40</v>
      </c>
      <c r="E935" s="26">
        <v>0.25</v>
      </c>
      <c r="F935" s="26">
        <v>226.714157</v>
      </c>
    </row>
    <row r="936" spans="2:6" x14ac:dyDescent="0.3">
      <c r="B936" s="35" t="s">
        <v>44</v>
      </c>
      <c r="C936" s="28" t="s">
        <v>6</v>
      </c>
      <c r="D936" s="28" t="s">
        <v>40</v>
      </c>
      <c r="E936" s="28">
        <v>0.05</v>
      </c>
      <c r="F936" s="28">
        <v>193.93881999999999</v>
      </c>
    </row>
    <row r="937" spans="2:6" x14ac:dyDescent="0.3">
      <c r="B937" s="34" t="s">
        <v>44</v>
      </c>
      <c r="C937" s="26" t="s">
        <v>6</v>
      </c>
      <c r="D937" s="26" t="s">
        <v>40</v>
      </c>
      <c r="E937" s="26">
        <v>0.05</v>
      </c>
      <c r="F937" s="26">
        <v>193.93881999999999</v>
      </c>
    </row>
    <row r="938" spans="2:6" x14ac:dyDescent="0.3">
      <c r="B938" s="35" t="s">
        <v>44</v>
      </c>
      <c r="C938" s="28" t="s">
        <v>6</v>
      </c>
      <c r="D938" s="28" t="s">
        <v>40</v>
      </c>
      <c r="E938" s="28">
        <v>0.05</v>
      </c>
      <c r="F938" s="28">
        <v>193.93881999999999</v>
      </c>
    </row>
    <row r="939" spans="2:6" x14ac:dyDescent="0.3">
      <c r="B939" s="34" t="s">
        <v>44</v>
      </c>
      <c r="C939" s="26" t="s">
        <v>6</v>
      </c>
      <c r="D939" s="26" t="s">
        <v>40</v>
      </c>
      <c r="E939" s="26">
        <v>0</v>
      </c>
      <c r="F939" s="26">
        <v>157.462985</v>
      </c>
    </row>
    <row r="940" spans="2:6" x14ac:dyDescent="0.3">
      <c r="B940" s="35" t="s">
        <v>44</v>
      </c>
      <c r="C940" s="28" t="s">
        <v>6</v>
      </c>
      <c r="D940" s="28" t="s">
        <v>40</v>
      </c>
      <c r="E940" s="28" t="s">
        <v>24</v>
      </c>
      <c r="F940" s="28">
        <v>266.97458699999999</v>
      </c>
    </row>
    <row r="941" spans="2:6" x14ac:dyDescent="0.3">
      <c r="B941" s="34" t="s">
        <v>44</v>
      </c>
      <c r="C941" s="26" t="s">
        <v>6</v>
      </c>
      <c r="D941" s="26" t="s">
        <v>41</v>
      </c>
      <c r="E941" s="26">
        <v>1</v>
      </c>
      <c r="F941" s="26">
        <v>616.429303</v>
      </c>
    </row>
    <row r="942" spans="2:6" x14ac:dyDescent="0.3">
      <c r="B942" s="35" t="s">
        <v>44</v>
      </c>
      <c r="C942" s="28" t="s">
        <v>6</v>
      </c>
      <c r="D942" s="28" t="s">
        <v>41</v>
      </c>
      <c r="E942" s="28">
        <v>0.95</v>
      </c>
      <c r="F942" s="28">
        <v>413.12471199999999</v>
      </c>
    </row>
    <row r="943" spans="2:6" x14ac:dyDescent="0.3">
      <c r="B943" s="34" t="s">
        <v>44</v>
      </c>
      <c r="C943" s="26" t="s">
        <v>6</v>
      </c>
      <c r="D943" s="26" t="s">
        <v>41</v>
      </c>
      <c r="E943" s="26">
        <v>0.95</v>
      </c>
      <c r="F943" s="26">
        <v>413.12471199999999</v>
      </c>
    </row>
    <row r="944" spans="2:6" x14ac:dyDescent="0.3">
      <c r="B944" s="35" t="s">
        <v>44</v>
      </c>
      <c r="C944" s="28" t="s">
        <v>6</v>
      </c>
      <c r="D944" s="28" t="s">
        <v>41</v>
      </c>
      <c r="E944" s="28">
        <v>0.95</v>
      </c>
      <c r="F944" s="28">
        <v>413.12471199999999</v>
      </c>
    </row>
    <row r="945" spans="2:6" x14ac:dyDescent="0.3">
      <c r="B945" s="34" t="s">
        <v>44</v>
      </c>
      <c r="C945" s="26" t="s">
        <v>6</v>
      </c>
      <c r="D945" s="26" t="s">
        <v>41</v>
      </c>
      <c r="E945" s="26">
        <v>0.75</v>
      </c>
      <c r="F945" s="26">
        <v>347.35399100000001</v>
      </c>
    </row>
    <row r="946" spans="2:6" x14ac:dyDescent="0.3">
      <c r="B946" s="35" t="s">
        <v>44</v>
      </c>
      <c r="C946" s="28" t="s">
        <v>6</v>
      </c>
      <c r="D946" s="28" t="s">
        <v>41</v>
      </c>
      <c r="E946" s="28">
        <v>0.75</v>
      </c>
      <c r="F946" s="28">
        <v>347.35399100000001</v>
      </c>
    </row>
    <row r="947" spans="2:6" x14ac:dyDescent="0.3">
      <c r="B947" s="34" t="s">
        <v>44</v>
      </c>
      <c r="C947" s="26" t="s">
        <v>6</v>
      </c>
      <c r="D947" s="26" t="s">
        <v>41</v>
      </c>
      <c r="E947" s="26">
        <v>0.75</v>
      </c>
      <c r="F947" s="26">
        <v>347.35399100000001</v>
      </c>
    </row>
    <row r="948" spans="2:6" x14ac:dyDescent="0.3">
      <c r="B948" s="35" t="s">
        <v>44</v>
      </c>
      <c r="C948" s="28" t="s">
        <v>6</v>
      </c>
      <c r="D948" s="28" t="s">
        <v>41</v>
      </c>
      <c r="E948" s="28">
        <v>0.75</v>
      </c>
      <c r="F948" s="28">
        <v>347.35399100000001</v>
      </c>
    </row>
    <row r="949" spans="2:6" x14ac:dyDescent="0.3">
      <c r="B949" s="34" t="s">
        <v>44</v>
      </c>
      <c r="C949" s="26" t="s">
        <v>6</v>
      </c>
      <c r="D949" s="26" t="s">
        <v>41</v>
      </c>
      <c r="E949" s="26">
        <v>0.5</v>
      </c>
      <c r="F949" s="26">
        <v>309.32698699999997</v>
      </c>
    </row>
    <row r="950" spans="2:6" x14ac:dyDescent="0.3">
      <c r="B950" s="35" t="s">
        <v>44</v>
      </c>
      <c r="C950" s="28" t="s">
        <v>6</v>
      </c>
      <c r="D950" s="28" t="s">
        <v>41</v>
      </c>
      <c r="E950" s="28">
        <v>0.5</v>
      </c>
      <c r="F950" s="28">
        <v>309.32698699999997</v>
      </c>
    </row>
    <row r="951" spans="2:6" x14ac:dyDescent="0.3">
      <c r="B951" s="34" t="s">
        <v>44</v>
      </c>
      <c r="C951" s="26" t="s">
        <v>6</v>
      </c>
      <c r="D951" s="26" t="s">
        <v>41</v>
      </c>
      <c r="E951" s="26">
        <v>0.5</v>
      </c>
      <c r="F951" s="26">
        <v>309.32698699999997</v>
      </c>
    </row>
    <row r="952" spans="2:6" x14ac:dyDescent="0.3">
      <c r="B952" s="35" t="s">
        <v>44</v>
      </c>
      <c r="C952" s="28" t="s">
        <v>6</v>
      </c>
      <c r="D952" s="28" t="s">
        <v>41</v>
      </c>
      <c r="E952" s="28">
        <v>0.5</v>
      </c>
      <c r="F952" s="28">
        <v>309.32698699999997</v>
      </c>
    </row>
    <row r="953" spans="2:6" x14ac:dyDescent="0.3">
      <c r="B953" s="34" t="s">
        <v>44</v>
      </c>
      <c r="C953" s="26" t="s">
        <v>6</v>
      </c>
      <c r="D953" s="26" t="s">
        <v>41</v>
      </c>
      <c r="E953" s="26">
        <v>0.5</v>
      </c>
      <c r="F953" s="26">
        <v>309.32698699999997</v>
      </c>
    </row>
    <row r="954" spans="2:6" x14ac:dyDescent="0.3">
      <c r="B954" s="35" t="s">
        <v>44</v>
      </c>
      <c r="C954" s="28" t="s">
        <v>6</v>
      </c>
      <c r="D954" s="28" t="s">
        <v>41</v>
      </c>
      <c r="E954" s="28">
        <v>0.25</v>
      </c>
      <c r="F954" s="28">
        <v>279.40763500000003</v>
      </c>
    </row>
    <row r="955" spans="2:6" x14ac:dyDescent="0.3">
      <c r="B955" s="34" t="s">
        <v>44</v>
      </c>
      <c r="C955" s="26" t="s">
        <v>6</v>
      </c>
      <c r="D955" s="26" t="s">
        <v>41</v>
      </c>
      <c r="E955" s="26">
        <v>0.25</v>
      </c>
      <c r="F955" s="26">
        <v>279.40763500000003</v>
      </c>
    </row>
    <row r="956" spans="2:6" x14ac:dyDescent="0.3">
      <c r="B956" s="35" t="s">
        <v>44</v>
      </c>
      <c r="C956" s="28" t="s">
        <v>6</v>
      </c>
      <c r="D956" s="28" t="s">
        <v>41</v>
      </c>
      <c r="E956" s="28">
        <v>0.25</v>
      </c>
      <c r="F956" s="28">
        <v>279.40763500000003</v>
      </c>
    </row>
    <row r="957" spans="2:6" x14ac:dyDescent="0.3">
      <c r="B957" s="34" t="s">
        <v>44</v>
      </c>
      <c r="C957" s="26" t="s">
        <v>6</v>
      </c>
      <c r="D957" s="26" t="s">
        <v>41</v>
      </c>
      <c r="E957" s="26">
        <v>0.25</v>
      </c>
      <c r="F957" s="26">
        <v>279.40763500000003</v>
      </c>
    </row>
    <row r="958" spans="2:6" x14ac:dyDescent="0.3">
      <c r="B958" s="35" t="s">
        <v>44</v>
      </c>
      <c r="C958" s="28" t="s">
        <v>6</v>
      </c>
      <c r="D958" s="28" t="s">
        <v>41</v>
      </c>
      <c r="E958" s="28">
        <v>0.05</v>
      </c>
      <c r="F958" s="28">
        <v>247.950175</v>
      </c>
    </row>
    <row r="959" spans="2:6" x14ac:dyDescent="0.3">
      <c r="B959" s="34" t="s">
        <v>44</v>
      </c>
      <c r="C959" s="26" t="s">
        <v>6</v>
      </c>
      <c r="D959" s="26" t="s">
        <v>41</v>
      </c>
      <c r="E959" s="26">
        <v>0.05</v>
      </c>
      <c r="F959" s="26">
        <v>247.950175</v>
      </c>
    </row>
    <row r="960" spans="2:6" x14ac:dyDescent="0.3">
      <c r="B960" s="35" t="s">
        <v>44</v>
      </c>
      <c r="C960" s="28" t="s">
        <v>6</v>
      </c>
      <c r="D960" s="28" t="s">
        <v>41</v>
      </c>
      <c r="E960" s="28">
        <v>0.05</v>
      </c>
      <c r="F960" s="28">
        <v>247.950175</v>
      </c>
    </row>
    <row r="961" spans="2:6" x14ac:dyDescent="0.3">
      <c r="B961" s="34" t="s">
        <v>44</v>
      </c>
      <c r="C961" s="26" t="s">
        <v>6</v>
      </c>
      <c r="D961" s="26" t="s">
        <v>41</v>
      </c>
      <c r="E961" s="26">
        <v>0</v>
      </c>
      <c r="F961" s="26">
        <v>213.396998</v>
      </c>
    </row>
    <row r="962" spans="2:6" x14ac:dyDescent="0.3">
      <c r="B962" s="35" t="s">
        <v>44</v>
      </c>
      <c r="C962" s="28" t="s">
        <v>6</v>
      </c>
      <c r="D962" s="28" t="s">
        <v>41</v>
      </c>
      <c r="E962" s="28" t="s">
        <v>24</v>
      </c>
      <c r="F962" s="28">
        <v>317.43638499999997</v>
      </c>
    </row>
    <row r="963" spans="2:6" x14ac:dyDescent="0.3">
      <c r="B963" s="34" t="s">
        <v>44</v>
      </c>
      <c r="C963" s="26" t="s">
        <v>6</v>
      </c>
      <c r="D963" s="26" t="s">
        <v>42</v>
      </c>
      <c r="E963" s="26">
        <v>1</v>
      </c>
      <c r="F963" s="26">
        <v>25132119.450863998</v>
      </c>
    </row>
    <row r="964" spans="2:6" x14ac:dyDescent="0.3">
      <c r="B964" s="35" t="s">
        <v>44</v>
      </c>
      <c r="C964" s="28" t="s">
        <v>6</v>
      </c>
      <c r="D964" s="28" t="s">
        <v>42</v>
      </c>
      <c r="E964" s="28">
        <v>0.95</v>
      </c>
      <c r="F964" s="28">
        <v>18944051.077514999</v>
      </c>
    </row>
    <row r="965" spans="2:6" x14ac:dyDescent="0.3">
      <c r="B965" s="34" t="s">
        <v>44</v>
      </c>
      <c r="C965" s="26" t="s">
        <v>6</v>
      </c>
      <c r="D965" s="26" t="s">
        <v>42</v>
      </c>
      <c r="E965" s="26">
        <v>0.95</v>
      </c>
      <c r="F965" s="26">
        <v>18944051.077514999</v>
      </c>
    </row>
    <row r="966" spans="2:6" x14ac:dyDescent="0.3">
      <c r="B966" s="35" t="s">
        <v>44</v>
      </c>
      <c r="C966" s="28" t="s">
        <v>6</v>
      </c>
      <c r="D966" s="28" t="s">
        <v>42</v>
      </c>
      <c r="E966" s="28">
        <v>0.95</v>
      </c>
      <c r="F966" s="28">
        <v>18944051.077514999</v>
      </c>
    </row>
    <row r="967" spans="2:6" x14ac:dyDescent="0.3">
      <c r="B967" s="34" t="s">
        <v>44</v>
      </c>
      <c r="C967" s="26" t="s">
        <v>6</v>
      </c>
      <c r="D967" s="26" t="s">
        <v>42</v>
      </c>
      <c r="E967" s="26">
        <v>0.75</v>
      </c>
      <c r="F967" s="26">
        <v>15712073.793509001</v>
      </c>
    </row>
    <row r="968" spans="2:6" x14ac:dyDescent="0.3">
      <c r="B968" s="35" t="s">
        <v>44</v>
      </c>
      <c r="C968" s="28" t="s">
        <v>6</v>
      </c>
      <c r="D968" s="28" t="s">
        <v>42</v>
      </c>
      <c r="E968" s="28">
        <v>0.75</v>
      </c>
      <c r="F968" s="28">
        <v>15712073.793509001</v>
      </c>
    </row>
    <row r="969" spans="2:6" x14ac:dyDescent="0.3">
      <c r="B969" s="34" t="s">
        <v>44</v>
      </c>
      <c r="C969" s="26" t="s">
        <v>6</v>
      </c>
      <c r="D969" s="26" t="s">
        <v>42</v>
      </c>
      <c r="E969" s="26">
        <v>0.75</v>
      </c>
      <c r="F969" s="26">
        <v>15712073.793509001</v>
      </c>
    </row>
    <row r="970" spans="2:6" x14ac:dyDescent="0.3">
      <c r="B970" s="35" t="s">
        <v>44</v>
      </c>
      <c r="C970" s="28" t="s">
        <v>6</v>
      </c>
      <c r="D970" s="28" t="s">
        <v>42</v>
      </c>
      <c r="E970" s="28">
        <v>0.75</v>
      </c>
      <c r="F970" s="28">
        <v>15712073.793509001</v>
      </c>
    </row>
    <row r="971" spans="2:6" x14ac:dyDescent="0.3">
      <c r="B971" s="34" t="s">
        <v>44</v>
      </c>
      <c r="C971" s="26" t="s">
        <v>6</v>
      </c>
      <c r="D971" s="26" t="s">
        <v>42</v>
      </c>
      <c r="E971" s="26">
        <v>0.5</v>
      </c>
      <c r="F971" s="26">
        <v>13560036.063256999</v>
      </c>
    </row>
    <row r="972" spans="2:6" x14ac:dyDescent="0.3">
      <c r="B972" s="35" t="s">
        <v>44</v>
      </c>
      <c r="C972" s="28" t="s">
        <v>6</v>
      </c>
      <c r="D972" s="28" t="s">
        <v>42</v>
      </c>
      <c r="E972" s="28">
        <v>0.5</v>
      </c>
      <c r="F972" s="28">
        <v>13560036.063256999</v>
      </c>
    </row>
    <row r="973" spans="2:6" x14ac:dyDescent="0.3">
      <c r="B973" s="34" t="s">
        <v>44</v>
      </c>
      <c r="C973" s="26" t="s">
        <v>6</v>
      </c>
      <c r="D973" s="26" t="s">
        <v>42</v>
      </c>
      <c r="E973" s="26">
        <v>0.5</v>
      </c>
      <c r="F973" s="26">
        <v>13560036.063256999</v>
      </c>
    </row>
    <row r="974" spans="2:6" x14ac:dyDescent="0.3">
      <c r="B974" s="35" t="s">
        <v>44</v>
      </c>
      <c r="C974" s="28" t="s">
        <v>6</v>
      </c>
      <c r="D974" s="28" t="s">
        <v>42</v>
      </c>
      <c r="E974" s="28">
        <v>0.5</v>
      </c>
      <c r="F974" s="28">
        <v>13560036.063256999</v>
      </c>
    </row>
    <row r="975" spans="2:6" x14ac:dyDescent="0.3">
      <c r="B975" s="34" t="s">
        <v>44</v>
      </c>
      <c r="C975" s="26" t="s">
        <v>6</v>
      </c>
      <c r="D975" s="26" t="s">
        <v>42</v>
      </c>
      <c r="E975" s="26">
        <v>0.5</v>
      </c>
      <c r="F975" s="26">
        <v>13560036.063256999</v>
      </c>
    </row>
    <row r="976" spans="2:6" x14ac:dyDescent="0.3">
      <c r="B976" s="35" t="s">
        <v>44</v>
      </c>
      <c r="C976" s="28" t="s">
        <v>6</v>
      </c>
      <c r="D976" s="28" t="s">
        <v>42</v>
      </c>
      <c r="E976" s="28">
        <v>0.25</v>
      </c>
      <c r="F976" s="28">
        <v>11604520.477711</v>
      </c>
    </row>
    <row r="977" spans="2:6" x14ac:dyDescent="0.3">
      <c r="B977" s="34" t="s">
        <v>44</v>
      </c>
      <c r="C977" s="26" t="s">
        <v>6</v>
      </c>
      <c r="D977" s="26" t="s">
        <v>42</v>
      </c>
      <c r="E977" s="26">
        <v>0.25</v>
      </c>
      <c r="F977" s="26">
        <v>11604520.477711</v>
      </c>
    </row>
    <row r="978" spans="2:6" x14ac:dyDescent="0.3">
      <c r="B978" s="35" t="s">
        <v>44</v>
      </c>
      <c r="C978" s="28" t="s">
        <v>6</v>
      </c>
      <c r="D978" s="28" t="s">
        <v>42</v>
      </c>
      <c r="E978" s="28">
        <v>0.25</v>
      </c>
      <c r="F978" s="28">
        <v>11604520.477711</v>
      </c>
    </row>
    <row r="979" spans="2:6" x14ac:dyDescent="0.3">
      <c r="B979" s="34" t="s">
        <v>44</v>
      </c>
      <c r="C979" s="26" t="s">
        <v>6</v>
      </c>
      <c r="D979" s="26" t="s">
        <v>42</v>
      </c>
      <c r="E979" s="26">
        <v>0.25</v>
      </c>
      <c r="F979" s="26">
        <v>11604520.477711</v>
      </c>
    </row>
    <row r="980" spans="2:6" x14ac:dyDescent="0.3">
      <c r="B980" s="35" t="s">
        <v>44</v>
      </c>
      <c r="C980" s="28" t="s">
        <v>6</v>
      </c>
      <c r="D980" s="28" t="s">
        <v>42</v>
      </c>
      <c r="E980" s="28">
        <v>0.05</v>
      </c>
      <c r="F980" s="28">
        <v>9135218.6208560001</v>
      </c>
    </row>
    <row r="981" spans="2:6" x14ac:dyDescent="0.3">
      <c r="B981" s="34" t="s">
        <v>44</v>
      </c>
      <c r="C981" s="26" t="s">
        <v>6</v>
      </c>
      <c r="D981" s="26" t="s">
        <v>42</v>
      </c>
      <c r="E981" s="26">
        <v>0.05</v>
      </c>
      <c r="F981" s="26">
        <v>9135218.6208560001</v>
      </c>
    </row>
    <row r="982" spans="2:6" x14ac:dyDescent="0.3">
      <c r="B982" s="35" t="s">
        <v>44</v>
      </c>
      <c r="C982" s="28" t="s">
        <v>6</v>
      </c>
      <c r="D982" s="28" t="s">
        <v>42</v>
      </c>
      <c r="E982" s="28">
        <v>0.05</v>
      </c>
      <c r="F982" s="28">
        <v>9135218.6208560001</v>
      </c>
    </row>
    <row r="983" spans="2:6" x14ac:dyDescent="0.3">
      <c r="B983" s="34" t="s">
        <v>44</v>
      </c>
      <c r="C983" s="26" t="s">
        <v>6</v>
      </c>
      <c r="D983" s="26" t="s">
        <v>42</v>
      </c>
      <c r="E983" s="26">
        <v>0</v>
      </c>
      <c r="F983" s="26">
        <v>5474133.3853489999</v>
      </c>
    </row>
    <row r="984" spans="2:6" x14ac:dyDescent="0.3">
      <c r="B984" s="35" t="s">
        <v>44</v>
      </c>
      <c r="C984" s="28" t="s">
        <v>6</v>
      </c>
      <c r="D984" s="28" t="s">
        <v>42</v>
      </c>
      <c r="E984" s="28" t="s">
        <v>24</v>
      </c>
      <c r="F984" s="28">
        <v>13748817.056609999</v>
      </c>
    </row>
    <row r="985" spans="2:6" x14ac:dyDescent="0.3">
      <c r="B985" s="34" t="s">
        <v>44</v>
      </c>
      <c r="C985" s="26" t="s">
        <v>6</v>
      </c>
      <c r="D985" s="26" t="s">
        <v>43</v>
      </c>
      <c r="E985" s="26">
        <v>1</v>
      </c>
      <c r="F985" s="26">
        <v>607.74392899999998</v>
      </c>
    </row>
    <row r="986" spans="2:6" x14ac:dyDescent="0.3">
      <c r="B986" s="35" t="s">
        <v>44</v>
      </c>
      <c r="C986" s="28" t="s">
        <v>6</v>
      </c>
      <c r="D986" s="28" t="s">
        <v>43</v>
      </c>
      <c r="E986" s="28">
        <v>0.95</v>
      </c>
      <c r="F986" s="28">
        <v>391.59847300000001</v>
      </c>
    </row>
    <row r="987" spans="2:6" x14ac:dyDescent="0.3">
      <c r="B987" s="34" t="s">
        <v>44</v>
      </c>
      <c r="C987" s="26" t="s">
        <v>6</v>
      </c>
      <c r="D987" s="26" t="s">
        <v>43</v>
      </c>
      <c r="E987" s="26">
        <v>0.95</v>
      </c>
      <c r="F987" s="26">
        <v>391.59847300000001</v>
      </c>
    </row>
    <row r="988" spans="2:6" x14ac:dyDescent="0.3">
      <c r="B988" s="35" t="s">
        <v>44</v>
      </c>
      <c r="C988" s="28" t="s">
        <v>6</v>
      </c>
      <c r="D988" s="28" t="s">
        <v>43</v>
      </c>
      <c r="E988" s="28">
        <v>0.95</v>
      </c>
      <c r="F988" s="28">
        <v>391.59847300000001</v>
      </c>
    </row>
    <row r="989" spans="2:6" x14ac:dyDescent="0.3">
      <c r="B989" s="34" t="s">
        <v>44</v>
      </c>
      <c r="C989" s="26" t="s">
        <v>6</v>
      </c>
      <c r="D989" s="26" t="s">
        <v>43</v>
      </c>
      <c r="E989" s="26">
        <v>0.75</v>
      </c>
      <c r="F989" s="26">
        <v>317.782422</v>
      </c>
    </row>
    <row r="990" spans="2:6" x14ac:dyDescent="0.3">
      <c r="B990" s="35" t="s">
        <v>44</v>
      </c>
      <c r="C990" s="28" t="s">
        <v>6</v>
      </c>
      <c r="D990" s="28" t="s">
        <v>43</v>
      </c>
      <c r="E990" s="28">
        <v>0.75</v>
      </c>
      <c r="F990" s="28">
        <v>317.782422</v>
      </c>
    </row>
    <row r="991" spans="2:6" x14ac:dyDescent="0.3">
      <c r="B991" s="34" t="s">
        <v>44</v>
      </c>
      <c r="C991" s="26" t="s">
        <v>6</v>
      </c>
      <c r="D991" s="26" t="s">
        <v>43</v>
      </c>
      <c r="E991" s="26">
        <v>0.75</v>
      </c>
      <c r="F991" s="26">
        <v>317.782422</v>
      </c>
    </row>
    <row r="992" spans="2:6" x14ac:dyDescent="0.3">
      <c r="B992" s="35" t="s">
        <v>44</v>
      </c>
      <c r="C992" s="28" t="s">
        <v>6</v>
      </c>
      <c r="D992" s="28" t="s">
        <v>43</v>
      </c>
      <c r="E992" s="28">
        <v>0.75</v>
      </c>
      <c r="F992" s="28">
        <v>317.782422</v>
      </c>
    </row>
    <row r="993" spans="2:6" x14ac:dyDescent="0.3">
      <c r="B993" s="34" t="s">
        <v>44</v>
      </c>
      <c r="C993" s="26" t="s">
        <v>6</v>
      </c>
      <c r="D993" s="26" t="s">
        <v>43</v>
      </c>
      <c r="E993" s="26">
        <v>0.5</v>
      </c>
      <c r="F993" s="26">
        <v>276.184798</v>
      </c>
    </row>
    <row r="994" spans="2:6" x14ac:dyDescent="0.3">
      <c r="B994" s="35" t="s">
        <v>44</v>
      </c>
      <c r="C994" s="28" t="s">
        <v>6</v>
      </c>
      <c r="D994" s="28" t="s">
        <v>43</v>
      </c>
      <c r="E994" s="28">
        <v>0.5</v>
      </c>
      <c r="F994" s="28">
        <v>276.184798</v>
      </c>
    </row>
    <row r="995" spans="2:6" x14ac:dyDescent="0.3">
      <c r="B995" s="34" t="s">
        <v>44</v>
      </c>
      <c r="C995" s="26" t="s">
        <v>6</v>
      </c>
      <c r="D995" s="26" t="s">
        <v>43</v>
      </c>
      <c r="E995" s="26">
        <v>0.5</v>
      </c>
      <c r="F995" s="26">
        <v>276.184798</v>
      </c>
    </row>
    <row r="996" spans="2:6" x14ac:dyDescent="0.3">
      <c r="B996" s="35" t="s">
        <v>44</v>
      </c>
      <c r="C996" s="28" t="s">
        <v>6</v>
      </c>
      <c r="D996" s="28" t="s">
        <v>43</v>
      </c>
      <c r="E996" s="28">
        <v>0.5</v>
      </c>
      <c r="F996" s="28">
        <v>276.184798</v>
      </c>
    </row>
    <row r="997" spans="2:6" x14ac:dyDescent="0.3">
      <c r="B997" s="34" t="s">
        <v>44</v>
      </c>
      <c r="C997" s="26" t="s">
        <v>6</v>
      </c>
      <c r="D997" s="26" t="s">
        <v>43</v>
      </c>
      <c r="E997" s="26">
        <v>0.5</v>
      </c>
      <c r="F997" s="26">
        <v>276.184798</v>
      </c>
    </row>
    <row r="998" spans="2:6" x14ac:dyDescent="0.3">
      <c r="B998" s="35" t="s">
        <v>44</v>
      </c>
      <c r="C998" s="28" t="s">
        <v>6</v>
      </c>
      <c r="D998" s="28" t="s">
        <v>43</v>
      </c>
      <c r="E998" s="28">
        <v>0.25</v>
      </c>
      <c r="F998" s="28">
        <v>242.014126</v>
      </c>
    </row>
    <row r="999" spans="2:6" x14ac:dyDescent="0.3">
      <c r="B999" s="34" t="s">
        <v>44</v>
      </c>
      <c r="C999" s="26" t="s">
        <v>6</v>
      </c>
      <c r="D999" s="26" t="s">
        <v>43</v>
      </c>
      <c r="E999" s="26">
        <v>0.25</v>
      </c>
      <c r="F999" s="26">
        <v>242.014126</v>
      </c>
    </row>
    <row r="1000" spans="2:6" x14ac:dyDescent="0.3">
      <c r="B1000" s="35" t="s">
        <v>44</v>
      </c>
      <c r="C1000" s="28" t="s">
        <v>6</v>
      </c>
      <c r="D1000" s="28" t="s">
        <v>43</v>
      </c>
      <c r="E1000" s="28">
        <v>0.25</v>
      </c>
      <c r="F1000" s="28">
        <v>242.014126</v>
      </c>
    </row>
    <row r="1001" spans="2:6" x14ac:dyDescent="0.3">
      <c r="B1001" s="34" t="s">
        <v>44</v>
      </c>
      <c r="C1001" s="26" t="s">
        <v>6</v>
      </c>
      <c r="D1001" s="26" t="s">
        <v>43</v>
      </c>
      <c r="E1001" s="26">
        <v>0.25</v>
      </c>
      <c r="F1001" s="26">
        <v>242.014126</v>
      </c>
    </row>
    <row r="1002" spans="2:6" x14ac:dyDescent="0.3">
      <c r="B1002" s="35" t="s">
        <v>44</v>
      </c>
      <c r="C1002" s="28" t="s">
        <v>6</v>
      </c>
      <c r="D1002" s="28" t="s">
        <v>43</v>
      </c>
      <c r="E1002" s="28">
        <v>0.05</v>
      </c>
      <c r="F1002" s="28">
        <v>207.06874199999999</v>
      </c>
    </row>
    <row r="1003" spans="2:6" x14ac:dyDescent="0.3">
      <c r="B1003" s="34" t="s">
        <v>44</v>
      </c>
      <c r="C1003" s="26" t="s">
        <v>6</v>
      </c>
      <c r="D1003" s="26" t="s">
        <v>43</v>
      </c>
      <c r="E1003" s="26">
        <v>0.05</v>
      </c>
      <c r="F1003" s="26">
        <v>207.06874199999999</v>
      </c>
    </row>
    <row r="1004" spans="2:6" x14ac:dyDescent="0.3">
      <c r="B1004" s="35" t="s">
        <v>44</v>
      </c>
      <c r="C1004" s="28" t="s">
        <v>6</v>
      </c>
      <c r="D1004" s="28" t="s">
        <v>43</v>
      </c>
      <c r="E1004" s="28">
        <v>0.05</v>
      </c>
      <c r="F1004" s="28">
        <v>207.06874199999999</v>
      </c>
    </row>
    <row r="1005" spans="2:6" x14ac:dyDescent="0.3">
      <c r="B1005" s="34" t="s">
        <v>44</v>
      </c>
      <c r="C1005" s="26" t="s">
        <v>6</v>
      </c>
      <c r="D1005" s="26" t="s">
        <v>43</v>
      </c>
      <c r="E1005" s="26">
        <v>0</v>
      </c>
      <c r="F1005" s="26">
        <v>168.792045</v>
      </c>
    </row>
    <row r="1006" spans="2:6" x14ac:dyDescent="0.3">
      <c r="B1006" s="35" t="s">
        <v>44</v>
      </c>
      <c r="C1006" s="28" t="s">
        <v>6</v>
      </c>
      <c r="D1006" s="28" t="s">
        <v>43</v>
      </c>
      <c r="E1006" s="28" t="s">
        <v>24</v>
      </c>
      <c r="F1006" s="28">
        <v>284.53647100000001</v>
      </c>
    </row>
    <row r="1007" spans="2:6" x14ac:dyDescent="0.3">
      <c r="B1007" s="34" t="s">
        <v>44</v>
      </c>
      <c r="C1007" s="26" t="s">
        <v>7</v>
      </c>
      <c r="D1007" s="26" t="s">
        <v>35</v>
      </c>
      <c r="E1007" s="26">
        <v>1</v>
      </c>
      <c r="F1007" s="26">
        <v>114000.95</v>
      </c>
    </row>
    <row r="1008" spans="2:6" x14ac:dyDescent="0.3">
      <c r="B1008" s="35" t="s">
        <v>44</v>
      </c>
      <c r="C1008" s="28" t="s">
        <v>7</v>
      </c>
      <c r="D1008" s="28" t="s">
        <v>35</v>
      </c>
      <c r="E1008" s="28">
        <v>0.95</v>
      </c>
      <c r="F1008" s="28">
        <v>94333.574999999997</v>
      </c>
    </row>
    <row r="1009" spans="2:6" x14ac:dyDescent="0.3">
      <c r="B1009" s="34" t="s">
        <v>44</v>
      </c>
      <c r="C1009" s="26" t="s">
        <v>7</v>
      </c>
      <c r="D1009" s="26" t="s">
        <v>35</v>
      </c>
      <c r="E1009" s="26">
        <v>0.95</v>
      </c>
      <c r="F1009" s="26">
        <v>94333.574999999997</v>
      </c>
    </row>
    <row r="1010" spans="2:6" x14ac:dyDescent="0.3">
      <c r="B1010" s="35" t="s">
        <v>44</v>
      </c>
      <c r="C1010" s="28" t="s">
        <v>7</v>
      </c>
      <c r="D1010" s="28" t="s">
        <v>35</v>
      </c>
      <c r="E1010" s="28">
        <v>0.95</v>
      </c>
      <c r="F1010" s="28">
        <v>94333.574999999997</v>
      </c>
    </row>
    <row r="1011" spans="2:6" x14ac:dyDescent="0.3">
      <c r="B1011" s="34" t="s">
        <v>44</v>
      </c>
      <c r="C1011" s="26" t="s">
        <v>7</v>
      </c>
      <c r="D1011" s="26" t="s">
        <v>35</v>
      </c>
      <c r="E1011" s="26">
        <v>0.75</v>
      </c>
      <c r="F1011" s="26">
        <v>77505.75</v>
      </c>
    </row>
    <row r="1012" spans="2:6" x14ac:dyDescent="0.3">
      <c r="B1012" s="35" t="s">
        <v>44</v>
      </c>
      <c r="C1012" s="28" t="s">
        <v>7</v>
      </c>
      <c r="D1012" s="28" t="s">
        <v>35</v>
      </c>
      <c r="E1012" s="28">
        <v>0.75</v>
      </c>
      <c r="F1012" s="28">
        <v>77505.75</v>
      </c>
    </row>
    <row r="1013" spans="2:6" x14ac:dyDescent="0.3">
      <c r="B1013" s="34" t="s">
        <v>44</v>
      </c>
      <c r="C1013" s="26" t="s">
        <v>7</v>
      </c>
      <c r="D1013" s="26" t="s">
        <v>35</v>
      </c>
      <c r="E1013" s="26">
        <v>0.75</v>
      </c>
      <c r="F1013" s="26">
        <v>77505.75</v>
      </c>
    </row>
    <row r="1014" spans="2:6" x14ac:dyDescent="0.3">
      <c r="B1014" s="35" t="s">
        <v>44</v>
      </c>
      <c r="C1014" s="28" t="s">
        <v>7</v>
      </c>
      <c r="D1014" s="28" t="s">
        <v>35</v>
      </c>
      <c r="E1014" s="28">
        <v>0.75</v>
      </c>
      <c r="F1014" s="28">
        <v>77505.75</v>
      </c>
    </row>
    <row r="1015" spans="2:6" x14ac:dyDescent="0.3">
      <c r="B1015" s="34" t="s">
        <v>44</v>
      </c>
      <c r="C1015" s="26" t="s">
        <v>7</v>
      </c>
      <c r="D1015" s="26" t="s">
        <v>35</v>
      </c>
      <c r="E1015" s="26">
        <v>0.5</v>
      </c>
      <c r="F1015" s="26">
        <v>58280.6</v>
      </c>
    </row>
    <row r="1016" spans="2:6" x14ac:dyDescent="0.3">
      <c r="B1016" s="35" t="s">
        <v>44</v>
      </c>
      <c r="C1016" s="28" t="s">
        <v>7</v>
      </c>
      <c r="D1016" s="28" t="s">
        <v>35</v>
      </c>
      <c r="E1016" s="28">
        <v>0.5</v>
      </c>
      <c r="F1016" s="28">
        <v>58280.6</v>
      </c>
    </row>
    <row r="1017" spans="2:6" x14ac:dyDescent="0.3">
      <c r="B1017" s="34" t="s">
        <v>44</v>
      </c>
      <c r="C1017" s="26" t="s">
        <v>7</v>
      </c>
      <c r="D1017" s="26" t="s">
        <v>35</v>
      </c>
      <c r="E1017" s="26">
        <v>0.5</v>
      </c>
      <c r="F1017" s="26">
        <v>58280.6</v>
      </c>
    </row>
    <row r="1018" spans="2:6" x14ac:dyDescent="0.3">
      <c r="B1018" s="35" t="s">
        <v>44</v>
      </c>
      <c r="C1018" s="28" t="s">
        <v>7</v>
      </c>
      <c r="D1018" s="28" t="s">
        <v>35</v>
      </c>
      <c r="E1018" s="28">
        <v>0.5</v>
      </c>
      <c r="F1018" s="28">
        <v>58280.6</v>
      </c>
    </row>
    <row r="1019" spans="2:6" x14ac:dyDescent="0.3">
      <c r="B1019" s="34" t="s">
        <v>44</v>
      </c>
      <c r="C1019" s="26" t="s">
        <v>7</v>
      </c>
      <c r="D1019" s="26" t="s">
        <v>35</v>
      </c>
      <c r="E1019" s="26">
        <v>0.5</v>
      </c>
      <c r="F1019" s="26">
        <v>58280.6</v>
      </c>
    </row>
    <row r="1020" spans="2:6" x14ac:dyDescent="0.3">
      <c r="B1020" s="35" t="s">
        <v>44</v>
      </c>
      <c r="C1020" s="28" t="s">
        <v>7</v>
      </c>
      <c r="D1020" s="28" t="s">
        <v>35</v>
      </c>
      <c r="E1020" s="28">
        <v>0.25</v>
      </c>
      <c r="F1020" s="28">
        <v>45665.55</v>
      </c>
    </row>
    <row r="1021" spans="2:6" x14ac:dyDescent="0.3">
      <c r="B1021" s="34" t="s">
        <v>44</v>
      </c>
      <c r="C1021" s="26" t="s">
        <v>7</v>
      </c>
      <c r="D1021" s="26" t="s">
        <v>35</v>
      </c>
      <c r="E1021" s="26">
        <v>0.25</v>
      </c>
      <c r="F1021" s="26">
        <v>45665.55</v>
      </c>
    </row>
    <row r="1022" spans="2:6" x14ac:dyDescent="0.3">
      <c r="B1022" s="35" t="s">
        <v>44</v>
      </c>
      <c r="C1022" s="28" t="s">
        <v>7</v>
      </c>
      <c r="D1022" s="28" t="s">
        <v>35</v>
      </c>
      <c r="E1022" s="28">
        <v>0.25</v>
      </c>
      <c r="F1022" s="28">
        <v>45665.55</v>
      </c>
    </row>
    <row r="1023" spans="2:6" x14ac:dyDescent="0.3">
      <c r="B1023" s="34" t="s">
        <v>44</v>
      </c>
      <c r="C1023" s="26" t="s">
        <v>7</v>
      </c>
      <c r="D1023" s="26" t="s">
        <v>35</v>
      </c>
      <c r="E1023" s="26">
        <v>0.25</v>
      </c>
      <c r="F1023" s="26">
        <v>45665.55</v>
      </c>
    </row>
    <row r="1024" spans="2:6" x14ac:dyDescent="0.3">
      <c r="B1024" s="35" t="s">
        <v>44</v>
      </c>
      <c r="C1024" s="28" t="s">
        <v>7</v>
      </c>
      <c r="D1024" s="28" t="s">
        <v>35</v>
      </c>
      <c r="E1024" s="28">
        <v>0.05</v>
      </c>
      <c r="F1024" s="28">
        <v>34819.4</v>
      </c>
    </row>
    <row r="1025" spans="2:6" x14ac:dyDescent="0.3">
      <c r="B1025" s="34" t="s">
        <v>44</v>
      </c>
      <c r="C1025" s="26" t="s">
        <v>7</v>
      </c>
      <c r="D1025" s="26" t="s">
        <v>35</v>
      </c>
      <c r="E1025" s="26">
        <v>0.05</v>
      </c>
      <c r="F1025" s="26">
        <v>34819.4</v>
      </c>
    </row>
    <row r="1026" spans="2:6" x14ac:dyDescent="0.3">
      <c r="B1026" s="35" t="s">
        <v>44</v>
      </c>
      <c r="C1026" s="28" t="s">
        <v>7</v>
      </c>
      <c r="D1026" s="28" t="s">
        <v>35</v>
      </c>
      <c r="E1026" s="28">
        <v>0.05</v>
      </c>
      <c r="F1026" s="28">
        <v>34819.4</v>
      </c>
    </row>
    <row r="1027" spans="2:6" x14ac:dyDescent="0.3">
      <c r="B1027" s="34" t="s">
        <v>44</v>
      </c>
      <c r="C1027" s="26" t="s">
        <v>7</v>
      </c>
      <c r="D1027" s="26" t="s">
        <v>35</v>
      </c>
      <c r="E1027" s="26">
        <v>0</v>
      </c>
      <c r="F1027" s="26">
        <v>21133.7</v>
      </c>
    </row>
    <row r="1028" spans="2:6" x14ac:dyDescent="0.3">
      <c r="B1028" s="35" t="s">
        <v>44</v>
      </c>
      <c r="C1028" s="28" t="s">
        <v>7</v>
      </c>
      <c r="D1028" s="28" t="s">
        <v>35</v>
      </c>
      <c r="E1028" s="28" t="s">
        <v>24</v>
      </c>
      <c r="F1028" s="28">
        <v>61649.547633000002</v>
      </c>
    </row>
    <row r="1029" spans="2:6" x14ac:dyDescent="0.3">
      <c r="B1029" s="34" t="s">
        <v>44</v>
      </c>
      <c r="C1029" s="26" t="s">
        <v>7</v>
      </c>
      <c r="D1029" s="26" t="s">
        <v>45</v>
      </c>
      <c r="E1029" s="26">
        <v>1</v>
      </c>
      <c r="F1029" s="26">
        <v>160029.783073</v>
      </c>
    </row>
    <row r="1030" spans="2:6" x14ac:dyDescent="0.3">
      <c r="B1030" s="35" t="s">
        <v>44</v>
      </c>
      <c r="C1030" s="28" t="s">
        <v>7</v>
      </c>
      <c r="D1030" s="28" t="s">
        <v>45</v>
      </c>
      <c r="E1030" s="28">
        <v>0.95</v>
      </c>
      <c r="F1030" s="28">
        <v>132388.86913199999</v>
      </c>
    </row>
    <row r="1031" spans="2:6" x14ac:dyDescent="0.3">
      <c r="B1031" s="34" t="s">
        <v>44</v>
      </c>
      <c r="C1031" s="26" t="s">
        <v>7</v>
      </c>
      <c r="D1031" s="26" t="s">
        <v>45</v>
      </c>
      <c r="E1031" s="26">
        <v>0.95</v>
      </c>
      <c r="F1031" s="26">
        <v>132388.86913199999</v>
      </c>
    </row>
    <row r="1032" spans="2:6" x14ac:dyDescent="0.3">
      <c r="B1032" s="35" t="s">
        <v>44</v>
      </c>
      <c r="C1032" s="28" t="s">
        <v>7</v>
      </c>
      <c r="D1032" s="28" t="s">
        <v>45</v>
      </c>
      <c r="E1032" s="28">
        <v>0.95</v>
      </c>
      <c r="F1032" s="28">
        <v>132388.86913199999</v>
      </c>
    </row>
    <row r="1033" spans="2:6" x14ac:dyDescent="0.3">
      <c r="B1033" s="34" t="s">
        <v>44</v>
      </c>
      <c r="C1033" s="26" t="s">
        <v>7</v>
      </c>
      <c r="D1033" s="26" t="s">
        <v>45</v>
      </c>
      <c r="E1033" s="26">
        <v>0.75</v>
      </c>
      <c r="F1033" s="26">
        <v>108799.342105</v>
      </c>
    </row>
    <row r="1034" spans="2:6" x14ac:dyDescent="0.3">
      <c r="B1034" s="35" t="s">
        <v>44</v>
      </c>
      <c r="C1034" s="28" t="s">
        <v>7</v>
      </c>
      <c r="D1034" s="28" t="s">
        <v>45</v>
      </c>
      <c r="E1034" s="28">
        <v>0.75</v>
      </c>
      <c r="F1034" s="28">
        <v>108799.342105</v>
      </c>
    </row>
    <row r="1035" spans="2:6" x14ac:dyDescent="0.3">
      <c r="B1035" s="34" t="s">
        <v>44</v>
      </c>
      <c r="C1035" s="26" t="s">
        <v>7</v>
      </c>
      <c r="D1035" s="26" t="s">
        <v>45</v>
      </c>
      <c r="E1035" s="26">
        <v>0.75</v>
      </c>
      <c r="F1035" s="26">
        <v>108799.342105</v>
      </c>
    </row>
    <row r="1036" spans="2:6" x14ac:dyDescent="0.3">
      <c r="B1036" s="35" t="s">
        <v>44</v>
      </c>
      <c r="C1036" s="28" t="s">
        <v>7</v>
      </c>
      <c r="D1036" s="28" t="s">
        <v>45</v>
      </c>
      <c r="E1036" s="28">
        <v>0.75</v>
      </c>
      <c r="F1036" s="28">
        <v>108799.342105</v>
      </c>
    </row>
    <row r="1037" spans="2:6" x14ac:dyDescent="0.3">
      <c r="B1037" s="34" t="s">
        <v>44</v>
      </c>
      <c r="C1037" s="26" t="s">
        <v>7</v>
      </c>
      <c r="D1037" s="26" t="s">
        <v>45</v>
      </c>
      <c r="E1037" s="26">
        <v>0.5</v>
      </c>
      <c r="F1037" s="26">
        <v>81811.877666999993</v>
      </c>
    </row>
    <row r="1038" spans="2:6" x14ac:dyDescent="0.3">
      <c r="B1038" s="35" t="s">
        <v>44</v>
      </c>
      <c r="C1038" s="28" t="s">
        <v>7</v>
      </c>
      <c r="D1038" s="28" t="s">
        <v>45</v>
      </c>
      <c r="E1038" s="28">
        <v>0.5</v>
      </c>
      <c r="F1038" s="28">
        <v>81811.877666999993</v>
      </c>
    </row>
    <row r="1039" spans="2:6" x14ac:dyDescent="0.3">
      <c r="B1039" s="34" t="s">
        <v>44</v>
      </c>
      <c r="C1039" s="26" t="s">
        <v>7</v>
      </c>
      <c r="D1039" s="26" t="s">
        <v>45</v>
      </c>
      <c r="E1039" s="26">
        <v>0.5</v>
      </c>
      <c r="F1039" s="26">
        <v>81811.877666999993</v>
      </c>
    </row>
    <row r="1040" spans="2:6" x14ac:dyDescent="0.3">
      <c r="B1040" s="35" t="s">
        <v>44</v>
      </c>
      <c r="C1040" s="28" t="s">
        <v>7</v>
      </c>
      <c r="D1040" s="28" t="s">
        <v>45</v>
      </c>
      <c r="E1040" s="28">
        <v>0.5</v>
      </c>
      <c r="F1040" s="28">
        <v>81811.877666999993</v>
      </c>
    </row>
    <row r="1041" spans="2:6" x14ac:dyDescent="0.3">
      <c r="B1041" s="34" t="s">
        <v>44</v>
      </c>
      <c r="C1041" s="26" t="s">
        <v>7</v>
      </c>
      <c r="D1041" s="26" t="s">
        <v>45</v>
      </c>
      <c r="E1041" s="26">
        <v>0.5</v>
      </c>
      <c r="F1041" s="26">
        <v>81811.877666999993</v>
      </c>
    </row>
    <row r="1042" spans="2:6" x14ac:dyDescent="0.3">
      <c r="B1042" s="35" t="s">
        <v>44</v>
      </c>
      <c r="C1042" s="28" t="s">
        <v>7</v>
      </c>
      <c r="D1042" s="28" t="s">
        <v>45</v>
      </c>
      <c r="E1042" s="28">
        <v>0.25</v>
      </c>
      <c r="F1042" s="28">
        <v>64038.051208999997</v>
      </c>
    </row>
    <row r="1043" spans="2:6" x14ac:dyDescent="0.3">
      <c r="B1043" s="34" t="s">
        <v>44</v>
      </c>
      <c r="C1043" s="26" t="s">
        <v>7</v>
      </c>
      <c r="D1043" s="26" t="s">
        <v>45</v>
      </c>
      <c r="E1043" s="26">
        <v>0.25</v>
      </c>
      <c r="F1043" s="26">
        <v>64038.051208999997</v>
      </c>
    </row>
    <row r="1044" spans="2:6" x14ac:dyDescent="0.3">
      <c r="B1044" s="35" t="s">
        <v>44</v>
      </c>
      <c r="C1044" s="28" t="s">
        <v>7</v>
      </c>
      <c r="D1044" s="28" t="s">
        <v>45</v>
      </c>
      <c r="E1044" s="28">
        <v>0.25</v>
      </c>
      <c r="F1044" s="28">
        <v>64038.051208999997</v>
      </c>
    </row>
    <row r="1045" spans="2:6" x14ac:dyDescent="0.3">
      <c r="B1045" s="34" t="s">
        <v>44</v>
      </c>
      <c r="C1045" s="26" t="s">
        <v>7</v>
      </c>
      <c r="D1045" s="26" t="s">
        <v>45</v>
      </c>
      <c r="E1045" s="26">
        <v>0.25</v>
      </c>
      <c r="F1045" s="26">
        <v>64038.051208999997</v>
      </c>
    </row>
    <row r="1046" spans="2:6" x14ac:dyDescent="0.3">
      <c r="B1046" s="35" t="s">
        <v>44</v>
      </c>
      <c r="C1046" s="28" t="s">
        <v>7</v>
      </c>
      <c r="D1046" s="28" t="s">
        <v>45</v>
      </c>
      <c r="E1046" s="28">
        <v>0.05</v>
      </c>
      <c r="F1046" s="28">
        <v>48845.350284</v>
      </c>
    </row>
    <row r="1047" spans="2:6" x14ac:dyDescent="0.3">
      <c r="B1047" s="34" t="s">
        <v>44</v>
      </c>
      <c r="C1047" s="26" t="s">
        <v>7</v>
      </c>
      <c r="D1047" s="26" t="s">
        <v>45</v>
      </c>
      <c r="E1047" s="26">
        <v>0.05</v>
      </c>
      <c r="F1047" s="26">
        <v>48845.350284</v>
      </c>
    </row>
    <row r="1048" spans="2:6" x14ac:dyDescent="0.3">
      <c r="B1048" s="35" t="s">
        <v>44</v>
      </c>
      <c r="C1048" s="28" t="s">
        <v>7</v>
      </c>
      <c r="D1048" s="28" t="s">
        <v>45</v>
      </c>
      <c r="E1048" s="28">
        <v>0.05</v>
      </c>
      <c r="F1048" s="28">
        <v>48845.350284</v>
      </c>
    </row>
    <row r="1049" spans="2:6" x14ac:dyDescent="0.3">
      <c r="B1049" s="34" t="s">
        <v>44</v>
      </c>
      <c r="C1049" s="26" t="s">
        <v>7</v>
      </c>
      <c r="D1049" s="26" t="s">
        <v>45</v>
      </c>
      <c r="E1049" s="26">
        <v>0</v>
      </c>
      <c r="F1049" s="26">
        <v>29666.607397</v>
      </c>
    </row>
    <row r="1050" spans="2:6" x14ac:dyDescent="0.3">
      <c r="B1050" s="35" t="s">
        <v>44</v>
      </c>
      <c r="C1050" s="28" t="s">
        <v>7</v>
      </c>
      <c r="D1050" s="28" t="s">
        <v>45</v>
      </c>
      <c r="E1050" s="28" t="s">
        <v>24</v>
      </c>
      <c r="F1050" s="28">
        <v>86539.025752999994</v>
      </c>
    </row>
    <row r="1051" spans="2:6" x14ac:dyDescent="0.3">
      <c r="B1051" s="34" t="s">
        <v>44</v>
      </c>
      <c r="C1051" s="26" t="s">
        <v>7</v>
      </c>
      <c r="D1051" s="26" t="s">
        <v>36</v>
      </c>
      <c r="E1051" s="26">
        <v>1</v>
      </c>
      <c r="F1051" s="26">
        <v>34795816.025503002</v>
      </c>
    </row>
    <row r="1052" spans="2:6" x14ac:dyDescent="0.3">
      <c r="B1052" s="35" t="s">
        <v>44</v>
      </c>
      <c r="C1052" s="28" t="s">
        <v>7</v>
      </c>
      <c r="D1052" s="28" t="s">
        <v>36</v>
      </c>
      <c r="E1052" s="28">
        <v>0.95</v>
      </c>
      <c r="F1052" s="28">
        <v>25950105.603138998</v>
      </c>
    </row>
    <row r="1053" spans="2:6" x14ac:dyDescent="0.3">
      <c r="B1053" s="34" t="s">
        <v>44</v>
      </c>
      <c r="C1053" s="26" t="s">
        <v>7</v>
      </c>
      <c r="D1053" s="26" t="s">
        <v>36</v>
      </c>
      <c r="E1053" s="26">
        <v>0.95</v>
      </c>
      <c r="F1053" s="26">
        <v>25950105.603138998</v>
      </c>
    </row>
    <row r="1054" spans="2:6" x14ac:dyDescent="0.3">
      <c r="B1054" s="35" t="s">
        <v>44</v>
      </c>
      <c r="C1054" s="28" t="s">
        <v>7</v>
      </c>
      <c r="D1054" s="28" t="s">
        <v>36</v>
      </c>
      <c r="E1054" s="28">
        <v>0.95</v>
      </c>
      <c r="F1054" s="28">
        <v>25950105.603138998</v>
      </c>
    </row>
    <row r="1055" spans="2:6" x14ac:dyDescent="0.3">
      <c r="B1055" s="34" t="s">
        <v>44</v>
      </c>
      <c r="C1055" s="26" t="s">
        <v>7</v>
      </c>
      <c r="D1055" s="26" t="s">
        <v>36</v>
      </c>
      <c r="E1055" s="26">
        <v>0.75</v>
      </c>
      <c r="F1055" s="26">
        <v>21109576.267340001</v>
      </c>
    </row>
    <row r="1056" spans="2:6" x14ac:dyDescent="0.3">
      <c r="B1056" s="35" t="s">
        <v>44</v>
      </c>
      <c r="C1056" s="28" t="s">
        <v>7</v>
      </c>
      <c r="D1056" s="28" t="s">
        <v>36</v>
      </c>
      <c r="E1056" s="28">
        <v>0.75</v>
      </c>
      <c r="F1056" s="28">
        <v>21109576.267340001</v>
      </c>
    </row>
    <row r="1057" spans="2:6" x14ac:dyDescent="0.3">
      <c r="B1057" s="34" t="s">
        <v>44</v>
      </c>
      <c r="C1057" s="26" t="s">
        <v>7</v>
      </c>
      <c r="D1057" s="26" t="s">
        <v>36</v>
      </c>
      <c r="E1057" s="26">
        <v>0.75</v>
      </c>
      <c r="F1057" s="26">
        <v>21109576.267340001</v>
      </c>
    </row>
    <row r="1058" spans="2:6" x14ac:dyDescent="0.3">
      <c r="B1058" s="35" t="s">
        <v>44</v>
      </c>
      <c r="C1058" s="28" t="s">
        <v>7</v>
      </c>
      <c r="D1058" s="28" t="s">
        <v>36</v>
      </c>
      <c r="E1058" s="28">
        <v>0.75</v>
      </c>
      <c r="F1058" s="28">
        <v>21109576.267340001</v>
      </c>
    </row>
    <row r="1059" spans="2:6" x14ac:dyDescent="0.3">
      <c r="B1059" s="34" t="s">
        <v>44</v>
      </c>
      <c r="C1059" s="26" t="s">
        <v>7</v>
      </c>
      <c r="D1059" s="26" t="s">
        <v>36</v>
      </c>
      <c r="E1059" s="26">
        <v>0.5</v>
      </c>
      <c r="F1059" s="26">
        <v>17376703.164625999</v>
      </c>
    </row>
    <row r="1060" spans="2:6" x14ac:dyDescent="0.3">
      <c r="B1060" s="35" t="s">
        <v>44</v>
      </c>
      <c r="C1060" s="28" t="s">
        <v>7</v>
      </c>
      <c r="D1060" s="28" t="s">
        <v>36</v>
      </c>
      <c r="E1060" s="28">
        <v>0.5</v>
      </c>
      <c r="F1060" s="28">
        <v>17376703.164625999</v>
      </c>
    </row>
    <row r="1061" spans="2:6" x14ac:dyDescent="0.3">
      <c r="B1061" s="34" t="s">
        <v>44</v>
      </c>
      <c r="C1061" s="26" t="s">
        <v>7</v>
      </c>
      <c r="D1061" s="26" t="s">
        <v>36</v>
      </c>
      <c r="E1061" s="26">
        <v>0.5</v>
      </c>
      <c r="F1061" s="26">
        <v>17376703.164625999</v>
      </c>
    </row>
    <row r="1062" spans="2:6" x14ac:dyDescent="0.3">
      <c r="B1062" s="35" t="s">
        <v>44</v>
      </c>
      <c r="C1062" s="28" t="s">
        <v>7</v>
      </c>
      <c r="D1062" s="28" t="s">
        <v>36</v>
      </c>
      <c r="E1062" s="28">
        <v>0.5</v>
      </c>
      <c r="F1062" s="28">
        <v>17376703.164625999</v>
      </c>
    </row>
    <row r="1063" spans="2:6" x14ac:dyDescent="0.3">
      <c r="B1063" s="34" t="s">
        <v>44</v>
      </c>
      <c r="C1063" s="26" t="s">
        <v>7</v>
      </c>
      <c r="D1063" s="26" t="s">
        <v>36</v>
      </c>
      <c r="E1063" s="26">
        <v>0.5</v>
      </c>
      <c r="F1063" s="26">
        <v>17376703.164625999</v>
      </c>
    </row>
    <row r="1064" spans="2:6" x14ac:dyDescent="0.3">
      <c r="B1064" s="35" t="s">
        <v>44</v>
      </c>
      <c r="C1064" s="28" t="s">
        <v>7</v>
      </c>
      <c r="D1064" s="28" t="s">
        <v>36</v>
      </c>
      <c r="E1064" s="28">
        <v>0.25</v>
      </c>
      <c r="F1064" s="28">
        <v>14273198.391078999</v>
      </c>
    </row>
    <row r="1065" spans="2:6" x14ac:dyDescent="0.3">
      <c r="B1065" s="34" t="s">
        <v>44</v>
      </c>
      <c r="C1065" s="26" t="s">
        <v>7</v>
      </c>
      <c r="D1065" s="26" t="s">
        <v>36</v>
      </c>
      <c r="E1065" s="26">
        <v>0.25</v>
      </c>
      <c r="F1065" s="26">
        <v>14273198.391078999</v>
      </c>
    </row>
    <row r="1066" spans="2:6" x14ac:dyDescent="0.3">
      <c r="B1066" s="35" t="s">
        <v>44</v>
      </c>
      <c r="C1066" s="28" t="s">
        <v>7</v>
      </c>
      <c r="D1066" s="28" t="s">
        <v>36</v>
      </c>
      <c r="E1066" s="28">
        <v>0.25</v>
      </c>
      <c r="F1066" s="28">
        <v>14273198.391078999</v>
      </c>
    </row>
    <row r="1067" spans="2:6" x14ac:dyDescent="0.3">
      <c r="B1067" s="34" t="s">
        <v>44</v>
      </c>
      <c r="C1067" s="26" t="s">
        <v>7</v>
      </c>
      <c r="D1067" s="26" t="s">
        <v>36</v>
      </c>
      <c r="E1067" s="26">
        <v>0.25</v>
      </c>
      <c r="F1067" s="26">
        <v>14273198.391078999</v>
      </c>
    </row>
    <row r="1068" spans="2:6" x14ac:dyDescent="0.3">
      <c r="B1068" s="35" t="s">
        <v>44</v>
      </c>
      <c r="C1068" s="28" t="s">
        <v>7</v>
      </c>
      <c r="D1068" s="28" t="s">
        <v>36</v>
      </c>
      <c r="E1068" s="28">
        <v>0.05</v>
      </c>
      <c r="F1068" s="28">
        <v>10953406.543939</v>
      </c>
    </row>
    <row r="1069" spans="2:6" x14ac:dyDescent="0.3">
      <c r="B1069" s="34" t="s">
        <v>44</v>
      </c>
      <c r="C1069" s="26" t="s">
        <v>7</v>
      </c>
      <c r="D1069" s="26" t="s">
        <v>36</v>
      </c>
      <c r="E1069" s="26">
        <v>0.05</v>
      </c>
      <c r="F1069" s="26">
        <v>10953406.543939</v>
      </c>
    </row>
    <row r="1070" spans="2:6" x14ac:dyDescent="0.3">
      <c r="B1070" s="35" t="s">
        <v>44</v>
      </c>
      <c r="C1070" s="28" t="s">
        <v>7</v>
      </c>
      <c r="D1070" s="28" t="s">
        <v>36</v>
      </c>
      <c r="E1070" s="28">
        <v>0.05</v>
      </c>
      <c r="F1070" s="28">
        <v>10953406.543939</v>
      </c>
    </row>
    <row r="1071" spans="2:6" x14ac:dyDescent="0.3">
      <c r="B1071" s="34" t="s">
        <v>44</v>
      </c>
      <c r="C1071" s="26" t="s">
        <v>7</v>
      </c>
      <c r="D1071" s="26" t="s">
        <v>36</v>
      </c>
      <c r="E1071" s="26">
        <v>0</v>
      </c>
      <c r="F1071" s="26">
        <v>5250027.5273620002</v>
      </c>
    </row>
    <row r="1072" spans="2:6" x14ac:dyDescent="0.3">
      <c r="B1072" s="35" t="s">
        <v>44</v>
      </c>
      <c r="C1072" s="28" t="s">
        <v>7</v>
      </c>
      <c r="D1072" s="28" t="s">
        <v>36</v>
      </c>
      <c r="E1072" s="28" t="s">
        <v>24</v>
      </c>
      <c r="F1072" s="28">
        <v>17820623.665975001</v>
      </c>
    </row>
    <row r="1073" spans="2:6" x14ac:dyDescent="0.3">
      <c r="B1073" s="34" t="s">
        <v>44</v>
      </c>
      <c r="C1073" s="26" t="s">
        <v>7</v>
      </c>
      <c r="D1073" s="26" t="s">
        <v>37</v>
      </c>
      <c r="E1073" s="26">
        <v>1</v>
      </c>
      <c r="F1073" s="26">
        <v>9112143.3592859991</v>
      </c>
    </row>
    <row r="1074" spans="2:6" x14ac:dyDescent="0.3">
      <c r="B1074" s="35" t="s">
        <v>44</v>
      </c>
      <c r="C1074" s="28" t="s">
        <v>7</v>
      </c>
      <c r="D1074" s="28" t="s">
        <v>37</v>
      </c>
      <c r="E1074" s="28">
        <v>0.95</v>
      </c>
      <c r="F1074" s="28">
        <v>5975457.6656879997</v>
      </c>
    </row>
    <row r="1075" spans="2:6" x14ac:dyDescent="0.3">
      <c r="B1075" s="34" t="s">
        <v>44</v>
      </c>
      <c r="C1075" s="26" t="s">
        <v>7</v>
      </c>
      <c r="D1075" s="26" t="s">
        <v>37</v>
      </c>
      <c r="E1075" s="26">
        <v>0.95</v>
      </c>
      <c r="F1075" s="26">
        <v>5975457.6656879997</v>
      </c>
    </row>
    <row r="1076" spans="2:6" x14ac:dyDescent="0.3">
      <c r="B1076" s="35" t="s">
        <v>44</v>
      </c>
      <c r="C1076" s="28" t="s">
        <v>7</v>
      </c>
      <c r="D1076" s="28" t="s">
        <v>37</v>
      </c>
      <c r="E1076" s="28">
        <v>0.95</v>
      </c>
      <c r="F1076" s="28">
        <v>5975457.6656879997</v>
      </c>
    </row>
    <row r="1077" spans="2:6" x14ac:dyDescent="0.3">
      <c r="B1077" s="34" t="s">
        <v>44</v>
      </c>
      <c r="C1077" s="26" t="s">
        <v>7</v>
      </c>
      <c r="D1077" s="26" t="s">
        <v>37</v>
      </c>
      <c r="E1077" s="26">
        <v>0.75</v>
      </c>
      <c r="F1077" s="26">
        <v>4307688.2409760002</v>
      </c>
    </row>
    <row r="1078" spans="2:6" x14ac:dyDescent="0.3">
      <c r="B1078" s="35" t="s">
        <v>44</v>
      </c>
      <c r="C1078" s="28" t="s">
        <v>7</v>
      </c>
      <c r="D1078" s="28" t="s">
        <v>37</v>
      </c>
      <c r="E1078" s="28">
        <v>0.75</v>
      </c>
      <c r="F1078" s="28">
        <v>4307688.2409760002</v>
      </c>
    </row>
    <row r="1079" spans="2:6" x14ac:dyDescent="0.3">
      <c r="B1079" s="34" t="s">
        <v>44</v>
      </c>
      <c r="C1079" s="26" t="s">
        <v>7</v>
      </c>
      <c r="D1079" s="26" t="s">
        <v>37</v>
      </c>
      <c r="E1079" s="26">
        <v>0.75</v>
      </c>
      <c r="F1079" s="26">
        <v>4307688.2409760002</v>
      </c>
    </row>
    <row r="1080" spans="2:6" x14ac:dyDescent="0.3">
      <c r="B1080" s="35" t="s">
        <v>44</v>
      </c>
      <c r="C1080" s="28" t="s">
        <v>7</v>
      </c>
      <c r="D1080" s="28" t="s">
        <v>37</v>
      </c>
      <c r="E1080" s="28">
        <v>0.75</v>
      </c>
      <c r="F1080" s="28">
        <v>4307688.2409760002</v>
      </c>
    </row>
    <row r="1081" spans="2:6" x14ac:dyDescent="0.3">
      <c r="B1081" s="34" t="s">
        <v>44</v>
      </c>
      <c r="C1081" s="26" t="s">
        <v>7</v>
      </c>
      <c r="D1081" s="26" t="s">
        <v>37</v>
      </c>
      <c r="E1081" s="26">
        <v>0.5</v>
      </c>
      <c r="F1081" s="26">
        <v>2966343.8562329998</v>
      </c>
    </row>
    <row r="1082" spans="2:6" x14ac:dyDescent="0.3">
      <c r="B1082" s="35" t="s">
        <v>44</v>
      </c>
      <c r="C1082" s="28" t="s">
        <v>7</v>
      </c>
      <c r="D1082" s="28" t="s">
        <v>37</v>
      </c>
      <c r="E1082" s="28">
        <v>0.5</v>
      </c>
      <c r="F1082" s="28">
        <v>2966343.8562329998</v>
      </c>
    </row>
    <row r="1083" spans="2:6" x14ac:dyDescent="0.3">
      <c r="B1083" s="34" t="s">
        <v>44</v>
      </c>
      <c r="C1083" s="26" t="s">
        <v>7</v>
      </c>
      <c r="D1083" s="26" t="s">
        <v>37</v>
      </c>
      <c r="E1083" s="26">
        <v>0.5</v>
      </c>
      <c r="F1083" s="26">
        <v>2966343.8562329998</v>
      </c>
    </row>
    <row r="1084" spans="2:6" x14ac:dyDescent="0.3">
      <c r="B1084" s="35" t="s">
        <v>44</v>
      </c>
      <c r="C1084" s="28" t="s">
        <v>7</v>
      </c>
      <c r="D1084" s="28" t="s">
        <v>37</v>
      </c>
      <c r="E1084" s="28">
        <v>0.5</v>
      </c>
      <c r="F1084" s="28">
        <v>2966343.8562329998</v>
      </c>
    </row>
    <row r="1085" spans="2:6" x14ac:dyDescent="0.3">
      <c r="B1085" s="34" t="s">
        <v>44</v>
      </c>
      <c r="C1085" s="26" t="s">
        <v>7</v>
      </c>
      <c r="D1085" s="26" t="s">
        <v>37</v>
      </c>
      <c r="E1085" s="26">
        <v>0.5</v>
      </c>
      <c r="F1085" s="26">
        <v>2966343.8562329998</v>
      </c>
    </row>
    <row r="1086" spans="2:6" x14ac:dyDescent="0.3">
      <c r="B1086" s="35" t="s">
        <v>44</v>
      </c>
      <c r="C1086" s="28" t="s">
        <v>7</v>
      </c>
      <c r="D1086" s="28" t="s">
        <v>37</v>
      </c>
      <c r="E1086" s="28">
        <v>0.25</v>
      </c>
      <c r="F1086" s="28">
        <v>2069722.3036229999</v>
      </c>
    </row>
    <row r="1087" spans="2:6" x14ac:dyDescent="0.3">
      <c r="B1087" s="34" t="s">
        <v>44</v>
      </c>
      <c r="C1087" s="26" t="s">
        <v>7</v>
      </c>
      <c r="D1087" s="26" t="s">
        <v>37</v>
      </c>
      <c r="E1087" s="26">
        <v>0.25</v>
      </c>
      <c r="F1087" s="26">
        <v>2069722.3036229999</v>
      </c>
    </row>
    <row r="1088" spans="2:6" x14ac:dyDescent="0.3">
      <c r="B1088" s="35" t="s">
        <v>44</v>
      </c>
      <c r="C1088" s="28" t="s">
        <v>7</v>
      </c>
      <c r="D1088" s="28" t="s">
        <v>37</v>
      </c>
      <c r="E1088" s="28">
        <v>0.25</v>
      </c>
      <c r="F1088" s="28">
        <v>2069722.3036229999</v>
      </c>
    </row>
    <row r="1089" spans="2:6" x14ac:dyDescent="0.3">
      <c r="B1089" s="34" t="s">
        <v>44</v>
      </c>
      <c r="C1089" s="26" t="s">
        <v>7</v>
      </c>
      <c r="D1089" s="26" t="s">
        <v>37</v>
      </c>
      <c r="E1089" s="26">
        <v>0.25</v>
      </c>
      <c r="F1089" s="26">
        <v>2069722.3036229999</v>
      </c>
    </row>
    <row r="1090" spans="2:6" x14ac:dyDescent="0.3">
      <c r="B1090" s="35" t="s">
        <v>44</v>
      </c>
      <c r="C1090" s="28" t="s">
        <v>7</v>
      </c>
      <c r="D1090" s="28" t="s">
        <v>37</v>
      </c>
      <c r="E1090" s="28">
        <v>0.05</v>
      </c>
      <c r="F1090" s="28">
        <v>1317985.983027</v>
      </c>
    </row>
    <row r="1091" spans="2:6" x14ac:dyDescent="0.3">
      <c r="B1091" s="34" t="s">
        <v>44</v>
      </c>
      <c r="C1091" s="26" t="s">
        <v>7</v>
      </c>
      <c r="D1091" s="26" t="s">
        <v>37</v>
      </c>
      <c r="E1091" s="26">
        <v>0.05</v>
      </c>
      <c r="F1091" s="26">
        <v>1317985.983027</v>
      </c>
    </row>
    <row r="1092" spans="2:6" x14ac:dyDescent="0.3">
      <c r="B1092" s="35" t="s">
        <v>44</v>
      </c>
      <c r="C1092" s="28" t="s">
        <v>7</v>
      </c>
      <c r="D1092" s="28" t="s">
        <v>37</v>
      </c>
      <c r="E1092" s="28">
        <v>0.05</v>
      </c>
      <c r="F1092" s="28">
        <v>1317985.983027</v>
      </c>
    </row>
    <row r="1093" spans="2:6" x14ac:dyDescent="0.3">
      <c r="B1093" s="34" t="s">
        <v>44</v>
      </c>
      <c r="C1093" s="26" t="s">
        <v>7</v>
      </c>
      <c r="D1093" s="26" t="s">
        <v>37</v>
      </c>
      <c r="E1093" s="26">
        <v>0</v>
      </c>
      <c r="F1093" s="26">
        <v>498480.08001600002</v>
      </c>
    </row>
    <row r="1094" spans="2:6" x14ac:dyDescent="0.3">
      <c r="B1094" s="35" t="s">
        <v>44</v>
      </c>
      <c r="C1094" s="28" t="s">
        <v>7</v>
      </c>
      <c r="D1094" s="28" t="s">
        <v>37</v>
      </c>
      <c r="E1094" s="28" t="s">
        <v>24</v>
      </c>
      <c r="F1094" s="28">
        <v>3265045.92093</v>
      </c>
    </row>
    <row r="1095" spans="2:6" x14ac:dyDescent="0.3">
      <c r="B1095" s="34" t="s">
        <v>44</v>
      </c>
      <c r="C1095" s="26" t="s">
        <v>7</v>
      </c>
      <c r="D1095" s="26" t="s">
        <v>38</v>
      </c>
      <c r="E1095" s="26">
        <v>1</v>
      </c>
      <c r="F1095" s="26">
        <v>26966832.378334001</v>
      </c>
    </row>
    <row r="1096" spans="2:6" x14ac:dyDescent="0.3">
      <c r="B1096" s="35" t="s">
        <v>44</v>
      </c>
      <c r="C1096" s="28" t="s">
        <v>7</v>
      </c>
      <c r="D1096" s="28" t="s">
        <v>38</v>
      </c>
      <c r="E1096" s="28">
        <v>0.95</v>
      </c>
      <c r="F1096" s="28">
        <v>20122211.651014</v>
      </c>
    </row>
    <row r="1097" spans="2:6" x14ac:dyDescent="0.3">
      <c r="B1097" s="34" t="s">
        <v>44</v>
      </c>
      <c r="C1097" s="26" t="s">
        <v>7</v>
      </c>
      <c r="D1097" s="26" t="s">
        <v>38</v>
      </c>
      <c r="E1097" s="26">
        <v>0.95</v>
      </c>
      <c r="F1097" s="26">
        <v>20122211.651014</v>
      </c>
    </row>
    <row r="1098" spans="2:6" x14ac:dyDescent="0.3">
      <c r="B1098" s="35" t="s">
        <v>44</v>
      </c>
      <c r="C1098" s="28" t="s">
        <v>7</v>
      </c>
      <c r="D1098" s="28" t="s">
        <v>38</v>
      </c>
      <c r="E1098" s="28">
        <v>0.95</v>
      </c>
      <c r="F1098" s="28">
        <v>20122211.651014</v>
      </c>
    </row>
    <row r="1099" spans="2:6" x14ac:dyDescent="0.3">
      <c r="B1099" s="34" t="s">
        <v>44</v>
      </c>
      <c r="C1099" s="26" t="s">
        <v>7</v>
      </c>
      <c r="D1099" s="26" t="s">
        <v>38</v>
      </c>
      <c r="E1099" s="26">
        <v>0.75</v>
      </c>
      <c r="F1099" s="26">
        <v>16629555.5066</v>
      </c>
    </row>
    <row r="1100" spans="2:6" x14ac:dyDescent="0.3">
      <c r="B1100" s="35" t="s">
        <v>44</v>
      </c>
      <c r="C1100" s="28" t="s">
        <v>7</v>
      </c>
      <c r="D1100" s="28" t="s">
        <v>38</v>
      </c>
      <c r="E1100" s="28">
        <v>0.75</v>
      </c>
      <c r="F1100" s="28">
        <v>16629555.5066</v>
      </c>
    </row>
    <row r="1101" spans="2:6" x14ac:dyDescent="0.3">
      <c r="B1101" s="34" t="s">
        <v>44</v>
      </c>
      <c r="C1101" s="26" t="s">
        <v>7</v>
      </c>
      <c r="D1101" s="26" t="s">
        <v>38</v>
      </c>
      <c r="E1101" s="26">
        <v>0.75</v>
      </c>
      <c r="F1101" s="26">
        <v>16629555.5066</v>
      </c>
    </row>
    <row r="1102" spans="2:6" x14ac:dyDescent="0.3">
      <c r="B1102" s="35" t="s">
        <v>44</v>
      </c>
      <c r="C1102" s="28" t="s">
        <v>7</v>
      </c>
      <c r="D1102" s="28" t="s">
        <v>38</v>
      </c>
      <c r="E1102" s="28">
        <v>0.75</v>
      </c>
      <c r="F1102" s="28">
        <v>16629555.5066</v>
      </c>
    </row>
    <row r="1103" spans="2:6" x14ac:dyDescent="0.3">
      <c r="B1103" s="34" t="s">
        <v>44</v>
      </c>
      <c r="C1103" s="26" t="s">
        <v>7</v>
      </c>
      <c r="D1103" s="26" t="s">
        <v>38</v>
      </c>
      <c r="E1103" s="26">
        <v>0.5</v>
      </c>
      <c r="F1103" s="26">
        <v>14158464.207069</v>
      </c>
    </row>
    <row r="1104" spans="2:6" x14ac:dyDescent="0.3">
      <c r="B1104" s="35" t="s">
        <v>44</v>
      </c>
      <c r="C1104" s="28" t="s">
        <v>7</v>
      </c>
      <c r="D1104" s="28" t="s">
        <v>38</v>
      </c>
      <c r="E1104" s="28">
        <v>0.5</v>
      </c>
      <c r="F1104" s="28">
        <v>14158464.207069</v>
      </c>
    </row>
    <row r="1105" spans="2:6" x14ac:dyDescent="0.3">
      <c r="B1105" s="34" t="s">
        <v>44</v>
      </c>
      <c r="C1105" s="26" t="s">
        <v>7</v>
      </c>
      <c r="D1105" s="26" t="s">
        <v>38</v>
      </c>
      <c r="E1105" s="26">
        <v>0.5</v>
      </c>
      <c r="F1105" s="26">
        <v>14158464.207069</v>
      </c>
    </row>
    <row r="1106" spans="2:6" x14ac:dyDescent="0.3">
      <c r="B1106" s="35" t="s">
        <v>44</v>
      </c>
      <c r="C1106" s="28" t="s">
        <v>7</v>
      </c>
      <c r="D1106" s="28" t="s">
        <v>38</v>
      </c>
      <c r="E1106" s="28">
        <v>0.5</v>
      </c>
      <c r="F1106" s="28">
        <v>14158464.207069</v>
      </c>
    </row>
    <row r="1107" spans="2:6" x14ac:dyDescent="0.3">
      <c r="B1107" s="34" t="s">
        <v>44</v>
      </c>
      <c r="C1107" s="26" t="s">
        <v>7</v>
      </c>
      <c r="D1107" s="26" t="s">
        <v>38</v>
      </c>
      <c r="E1107" s="26">
        <v>0.5</v>
      </c>
      <c r="F1107" s="26">
        <v>14158464.207069</v>
      </c>
    </row>
    <row r="1108" spans="2:6" x14ac:dyDescent="0.3">
      <c r="B1108" s="35" t="s">
        <v>44</v>
      </c>
      <c r="C1108" s="28" t="s">
        <v>7</v>
      </c>
      <c r="D1108" s="28" t="s">
        <v>38</v>
      </c>
      <c r="E1108" s="28">
        <v>0.25</v>
      </c>
      <c r="F1108" s="28">
        <v>11843250.781854</v>
      </c>
    </row>
    <row r="1109" spans="2:6" x14ac:dyDescent="0.3">
      <c r="B1109" s="34" t="s">
        <v>44</v>
      </c>
      <c r="C1109" s="26" t="s">
        <v>7</v>
      </c>
      <c r="D1109" s="26" t="s">
        <v>38</v>
      </c>
      <c r="E1109" s="26">
        <v>0.25</v>
      </c>
      <c r="F1109" s="26">
        <v>11843250.781854</v>
      </c>
    </row>
    <row r="1110" spans="2:6" x14ac:dyDescent="0.3">
      <c r="B1110" s="35" t="s">
        <v>44</v>
      </c>
      <c r="C1110" s="28" t="s">
        <v>7</v>
      </c>
      <c r="D1110" s="28" t="s">
        <v>38</v>
      </c>
      <c r="E1110" s="28">
        <v>0.25</v>
      </c>
      <c r="F1110" s="28">
        <v>11843250.781854</v>
      </c>
    </row>
    <row r="1111" spans="2:6" x14ac:dyDescent="0.3">
      <c r="B1111" s="34" t="s">
        <v>44</v>
      </c>
      <c r="C1111" s="26" t="s">
        <v>7</v>
      </c>
      <c r="D1111" s="26" t="s">
        <v>38</v>
      </c>
      <c r="E1111" s="26">
        <v>0.25</v>
      </c>
      <c r="F1111" s="26">
        <v>11843250.781854</v>
      </c>
    </row>
    <row r="1112" spans="2:6" x14ac:dyDescent="0.3">
      <c r="B1112" s="35" t="s">
        <v>44</v>
      </c>
      <c r="C1112" s="28" t="s">
        <v>7</v>
      </c>
      <c r="D1112" s="28" t="s">
        <v>38</v>
      </c>
      <c r="E1112" s="28">
        <v>0.05</v>
      </c>
      <c r="F1112" s="28">
        <v>9211584.8595519997</v>
      </c>
    </row>
    <row r="1113" spans="2:6" x14ac:dyDescent="0.3">
      <c r="B1113" s="34" t="s">
        <v>44</v>
      </c>
      <c r="C1113" s="26" t="s">
        <v>7</v>
      </c>
      <c r="D1113" s="26" t="s">
        <v>38</v>
      </c>
      <c r="E1113" s="26">
        <v>0.05</v>
      </c>
      <c r="F1113" s="26">
        <v>9211584.8595519997</v>
      </c>
    </row>
    <row r="1114" spans="2:6" x14ac:dyDescent="0.3">
      <c r="B1114" s="35" t="s">
        <v>44</v>
      </c>
      <c r="C1114" s="28" t="s">
        <v>7</v>
      </c>
      <c r="D1114" s="28" t="s">
        <v>38</v>
      </c>
      <c r="E1114" s="28">
        <v>0.05</v>
      </c>
      <c r="F1114" s="28">
        <v>9211584.8595519997</v>
      </c>
    </row>
    <row r="1115" spans="2:6" x14ac:dyDescent="0.3">
      <c r="B1115" s="34" t="s">
        <v>44</v>
      </c>
      <c r="C1115" s="26" t="s">
        <v>7</v>
      </c>
      <c r="D1115" s="26" t="s">
        <v>38</v>
      </c>
      <c r="E1115" s="26">
        <v>0</v>
      </c>
      <c r="F1115" s="26">
        <v>4654400.7668350004</v>
      </c>
    </row>
    <row r="1116" spans="2:6" x14ac:dyDescent="0.3">
      <c r="B1116" s="35" t="s">
        <v>44</v>
      </c>
      <c r="C1116" s="28" t="s">
        <v>7</v>
      </c>
      <c r="D1116" s="28" t="s">
        <v>38</v>
      </c>
      <c r="E1116" s="28" t="s">
        <v>24</v>
      </c>
      <c r="F1116" s="28">
        <v>14346692.186104</v>
      </c>
    </row>
    <row r="1117" spans="2:6" x14ac:dyDescent="0.3">
      <c r="B1117" s="34" t="s">
        <v>44</v>
      </c>
      <c r="C1117" s="26" t="s">
        <v>7</v>
      </c>
      <c r="D1117" s="26" t="s">
        <v>46</v>
      </c>
      <c r="E1117" s="26">
        <v>1</v>
      </c>
      <c r="F1117" s="26">
        <v>612</v>
      </c>
    </row>
    <row r="1118" spans="2:6" x14ac:dyDescent="0.3">
      <c r="B1118" s="35" t="s">
        <v>44</v>
      </c>
      <c r="C1118" s="28" t="s">
        <v>7</v>
      </c>
      <c r="D1118" s="28" t="s">
        <v>46</v>
      </c>
      <c r="E1118" s="28">
        <v>0.95</v>
      </c>
      <c r="F1118" s="28">
        <v>507</v>
      </c>
    </row>
    <row r="1119" spans="2:6" x14ac:dyDescent="0.3">
      <c r="B1119" s="34" t="s">
        <v>44</v>
      </c>
      <c r="C1119" s="26" t="s">
        <v>7</v>
      </c>
      <c r="D1119" s="26" t="s">
        <v>46</v>
      </c>
      <c r="E1119" s="26">
        <v>0.95</v>
      </c>
      <c r="F1119" s="26">
        <v>507</v>
      </c>
    </row>
    <row r="1120" spans="2:6" x14ac:dyDescent="0.3">
      <c r="B1120" s="35" t="s">
        <v>44</v>
      </c>
      <c r="C1120" s="28" t="s">
        <v>7</v>
      </c>
      <c r="D1120" s="28" t="s">
        <v>46</v>
      </c>
      <c r="E1120" s="28">
        <v>0.95</v>
      </c>
      <c r="F1120" s="28">
        <v>507</v>
      </c>
    </row>
    <row r="1121" spans="2:6" x14ac:dyDescent="0.3">
      <c r="B1121" s="34" t="s">
        <v>44</v>
      </c>
      <c r="C1121" s="26" t="s">
        <v>7</v>
      </c>
      <c r="D1121" s="26" t="s">
        <v>46</v>
      </c>
      <c r="E1121" s="26">
        <v>0.75</v>
      </c>
      <c r="F1121" s="26">
        <v>416</v>
      </c>
    </row>
    <row r="1122" spans="2:6" x14ac:dyDescent="0.3">
      <c r="B1122" s="35" t="s">
        <v>44</v>
      </c>
      <c r="C1122" s="28" t="s">
        <v>7</v>
      </c>
      <c r="D1122" s="28" t="s">
        <v>46</v>
      </c>
      <c r="E1122" s="28">
        <v>0.75</v>
      </c>
      <c r="F1122" s="28">
        <v>416</v>
      </c>
    </row>
    <row r="1123" spans="2:6" x14ac:dyDescent="0.3">
      <c r="B1123" s="34" t="s">
        <v>44</v>
      </c>
      <c r="C1123" s="26" t="s">
        <v>7</v>
      </c>
      <c r="D1123" s="26" t="s">
        <v>46</v>
      </c>
      <c r="E1123" s="26">
        <v>0.75</v>
      </c>
      <c r="F1123" s="26">
        <v>416</v>
      </c>
    </row>
    <row r="1124" spans="2:6" x14ac:dyDescent="0.3">
      <c r="B1124" s="35" t="s">
        <v>44</v>
      </c>
      <c r="C1124" s="28" t="s">
        <v>7</v>
      </c>
      <c r="D1124" s="28" t="s">
        <v>46</v>
      </c>
      <c r="E1124" s="28">
        <v>0.75</v>
      </c>
      <c r="F1124" s="28">
        <v>416</v>
      </c>
    </row>
    <row r="1125" spans="2:6" x14ac:dyDescent="0.3">
      <c r="B1125" s="34" t="s">
        <v>44</v>
      </c>
      <c r="C1125" s="26" t="s">
        <v>7</v>
      </c>
      <c r="D1125" s="26" t="s">
        <v>46</v>
      </c>
      <c r="E1125" s="26">
        <v>0.5</v>
      </c>
      <c r="F1125" s="26">
        <v>313</v>
      </c>
    </row>
    <row r="1126" spans="2:6" x14ac:dyDescent="0.3">
      <c r="B1126" s="35" t="s">
        <v>44</v>
      </c>
      <c r="C1126" s="28" t="s">
        <v>7</v>
      </c>
      <c r="D1126" s="28" t="s">
        <v>46</v>
      </c>
      <c r="E1126" s="28">
        <v>0.5</v>
      </c>
      <c r="F1126" s="28">
        <v>313</v>
      </c>
    </row>
    <row r="1127" spans="2:6" x14ac:dyDescent="0.3">
      <c r="B1127" s="34" t="s">
        <v>44</v>
      </c>
      <c r="C1127" s="26" t="s">
        <v>7</v>
      </c>
      <c r="D1127" s="26" t="s">
        <v>46</v>
      </c>
      <c r="E1127" s="26">
        <v>0.5</v>
      </c>
      <c r="F1127" s="26">
        <v>313</v>
      </c>
    </row>
    <row r="1128" spans="2:6" x14ac:dyDescent="0.3">
      <c r="B1128" s="35" t="s">
        <v>44</v>
      </c>
      <c r="C1128" s="28" t="s">
        <v>7</v>
      </c>
      <c r="D1128" s="28" t="s">
        <v>46</v>
      </c>
      <c r="E1128" s="28">
        <v>0.5</v>
      </c>
      <c r="F1128" s="28">
        <v>313</v>
      </c>
    </row>
    <row r="1129" spans="2:6" x14ac:dyDescent="0.3">
      <c r="B1129" s="34" t="s">
        <v>44</v>
      </c>
      <c r="C1129" s="26" t="s">
        <v>7</v>
      </c>
      <c r="D1129" s="26" t="s">
        <v>46</v>
      </c>
      <c r="E1129" s="26">
        <v>0.5</v>
      </c>
      <c r="F1129" s="26">
        <v>313</v>
      </c>
    </row>
    <row r="1130" spans="2:6" x14ac:dyDescent="0.3">
      <c r="B1130" s="35" t="s">
        <v>44</v>
      </c>
      <c r="C1130" s="28" t="s">
        <v>7</v>
      </c>
      <c r="D1130" s="28" t="s">
        <v>46</v>
      </c>
      <c r="E1130" s="28">
        <v>0.25</v>
      </c>
      <c r="F1130" s="28">
        <v>245</v>
      </c>
    </row>
    <row r="1131" spans="2:6" x14ac:dyDescent="0.3">
      <c r="B1131" s="34" t="s">
        <v>44</v>
      </c>
      <c r="C1131" s="26" t="s">
        <v>7</v>
      </c>
      <c r="D1131" s="26" t="s">
        <v>46</v>
      </c>
      <c r="E1131" s="26">
        <v>0.25</v>
      </c>
      <c r="F1131" s="26">
        <v>245</v>
      </c>
    </row>
    <row r="1132" spans="2:6" x14ac:dyDescent="0.3">
      <c r="B1132" s="35" t="s">
        <v>44</v>
      </c>
      <c r="C1132" s="28" t="s">
        <v>7</v>
      </c>
      <c r="D1132" s="28" t="s">
        <v>46</v>
      </c>
      <c r="E1132" s="28">
        <v>0.25</v>
      </c>
      <c r="F1132" s="28">
        <v>245</v>
      </c>
    </row>
    <row r="1133" spans="2:6" x14ac:dyDescent="0.3">
      <c r="B1133" s="34" t="s">
        <v>44</v>
      </c>
      <c r="C1133" s="26" t="s">
        <v>7</v>
      </c>
      <c r="D1133" s="26" t="s">
        <v>46</v>
      </c>
      <c r="E1133" s="26">
        <v>0.25</v>
      </c>
      <c r="F1133" s="26">
        <v>245</v>
      </c>
    </row>
    <row r="1134" spans="2:6" x14ac:dyDescent="0.3">
      <c r="B1134" s="35" t="s">
        <v>44</v>
      </c>
      <c r="C1134" s="28" t="s">
        <v>7</v>
      </c>
      <c r="D1134" s="28" t="s">
        <v>46</v>
      </c>
      <c r="E1134" s="28">
        <v>0.05</v>
      </c>
      <c r="F1134" s="28">
        <v>187</v>
      </c>
    </row>
    <row r="1135" spans="2:6" x14ac:dyDescent="0.3">
      <c r="B1135" s="34" t="s">
        <v>44</v>
      </c>
      <c r="C1135" s="26" t="s">
        <v>7</v>
      </c>
      <c r="D1135" s="26" t="s">
        <v>46</v>
      </c>
      <c r="E1135" s="26">
        <v>0.05</v>
      </c>
      <c r="F1135" s="26">
        <v>187</v>
      </c>
    </row>
    <row r="1136" spans="2:6" x14ac:dyDescent="0.3">
      <c r="B1136" s="35" t="s">
        <v>44</v>
      </c>
      <c r="C1136" s="28" t="s">
        <v>7</v>
      </c>
      <c r="D1136" s="28" t="s">
        <v>46</v>
      </c>
      <c r="E1136" s="28">
        <v>0.05</v>
      </c>
      <c r="F1136" s="28">
        <v>187</v>
      </c>
    </row>
    <row r="1137" spans="2:6" x14ac:dyDescent="0.3">
      <c r="B1137" s="34" t="s">
        <v>44</v>
      </c>
      <c r="C1137" s="26" t="s">
        <v>7</v>
      </c>
      <c r="D1137" s="26" t="s">
        <v>46</v>
      </c>
      <c r="E1137" s="26">
        <v>0</v>
      </c>
      <c r="F1137" s="26">
        <v>114</v>
      </c>
    </row>
    <row r="1138" spans="2:6" x14ac:dyDescent="0.3">
      <c r="B1138" s="35" t="s">
        <v>44</v>
      </c>
      <c r="C1138" s="28" t="s">
        <v>7</v>
      </c>
      <c r="D1138" s="28" t="s">
        <v>46</v>
      </c>
      <c r="E1138" s="28" t="s">
        <v>24</v>
      </c>
      <c r="F1138" s="28">
        <v>331.20922200000001</v>
      </c>
    </row>
    <row r="1139" spans="2:6" x14ac:dyDescent="0.3">
      <c r="B1139" s="34" t="s">
        <v>44</v>
      </c>
      <c r="C1139" s="26" t="s">
        <v>7</v>
      </c>
      <c r="D1139" s="26" t="s">
        <v>39</v>
      </c>
      <c r="E1139" s="26">
        <v>1</v>
      </c>
      <c r="F1139" s="26">
        <v>57.765860000000004</v>
      </c>
    </row>
    <row r="1140" spans="2:6" x14ac:dyDescent="0.3">
      <c r="B1140" s="35" t="s">
        <v>44</v>
      </c>
      <c r="C1140" s="28" t="s">
        <v>7</v>
      </c>
      <c r="D1140" s="28" t="s">
        <v>39</v>
      </c>
      <c r="E1140" s="28">
        <v>0.95</v>
      </c>
      <c r="F1140" s="28">
        <v>46.132306</v>
      </c>
    </row>
    <row r="1141" spans="2:6" x14ac:dyDescent="0.3">
      <c r="B1141" s="34" t="s">
        <v>44</v>
      </c>
      <c r="C1141" s="26" t="s">
        <v>7</v>
      </c>
      <c r="D1141" s="26" t="s">
        <v>39</v>
      </c>
      <c r="E1141" s="26">
        <v>0.95</v>
      </c>
      <c r="F1141" s="26">
        <v>46.132306</v>
      </c>
    </row>
    <row r="1142" spans="2:6" x14ac:dyDescent="0.3">
      <c r="B1142" s="35" t="s">
        <v>44</v>
      </c>
      <c r="C1142" s="28" t="s">
        <v>7</v>
      </c>
      <c r="D1142" s="28" t="s">
        <v>39</v>
      </c>
      <c r="E1142" s="28">
        <v>0.95</v>
      </c>
      <c r="F1142" s="28">
        <v>46.132306</v>
      </c>
    </row>
    <row r="1143" spans="2:6" x14ac:dyDescent="0.3">
      <c r="B1143" s="34" t="s">
        <v>44</v>
      </c>
      <c r="C1143" s="26" t="s">
        <v>7</v>
      </c>
      <c r="D1143" s="26" t="s">
        <v>39</v>
      </c>
      <c r="E1143" s="26">
        <v>0.75</v>
      </c>
      <c r="F1143" s="26">
        <v>40.343203000000003</v>
      </c>
    </row>
    <row r="1144" spans="2:6" x14ac:dyDescent="0.3">
      <c r="B1144" s="35" t="s">
        <v>44</v>
      </c>
      <c r="C1144" s="28" t="s">
        <v>7</v>
      </c>
      <c r="D1144" s="28" t="s">
        <v>39</v>
      </c>
      <c r="E1144" s="28">
        <v>0.75</v>
      </c>
      <c r="F1144" s="28">
        <v>40.343203000000003</v>
      </c>
    </row>
    <row r="1145" spans="2:6" x14ac:dyDescent="0.3">
      <c r="B1145" s="34" t="s">
        <v>44</v>
      </c>
      <c r="C1145" s="26" t="s">
        <v>7</v>
      </c>
      <c r="D1145" s="26" t="s">
        <v>39</v>
      </c>
      <c r="E1145" s="26">
        <v>0.75</v>
      </c>
      <c r="F1145" s="26">
        <v>40.343203000000003</v>
      </c>
    </row>
    <row r="1146" spans="2:6" x14ac:dyDescent="0.3">
      <c r="B1146" s="35" t="s">
        <v>44</v>
      </c>
      <c r="C1146" s="28" t="s">
        <v>7</v>
      </c>
      <c r="D1146" s="28" t="s">
        <v>39</v>
      </c>
      <c r="E1146" s="28">
        <v>0.75</v>
      </c>
      <c r="F1146" s="28">
        <v>40.343203000000003</v>
      </c>
    </row>
    <row r="1147" spans="2:6" x14ac:dyDescent="0.3">
      <c r="B1147" s="34" t="s">
        <v>44</v>
      </c>
      <c r="C1147" s="26" t="s">
        <v>7</v>
      </c>
      <c r="D1147" s="26" t="s">
        <v>39</v>
      </c>
      <c r="E1147" s="26">
        <v>0.5</v>
      </c>
      <c r="F1147" s="26">
        <v>36.136499999999998</v>
      </c>
    </row>
    <row r="1148" spans="2:6" x14ac:dyDescent="0.3">
      <c r="B1148" s="35" t="s">
        <v>44</v>
      </c>
      <c r="C1148" s="28" t="s">
        <v>7</v>
      </c>
      <c r="D1148" s="28" t="s">
        <v>39</v>
      </c>
      <c r="E1148" s="28">
        <v>0.5</v>
      </c>
      <c r="F1148" s="28">
        <v>36.136499999999998</v>
      </c>
    </row>
    <row r="1149" spans="2:6" x14ac:dyDescent="0.3">
      <c r="B1149" s="34" t="s">
        <v>44</v>
      </c>
      <c r="C1149" s="26" t="s">
        <v>7</v>
      </c>
      <c r="D1149" s="26" t="s">
        <v>39</v>
      </c>
      <c r="E1149" s="26">
        <v>0.5</v>
      </c>
      <c r="F1149" s="26">
        <v>36.136499999999998</v>
      </c>
    </row>
    <row r="1150" spans="2:6" x14ac:dyDescent="0.3">
      <c r="B1150" s="35" t="s">
        <v>44</v>
      </c>
      <c r="C1150" s="28" t="s">
        <v>7</v>
      </c>
      <c r="D1150" s="28" t="s">
        <v>39</v>
      </c>
      <c r="E1150" s="28">
        <v>0.5</v>
      </c>
      <c r="F1150" s="28">
        <v>36.136499999999998</v>
      </c>
    </row>
    <row r="1151" spans="2:6" x14ac:dyDescent="0.3">
      <c r="B1151" s="34" t="s">
        <v>44</v>
      </c>
      <c r="C1151" s="26" t="s">
        <v>7</v>
      </c>
      <c r="D1151" s="26" t="s">
        <v>39</v>
      </c>
      <c r="E1151" s="26">
        <v>0.5</v>
      </c>
      <c r="F1151" s="26">
        <v>36.136499999999998</v>
      </c>
    </row>
    <row r="1152" spans="2:6" x14ac:dyDescent="0.3">
      <c r="B1152" s="35" t="s">
        <v>44</v>
      </c>
      <c r="C1152" s="28" t="s">
        <v>7</v>
      </c>
      <c r="D1152" s="28" t="s">
        <v>39</v>
      </c>
      <c r="E1152" s="28">
        <v>0.25</v>
      </c>
      <c r="F1152" s="28">
        <v>31.852703999999999</v>
      </c>
    </row>
    <row r="1153" spans="2:6" x14ac:dyDescent="0.3">
      <c r="B1153" s="34" t="s">
        <v>44</v>
      </c>
      <c r="C1153" s="26" t="s">
        <v>7</v>
      </c>
      <c r="D1153" s="26" t="s">
        <v>39</v>
      </c>
      <c r="E1153" s="26">
        <v>0.25</v>
      </c>
      <c r="F1153" s="26">
        <v>31.852703999999999</v>
      </c>
    </row>
    <row r="1154" spans="2:6" x14ac:dyDescent="0.3">
      <c r="B1154" s="35" t="s">
        <v>44</v>
      </c>
      <c r="C1154" s="28" t="s">
        <v>7</v>
      </c>
      <c r="D1154" s="28" t="s">
        <v>39</v>
      </c>
      <c r="E1154" s="28">
        <v>0.25</v>
      </c>
      <c r="F1154" s="28">
        <v>31.852703999999999</v>
      </c>
    </row>
    <row r="1155" spans="2:6" x14ac:dyDescent="0.3">
      <c r="B1155" s="34" t="s">
        <v>44</v>
      </c>
      <c r="C1155" s="26" t="s">
        <v>7</v>
      </c>
      <c r="D1155" s="26" t="s">
        <v>39</v>
      </c>
      <c r="E1155" s="26">
        <v>0.25</v>
      </c>
      <c r="F1155" s="26">
        <v>31.852703999999999</v>
      </c>
    </row>
    <row r="1156" spans="2:6" x14ac:dyDescent="0.3">
      <c r="B1156" s="35" t="s">
        <v>44</v>
      </c>
      <c r="C1156" s="28" t="s">
        <v>7</v>
      </c>
      <c r="D1156" s="28" t="s">
        <v>39</v>
      </c>
      <c r="E1156" s="28">
        <v>0.05</v>
      </c>
      <c r="F1156" s="28">
        <v>26.164382</v>
      </c>
    </row>
    <row r="1157" spans="2:6" x14ac:dyDescent="0.3">
      <c r="B1157" s="34" t="s">
        <v>44</v>
      </c>
      <c r="C1157" s="26" t="s">
        <v>7</v>
      </c>
      <c r="D1157" s="26" t="s">
        <v>39</v>
      </c>
      <c r="E1157" s="26">
        <v>0.05</v>
      </c>
      <c r="F1157" s="26">
        <v>26.164382</v>
      </c>
    </row>
    <row r="1158" spans="2:6" x14ac:dyDescent="0.3">
      <c r="B1158" s="35" t="s">
        <v>44</v>
      </c>
      <c r="C1158" s="28" t="s">
        <v>7</v>
      </c>
      <c r="D1158" s="28" t="s">
        <v>39</v>
      </c>
      <c r="E1158" s="28">
        <v>0.05</v>
      </c>
      <c r="F1158" s="28">
        <v>26.164382</v>
      </c>
    </row>
    <row r="1159" spans="2:6" x14ac:dyDescent="0.3">
      <c r="B1159" s="34" t="s">
        <v>44</v>
      </c>
      <c r="C1159" s="26" t="s">
        <v>7</v>
      </c>
      <c r="D1159" s="26" t="s">
        <v>39</v>
      </c>
      <c r="E1159" s="26">
        <v>0</v>
      </c>
      <c r="F1159" s="26">
        <v>16.505119000000001</v>
      </c>
    </row>
    <row r="1160" spans="2:6" x14ac:dyDescent="0.3">
      <c r="B1160" s="35" t="s">
        <v>44</v>
      </c>
      <c r="C1160" s="28" t="s">
        <v>7</v>
      </c>
      <c r="D1160" s="28" t="s">
        <v>39</v>
      </c>
      <c r="E1160" s="28" t="s">
        <v>24</v>
      </c>
      <c r="F1160" s="28">
        <v>36.129368999999997</v>
      </c>
    </row>
    <row r="1161" spans="2:6" x14ac:dyDescent="0.3">
      <c r="B1161" s="34" t="s">
        <v>44</v>
      </c>
      <c r="C1161" s="26" t="s">
        <v>7</v>
      </c>
      <c r="D1161" s="26" t="s">
        <v>40</v>
      </c>
      <c r="E1161" s="26">
        <v>1</v>
      </c>
      <c r="F1161" s="26">
        <v>535.51461500000005</v>
      </c>
    </row>
    <row r="1162" spans="2:6" x14ac:dyDescent="0.3">
      <c r="B1162" s="35" t="s">
        <v>44</v>
      </c>
      <c r="C1162" s="28" t="s">
        <v>7</v>
      </c>
      <c r="D1162" s="28" t="s">
        <v>40</v>
      </c>
      <c r="E1162" s="28">
        <v>0.95</v>
      </c>
      <c r="F1162" s="28">
        <v>336.059864</v>
      </c>
    </row>
    <row r="1163" spans="2:6" x14ac:dyDescent="0.3">
      <c r="B1163" s="34" t="s">
        <v>44</v>
      </c>
      <c r="C1163" s="26" t="s">
        <v>7</v>
      </c>
      <c r="D1163" s="26" t="s">
        <v>40</v>
      </c>
      <c r="E1163" s="26">
        <v>0.95</v>
      </c>
      <c r="F1163" s="26">
        <v>336.059864</v>
      </c>
    </row>
    <row r="1164" spans="2:6" x14ac:dyDescent="0.3">
      <c r="B1164" s="35" t="s">
        <v>44</v>
      </c>
      <c r="C1164" s="28" t="s">
        <v>7</v>
      </c>
      <c r="D1164" s="28" t="s">
        <v>40</v>
      </c>
      <c r="E1164" s="28">
        <v>0.95</v>
      </c>
      <c r="F1164" s="28">
        <v>336.059864</v>
      </c>
    </row>
    <row r="1165" spans="2:6" x14ac:dyDescent="0.3">
      <c r="B1165" s="34" t="s">
        <v>44</v>
      </c>
      <c r="C1165" s="26" t="s">
        <v>7</v>
      </c>
      <c r="D1165" s="26" t="s">
        <v>40</v>
      </c>
      <c r="E1165" s="26">
        <v>0.75</v>
      </c>
      <c r="F1165" s="26">
        <v>269.94833199999999</v>
      </c>
    </row>
    <row r="1166" spans="2:6" x14ac:dyDescent="0.3">
      <c r="B1166" s="35" t="s">
        <v>44</v>
      </c>
      <c r="C1166" s="28" t="s">
        <v>7</v>
      </c>
      <c r="D1166" s="28" t="s">
        <v>40</v>
      </c>
      <c r="E1166" s="28">
        <v>0.75</v>
      </c>
      <c r="F1166" s="28">
        <v>269.94833199999999</v>
      </c>
    </row>
    <row r="1167" spans="2:6" x14ac:dyDescent="0.3">
      <c r="B1167" s="34" t="s">
        <v>44</v>
      </c>
      <c r="C1167" s="26" t="s">
        <v>7</v>
      </c>
      <c r="D1167" s="26" t="s">
        <v>40</v>
      </c>
      <c r="E1167" s="26">
        <v>0.75</v>
      </c>
      <c r="F1167" s="26">
        <v>269.94833199999999</v>
      </c>
    </row>
    <row r="1168" spans="2:6" x14ac:dyDescent="0.3">
      <c r="B1168" s="35" t="s">
        <v>44</v>
      </c>
      <c r="C1168" s="28" t="s">
        <v>7</v>
      </c>
      <c r="D1168" s="28" t="s">
        <v>40</v>
      </c>
      <c r="E1168" s="28">
        <v>0.75</v>
      </c>
      <c r="F1168" s="28">
        <v>269.94833199999999</v>
      </c>
    </row>
    <row r="1169" spans="2:6" x14ac:dyDescent="0.3">
      <c r="B1169" s="34" t="s">
        <v>44</v>
      </c>
      <c r="C1169" s="26" t="s">
        <v>7</v>
      </c>
      <c r="D1169" s="26" t="s">
        <v>40</v>
      </c>
      <c r="E1169" s="26">
        <v>0.5</v>
      </c>
      <c r="F1169" s="26">
        <v>232.87583000000001</v>
      </c>
    </row>
    <row r="1170" spans="2:6" x14ac:dyDescent="0.3">
      <c r="B1170" s="35" t="s">
        <v>44</v>
      </c>
      <c r="C1170" s="28" t="s">
        <v>7</v>
      </c>
      <c r="D1170" s="28" t="s">
        <v>40</v>
      </c>
      <c r="E1170" s="28">
        <v>0.5</v>
      </c>
      <c r="F1170" s="28">
        <v>232.87583000000001</v>
      </c>
    </row>
    <row r="1171" spans="2:6" x14ac:dyDescent="0.3">
      <c r="B1171" s="34" t="s">
        <v>44</v>
      </c>
      <c r="C1171" s="26" t="s">
        <v>7</v>
      </c>
      <c r="D1171" s="26" t="s">
        <v>40</v>
      </c>
      <c r="E1171" s="26">
        <v>0.5</v>
      </c>
      <c r="F1171" s="26">
        <v>232.87583000000001</v>
      </c>
    </row>
    <row r="1172" spans="2:6" x14ac:dyDescent="0.3">
      <c r="B1172" s="35" t="s">
        <v>44</v>
      </c>
      <c r="C1172" s="28" t="s">
        <v>7</v>
      </c>
      <c r="D1172" s="28" t="s">
        <v>40</v>
      </c>
      <c r="E1172" s="28">
        <v>0.5</v>
      </c>
      <c r="F1172" s="28">
        <v>232.87583000000001</v>
      </c>
    </row>
    <row r="1173" spans="2:6" x14ac:dyDescent="0.3">
      <c r="B1173" s="34" t="s">
        <v>44</v>
      </c>
      <c r="C1173" s="26" t="s">
        <v>7</v>
      </c>
      <c r="D1173" s="26" t="s">
        <v>40</v>
      </c>
      <c r="E1173" s="26">
        <v>0.5</v>
      </c>
      <c r="F1173" s="26">
        <v>232.87583000000001</v>
      </c>
    </row>
    <row r="1174" spans="2:6" x14ac:dyDescent="0.3">
      <c r="B1174" s="35" t="s">
        <v>44</v>
      </c>
      <c r="C1174" s="28" t="s">
        <v>7</v>
      </c>
      <c r="D1174" s="28" t="s">
        <v>40</v>
      </c>
      <c r="E1174" s="28">
        <v>0.25</v>
      </c>
      <c r="F1174" s="28">
        <v>205.89182700000001</v>
      </c>
    </row>
    <row r="1175" spans="2:6" x14ac:dyDescent="0.3">
      <c r="B1175" s="34" t="s">
        <v>44</v>
      </c>
      <c r="C1175" s="26" t="s">
        <v>7</v>
      </c>
      <c r="D1175" s="26" t="s">
        <v>40</v>
      </c>
      <c r="E1175" s="26">
        <v>0.25</v>
      </c>
      <c r="F1175" s="26">
        <v>205.89182700000001</v>
      </c>
    </row>
    <row r="1176" spans="2:6" x14ac:dyDescent="0.3">
      <c r="B1176" s="35" t="s">
        <v>44</v>
      </c>
      <c r="C1176" s="28" t="s">
        <v>7</v>
      </c>
      <c r="D1176" s="28" t="s">
        <v>40</v>
      </c>
      <c r="E1176" s="28">
        <v>0.25</v>
      </c>
      <c r="F1176" s="28">
        <v>205.89182700000001</v>
      </c>
    </row>
    <row r="1177" spans="2:6" x14ac:dyDescent="0.3">
      <c r="B1177" s="34" t="s">
        <v>44</v>
      </c>
      <c r="C1177" s="26" t="s">
        <v>7</v>
      </c>
      <c r="D1177" s="26" t="s">
        <v>40</v>
      </c>
      <c r="E1177" s="26">
        <v>0.25</v>
      </c>
      <c r="F1177" s="26">
        <v>205.89182700000001</v>
      </c>
    </row>
    <row r="1178" spans="2:6" x14ac:dyDescent="0.3">
      <c r="B1178" s="35" t="s">
        <v>44</v>
      </c>
      <c r="C1178" s="28" t="s">
        <v>7</v>
      </c>
      <c r="D1178" s="28" t="s">
        <v>40</v>
      </c>
      <c r="E1178" s="28">
        <v>0.05</v>
      </c>
      <c r="F1178" s="28">
        <v>180.379086</v>
      </c>
    </row>
    <row r="1179" spans="2:6" x14ac:dyDescent="0.3">
      <c r="B1179" s="34" t="s">
        <v>44</v>
      </c>
      <c r="C1179" s="26" t="s">
        <v>7</v>
      </c>
      <c r="D1179" s="26" t="s">
        <v>40</v>
      </c>
      <c r="E1179" s="26">
        <v>0.05</v>
      </c>
      <c r="F1179" s="26">
        <v>180.379086</v>
      </c>
    </row>
    <row r="1180" spans="2:6" x14ac:dyDescent="0.3">
      <c r="B1180" s="35" t="s">
        <v>44</v>
      </c>
      <c r="C1180" s="28" t="s">
        <v>7</v>
      </c>
      <c r="D1180" s="28" t="s">
        <v>40</v>
      </c>
      <c r="E1180" s="28">
        <v>0.05</v>
      </c>
      <c r="F1180" s="28">
        <v>180.379086</v>
      </c>
    </row>
    <row r="1181" spans="2:6" x14ac:dyDescent="0.3">
      <c r="B1181" s="34" t="s">
        <v>44</v>
      </c>
      <c r="C1181" s="26" t="s">
        <v>7</v>
      </c>
      <c r="D1181" s="26" t="s">
        <v>40</v>
      </c>
      <c r="E1181" s="26">
        <v>0</v>
      </c>
      <c r="F1181" s="26">
        <v>161.275047</v>
      </c>
    </row>
    <row r="1182" spans="2:6" x14ac:dyDescent="0.3">
      <c r="B1182" s="35" t="s">
        <v>44</v>
      </c>
      <c r="C1182" s="28" t="s">
        <v>7</v>
      </c>
      <c r="D1182" s="28" t="s">
        <v>40</v>
      </c>
      <c r="E1182" s="28" t="s">
        <v>24</v>
      </c>
      <c r="F1182" s="28">
        <v>242.45757599999999</v>
      </c>
    </row>
    <row r="1183" spans="2:6" x14ac:dyDescent="0.3">
      <c r="B1183" s="34" t="s">
        <v>44</v>
      </c>
      <c r="C1183" s="26" t="s">
        <v>7</v>
      </c>
      <c r="D1183" s="26" t="s">
        <v>41</v>
      </c>
      <c r="E1183" s="26">
        <v>1</v>
      </c>
      <c r="F1183" s="26">
        <v>570.61522200000002</v>
      </c>
    </row>
    <row r="1184" spans="2:6" x14ac:dyDescent="0.3">
      <c r="B1184" s="35" t="s">
        <v>44</v>
      </c>
      <c r="C1184" s="28" t="s">
        <v>7</v>
      </c>
      <c r="D1184" s="28" t="s">
        <v>41</v>
      </c>
      <c r="E1184" s="28">
        <v>0.95</v>
      </c>
      <c r="F1184" s="28">
        <v>384.50961599999999</v>
      </c>
    </row>
    <row r="1185" spans="2:6" x14ac:dyDescent="0.3">
      <c r="B1185" s="34" t="s">
        <v>44</v>
      </c>
      <c r="C1185" s="26" t="s">
        <v>7</v>
      </c>
      <c r="D1185" s="26" t="s">
        <v>41</v>
      </c>
      <c r="E1185" s="26">
        <v>0.95</v>
      </c>
      <c r="F1185" s="26">
        <v>384.50961599999999</v>
      </c>
    </row>
    <row r="1186" spans="2:6" x14ac:dyDescent="0.3">
      <c r="B1186" s="35" t="s">
        <v>44</v>
      </c>
      <c r="C1186" s="28" t="s">
        <v>7</v>
      </c>
      <c r="D1186" s="28" t="s">
        <v>41</v>
      </c>
      <c r="E1186" s="28">
        <v>0.95</v>
      </c>
      <c r="F1186" s="28">
        <v>384.50961599999999</v>
      </c>
    </row>
    <row r="1187" spans="2:6" x14ac:dyDescent="0.3">
      <c r="B1187" s="34" t="s">
        <v>44</v>
      </c>
      <c r="C1187" s="26" t="s">
        <v>7</v>
      </c>
      <c r="D1187" s="26" t="s">
        <v>41</v>
      </c>
      <c r="E1187" s="26">
        <v>0.75</v>
      </c>
      <c r="F1187" s="26">
        <v>321.21033999999997</v>
      </c>
    </row>
    <row r="1188" spans="2:6" x14ac:dyDescent="0.3">
      <c r="B1188" s="35" t="s">
        <v>44</v>
      </c>
      <c r="C1188" s="28" t="s">
        <v>7</v>
      </c>
      <c r="D1188" s="28" t="s">
        <v>41</v>
      </c>
      <c r="E1188" s="28">
        <v>0.75</v>
      </c>
      <c r="F1188" s="28">
        <v>321.21033999999997</v>
      </c>
    </row>
    <row r="1189" spans="2:6" x14ac:dyDescent="0.3">
      <c r="B1189" s="34" t="s">
        <v>44</v>
      </c>
      <c r="C1189" s="26" t="s">
        <v>7</v>
      </c>
      <c r="D1189" s="26" t="s">
        <v>41</v>
      </c>
      <c r="E1189" s="26">
        <v>0.75</v>
      </c>
      <c r="F1189" s="26">
        <v>321.21033999999997</v>
      </c>
    </row>
    <row r="1190" spans="2:6" x14ac:dyDescent="0.3">
      <c r="B1190" s="35" t="s">
        <v>44</v>
      </c>
      <c r="C1190" s="28" t="s">
        <v>7</v>
      </c>
      <c r="D1190" s="28" t="s">
        <v>41</v>
      </c>
      <c r="E1190" s="28">
        <v>0.75</v>
      </c>
      <c r="F1190" s="28">
        <v>321.21033999999997</v>
      </c>
    </row>
    <row r="1191" spans="2:6" x14ac:dyDescent="0.3">
      <c r="B1191" s="34" t="s">
        <v>44</v>
      </c>
      <c r="C1191" s="26" t="s">
        <v>7</v>
      </c>
      <c r="D1191" s="26" t="s">
        <v>41</v>
      </c>
      <c r="E1191" s="26">
        <v>0.5</v>
      </c>
      <c r="F1191" s="26">
        <v>287.78836799999999</v>
      </c>
    </row>
    <row r="1192" spans="2:6" x14ac:dyDescent="0.3">
      <c r="B1192" s="35" t="s">
        <v>44</v>
      </c>
      <c r="C1192" s="28" t="s">
        <v>7</v>
      </c>
      <c r="D1192" s="28" t="s">
        <v>41</v>
      </c>
      <c r="E1192" s="28">
        <v>0.5</v>
      </c>
      <c r="F1192" s="28">
        <v>287.78836799999999</v>
      </c>
    </row>
    <row r="1193" spans="2:6" x14ac:dyDescent="0.3">
      <c r="B1193" s="34" t="s">
        <v>44</v>
      </c>
      <c r="C1193" s="26" t="s">
        <v>7</v>
      </c>
      <c r="D1193" s="26" t="s">
        <v>41</v>
      </c>
      <c r="E1193" s="26">
        <v>0.5</v>
      </c>
      <c r="F1193" s="26">
        <v>287.78836799999999</v>
      </c>
    </row>
    <row r="1194" spans="2:6" x14ac:dyDescent="0.3">
      <c r="B1194" s="35" t="s">
        <v>44</v>
      </c>
      <c r="C1194" s="28" t="s">
        <v>7</v>
      </c>
      <c r="D1194" s="28" t="s">
        <v>41</v>
      </c>
      <c r="E1194" s="28">
        <v>0.5</v>
      </c>
      <c r="F1194" s="28">
        <v>287.78836799999999</v>
      </c>
    </row>
    <row r="1195" spans="2:6" x14ac:dyDescent="0.3">
      <c r="B1195" s="34" t="s">
        <v>44</v>
      </c>
      <c r="C1195" s="26" t="s">
        <v>7</v>
      </c>
      <c r="D1195" s="26" t="s">
        <v>41</v>
      </c>
      <c r="E1195" s="26">
        <v>0.5</v>
      </c>
      <c r="F1195" s="26">
        <v>287.78836799999999</v>
      </c>
    </row>
    <row r="1196" spans="2:6" x14ac:dyDescent="0.3">
      <c r="B1196" s="35" t="s">
        <v>44</v>
      </c>
      <c r="C1196" s="28" t="s">
        <v>7</v>
      </c>
      <c r="D1196" s="28" t="s">
        <v>41</v>
      </c>
      <c r="E1196" s="28">
        <v>0.25</v>
      </c>
      <c r="F1196" s="28">
        <v>263.53908899999999</v>
      </c>
    </row>
    <row r="1197" spans="2:6" x14ac:dyDescent="0.3">
      <c r="B1197" s="34" t="s">
        <v>44</v>
      </c>
      <c r="C1197" s="26" t="s">
        <v>7</v>
      </c>
      <c r="D1197" s="26" t="s">
        <v>41</v>
      </c>
      <c r="E1197" s="26">
        <v>0.25</v>
      </c>
      <c r="F1197" s="26">
        <v>263.53908899999999</v>
      </c>
    </row>
    <row r="1198" spans="2:6" x14ac:dyDescent="0.3">
      <c r="B1198" s="35" t="s">
        <v>44</v>
      </c>
      <c r="C1198" s="28" t="s">
        <v>7</v>
      </c>
      <c r="D1198" s="28" t="s">
        <v>41</v>
      </c>
      <c r="E1198" s="28">
        <v>0.25</v>
      </c>
      <c r="F1198" s="28">
        <v>263.53908899999999</v>
      </c>
    </row>
    <row r="1199" spans="2:6" x14ac:dyDescent="0.3">
      <c r="B1199" s="34" t="s">
        <v>44</v>
      </c>
      <c r="C1199" s="26" t="s">
        <v>7</v>
      </c>
      <c r="D1199" s="26" t="s">
        <v>41</v>
      </c>
      <c r="E1199" s="26">
        <v>0.25</v>
      </c>
      <c r="F1199" s="26">
        <v>263.53908899999999</v>
      </c>
    </row>
    <row r="1200" spans="2:6" x14ac:dyDescent="0.3">
      <c r="B1200" s="35" t="s">
        <v>44</v>
      </c>
      <c r="C1200" s="28" t="s">
        <v>7</v>
      </c>
      <c r="D1200" s="28" t="s">
        <v>41</v>
      </c>
      <c r="E1200" s="28">
        <v>0.05</v>
      </c>
      <c r="F1200" s="28">
        <v>238.708741</v>
      </c>
    </row>
    <row r="1201" spans="2:6" x14ac:dyDescent="0.3">
      <c r="B1201" s="34" t="s">
        <v>44</v>
      </c>
      <c r="C1201" s="26" t="s">
        <v>7</v>
      </c>
      <c r="D1201" s="26" t="s">
        <v>41</v>
      </c>
      <c r="E1201" s="26">
        <v>0.05</v>
      </c>
      <c r="F1201" s="26">
        <v>238.708741</v>
      </c>
    </row>
    <row r="1202" spans="2:6" x14ac:dyDescent="0.3">
      <c r="B1202" s="35" t="s">
        <v>44</v>
      </c>
      <c r="C1202" s="28" t="s">
        <v>7</v>
      </c>
      <c r="D1202" s="28" t="s">
        <v>41</v>
      </c>
      <c r="E1202" s="28">
        <v>0.05</v>
      </c>
      <c r="F1202" s="28">
        <v>238.708741</v>
      </c>
    </row>
    <row r="1203" spans="2:6" x14ac:dyDescent="0.3">
      <c r="B1203" s="34" t="s">
        <v>44</v>
      </c>
      <c r="C1203" s="26" t="s">
        <v>7</v>
      </c>
      <c r="D1203" s="26" t="s">
        <v>41</v>
      </c>
      <c r="E1203" s="26">
        <v>0</v>
      </c>
      <c r="F1203" s="26">
        <v>209.64156</v>
      </c>
    </row>
    <row r="1204" spans="2:6" x14ac:dyDescent="0.3">
      <c r="B1204" s="35" t="s">
        <v>44</v>
      </c>
      <c r="C1204" s="28" t="s">
        <v>7</v>
      </c>
      <c r="D1204" s="28" t="s">
        <v>41</v>
      </c>
      <c r="E1204" s="28" t="s">
        <v>24</v>
      </c>
      <c r="F1204" s="28">
        <v>296.75232199999999</v>
      </c>
    </row>
    <row r="1205" spans="2:6" x14ac:dyDescent="0.3">
      <c r="B1205" s="34" t="s">
        <v>44</v>
      </c>
      <c r="C1205" s="26" t="s">
        <v>7</v>
      </c>
      <c r="D1205" s="26" t="s">
        <v>42</v>
      </c>
      <c r="E1205" s="26">
        <v>1</v>
      </c>
      <c r="F1205" s="26">
        <v>28617411.793088999</v>
      </c>
    </row>
    <row r="1206" spans="2:6" x14ac:dyDescent="0.3">
      <c r="B1206" s="35" t="s">
        <v>44</v>
      </c>
      <c r="C1206" s="28" t="s">
        <v>7</v>
      </c>
      <c r="D1206" s="28" t="s">
        <v>42</v>
      </c>
      <c r="E1206" s="28">
        <v>0.95</v>
      </c>
      <c r="F1206" s="28">
        <v>21395478.827190999</v>
      </c>
    </row>
    <row r="1207" spans="2:6" x14ac:dyDescent="0.3">
      <c r="B1207" s="34" t="s">
        <v>44</v>
      </c>
      <c r="C1207" s="26" t="s">
        <v>7</v>
      </c>
      <c r="D1207" s="26" t="s">
        <v>42</v>
      </c>
      <c r="E1207" s="26">
        <v>0.95</v>
      </c>
      <c r="F1207" s="26">
        <v>21395478.827190999</v>
      </c>
    </row>
    <row r="1208" spans="2:6" x14ac:dyDescent="0.3">
      <c r="B1208" s="35" t="s">
        <v>44</v>
      </c>
      <c r="C1208" s="28" t="s">
        <v>7</v>
      </c>
      <c r="D1208" s="28" t="s">
        <v>42</v>
      </c>
      <c r="E1208" s="28">
        <v>0.95</v>
      </c>
      <c r="F1208" s="28">
        <v>21395478.827190999</v>
      </c>
    </row>
    <row r="1209" spans="2:6" x14ac:dyDescent="0.3">
      <c r="B1209" s="34" t="s">
        <v>44</v>
      </c>
      <c r="C1209" s="26" t="s">
        <v>7</v>
      </c>
      <c r="D1209" s="26" t="s">
        <v>42</v>
      </c>
      <c r="E1209" s="26">
        <v>0.75</v>
      </c>
      <c r="F1209" s="26">
        <v>17702224.496945001</v>
      </c>
    </row>
    <row r="1210" spans="2:6" x14ac:dyDescent="0.3">
      <c r="B1210" s="35" t="s">
        <v>44</v>
      </c>
      <c r="C1210" s="28" t="s">
        <v>7</v>
      </c>
      <c r="D1210" s="28" t="s">
        <v>42</v>
      </c>
      <c r="E1210" s="28">
        <v>0.75</v>
      </c>
      <c r="F1210" s="28">
        <v>17702224.496945001</v>
      </c>
    </row>
    <row r="1211" spans="2:6" x14ac:dyDescent="0.3">
      <c r="B1211" s="34" t="s">
        <v>44</v>
      </c>
      <c r="C1211" s="26" t="s">
        <v>7</v>
      </c>
      <c r="D1211" s="26" t="s">
        <v>42</v>
      </c>
      <c r="E1211" s="26">
        <v>0.75</v>
      </c>
      <c r="F1211" s="26">
        <v>17702224.496945001</v>
      </c>
    </row>
    <row r="1212" spans="2:6" x14ac:dyDescent="0.3">
      <c r="B1212" s="35" t="s">
        <v>44</v>
      </c>
      <c r="C1212" s="28" t="s">
        <v>7</v>
      </c>
      <c r="D1212" s="28" t="s">
        <v>42</v>
      </c>
      <c r="E1212" s="28">
        <v>0.75</v>
      </c>
      <c r="F1212" s="28">
        <v>17702224.496945001</v>
      </c>
    </row>
    <row r="1213" spans="2:6" x14ac:dyDescent="0.3">
      <c r="B1213" s="34" t="s">
        <v>44</v>
      </c>
      <c r="C1213" s="26" t="s">
        <v>7</v>
      </c>
      <c r="D1213" s="26" t="s">
        <v>42</v>
      </c>
      <c r="E1213" s="26">
        <v>0.5</v>
      </c>
      <c r="F1213" s="26">
        <v>15083609.623315999</v>
      </c>
    </row>
    <row r="1214" spans="2:6" x14ac:dyDescent="0.3">
      <c r="B1214" s="35" t="s">
        <v>44</v>
      </c>
      <c r="C1214" s="28" t="s">
        <v>7</v>
      </c>
      <c r="D1214" s="28" t="s">
        <v>42</v>
      </c>
      <c r="E1214" s="28">
        <v>0.5</v>
      </c>
      <c r="F1214" s="28">
        <v>15083609.623315999</v>
      </c>
    </row>
    <row r="1215" spans="2:6" x14ac:dyDescent="0.3">
      <c r="B1215" s="34" t="s">
        <v>44</v>
      </c>
      <c r="C1215" s="26" t="s">
        <v>7</v>
      </c>
      <c r="D1215" s="26" t="s">
        <v>42</v>
      </c>
      <c r="E1215" s="26">
        <v>0.5</v>
      </c>
      <c r="F1215" s="26">
        <v>15083609.623315999</v>
      </c>
    </row>
    <row r="1216" spans="2:6" x14ac:dyDescent="0.3">
      <c r="B1216" s="35" t="s">
        <v>44</v>
      </c>
      <c r="C1216" s="28" t="s">
        <v>7</v>
      </c>
      <c r="D1216" s="28" t="s">
        <v>42</v>
      </c>
      <c r="E1216" s="28">
        <v>0.5</v>
      </c>
      <c r="F1216" s="28">
        <v>15083609.623315999</v>
      </c>
    </row>
    <row r="1217" spans="2:6" x14ac:dyDescent="0.3">
      <c r="B1217" s="34" t="s">
        <v>44</v>
      </c>
      <c r="C1217" s="26" t="s">
        <v>7</v>
      </c>
      <c r="D1217" s="26" t="s">
        <v>42</v>
      </c>
      <c r="E1217" s="26">
        <v>0.5</v>
      </c>
      <c r="F1217" s="26">
        <v>15083609.623315999</v>
      </c>
    </row>
    <row r="1218" spans="2:6" x14ac:dyDescent="0.3">
      <c r="B1218" s="35" t="s">
        <v>44</v>
      </c>
      <c r="C1218" s="28" t="s">
        <v>7</v>
      </c>
      <c r="D1218" s="28" t="s">
        <v>42</v>
      </c>
      <c r="E1218" s="28">
        <v>0.25</v>
      </c>
      <c r="F1218" s="28">
        <v>12638931.762644</v>
      </c>
    </row>
    <row r="1219" spans="2:6" x14ac:dyDescent="0.3">
      <c r="B1219" s="34" t="s">
        <v>44</v>
      </c>
      <c r="C1219" s="26" t="s">
        <v>7</v>
      </c>
      <c r="D1219" s="26" t="s">
        <v>42</v>
      </c>
      <c r="E1219" s="26">
        <v>0.25</v>
      </c>
      <c r="F1219" s="26">
        <v>12638931.762644</v>
      </c>
    </row>
    <row r="1220" spans="2:6" x14ac:dyDescent="0.3">
      <c r="B1220" s="35" t="s">
        <v>44</v>
      </c>
      <c r="C1220" s="28" t="s">
        <v>7</v>
      </c>
      <c r="D1220" s="28" t="s">
        <v>42</v>
      </c>
      <c r="E1220" s="28">
        <v>0.25</v>
      </c>
      <c r="F1220" s="28">
        <v>12638931.762644</v>
      </c>
    </row>
    <row r="1221" spans="2:6" x14ac:dyDescent="0.3">
      <c r="B1221" s="34" t="s">
        <v>44</v>
      </c>
      <c r="C1221" s="26" t="s">
        <v>7</v>
      </c>
      <c r="D1221" s="26" t="s">
        <v>42</v>
      </c>
      <c r="E1221" s="26">
        <v>0.25</v>
      </c>
      <c r="F1221" s="26">
        <v>12638931.762644</v>
      </c>
    </row>
    <row r="1222" spans="2:6" x14ac:dyDescent="0.3">
      <c r="B1222" s="35" t="s">
        <v>44</v>
      </c>
      <c r="C1222" s="28" t="s">
        <v>7</v>
      </c>
      <c r="D1222" s="28" t="s">
        <v>42</v>
      </c>
      <c r="E1222" s="28">
        <v>0.05</v>
      </c>
      <c r="F1222" s="28">
        <v>9850066.6129119992</v>
      </c>
    </row>
    <row r="1223" spans="2:6" x14ac:dyDescent="0.3">
      <c r="B1223" s="34" t="s">
        <v>44</v>
      </c>
      <c r="C1223" s="26" t="s">
        <v>7</v>
      </c>
      <c r="D1223" s="26" t="s">
        <v>42</v>
      </c>
      <c r="E1223" s="26">
        <v>0.05</v>
      </c>
      <c r="F1223" s="26">
        <v>9850066.6129119992</v>
      </c>
    </row>
    <row r="1224" spans="2:6" x14ac:dyDescent="0.3">
      <c r="B1224" s="35" t="s">
        <v>44</v>
      </c>
      <c r="C1224" s="28" t="s">
        <v>7</v>
      </c>
      <c r="D1224" s="28" t="s">
        <v>42</v>
      </c>
      <c r="E1224" s="28">
        <v>0.05</v>
      </c>
      <c r="F1224" s="28">
        <v>9850066.6129119992</v>
      </c>
    </row>
    <row r="1225" spans="2:6" x14ac:dyDescent="0.3">
      <c r="B1225" s="34" t="s">
        <v>44</v>
      </c>
      <c r="C1225" s="26" t="s">
        <v>7</v>
      </c>
      <c r="D1225" s="26" t="s">
        <v>42</v>
      </c>
      <c r="E1225" s="26">
        <v>0</v>
      </c>
      <c r="F1225" s="26">
        <v>4989124.8197130002</v>
      </c>
    </row>
    <row r="1226" spans="2:6" x14ac:dyDescent="0.3">
      <c r="B1226" s="35" t="s">
        <v>44</v>
      </c>
      <c r="C1226" s="28" t="s">
        <v>7</v>
      </c>
      <c r="D1226" s="28" t="s">
        <v>42</v>
      </c>
      <c r="E1226" s="28" t="s">
        <v>24</v>
      </c>
      <c r="F1226" s="28">
        <v>15283356.632297</v>
      </c>
    </row>
    <row r="1227" spans="2:6" x14ac:dyDescent="0.3">
      <c r="B1227" s="34" t="s">
        <v>44</v>
      </c>
      <c r="C1227" s="26" t="s">
        <v>7</v>
      </c>
      <c r="D1227" s="26" t="s">
        <v>43</v>
      </c>
      <c r="E1227" s="26">
        <v>1</v>
      </c>
      <c r="F1227" s="26">
        <v>566.831413</v>
      </c>
    </row>
    <row r="1228" spans="2:6" x14ac:dyDescent="0.3">
      <c r="B1228" s="35" t="s">
        <v>44</v>
      </c>
      <c r="C1228" s="28" t="s">
        <v>7</v>
      </c>
      <c r="D1228" s="28" t="s">
        <v>43</v>
      </c>
      <c r="E1228" s="28">
        <v>0.95</v>
      </c>
      <c r="F1228" s="28">
        <v>357.22468500000002</v>
      </c>
    </row>
    <row r="1229" spans="2:6" x14ac:dyDescent="0.3">
      <c r="B1229" s="34" t="s">
        <v>44</v>
      </c>
      <c r="C1229" s="26" t="s">
        <v>7</v>
      </c>
      <c r="D1229" s="26" t="s">
        <v>43</v>
      </c>
      <c r="E1229" s="26">
        <v>0.95</v>
      </c>
      <c r="F1229" s="26">
        <v>357.22468500000002</v>
      </c>
    </row>
    <row r="1230" spans="2:6" x14ac:dyDescent="0.3">
      <c r="B1230" s="35" t="s">
        <v>44</v>
      </c>
      <c r="C1230" s="28" t="s">
        <v>7</v>
      </c>
      <c r="D1230" s="28" t="s">
        <v>43</v>
      </c>
      <c r="E1230" s="28">
        <v>0.95</v>
      </c>
      <c r="F1230" s="28">
        <v>357.22468500000002</v>
      </c>
    </row>
    <row r="1231" spans="2:6" x14ac:dyDescent="0.3">
      <c r="B1231" s="34" t="s">
        <v>44</v>
      </c>
      <c r="C1231" s="26" t="s">
        <v>7</v>
      </c>
      <c r="D1231" s="26" t="s">
        <v>43</v>
      </c>
      <c r="E1231" s="26">
        <v>0.75</v>
      </c>
      <c r="F1231" s="26">
        <v>287.52075600000001</v>
      </c>
    </row>
    <row r="1232" spans="2:6" x14ac:dyDescent="0.3">
      <c r="B1232" s="35" t="s">
        <v>44</v>
      </c>
      <c r="C1232" s="28" t="s">
        <v>7</v>
      </c>
      <c r="D1232" s="28" t="s">
        <v>43</v>
      </c>
      <c r="E1232" s="28">
        <v>0.75</v>
      </c>
      <c r="F1232" s="28">
        <v>287.52075600000001</v>
      </c>
    </row>
    <row r="1233" spans="2:6" x14ac:dyDescent="0.3">
      <c r="B1233" s="34" t="s">
        <v>44</v>
      </c>
      <c r="C1233" s="26" t="s">
        <v>7</v>
      </c>
      <c r="D1233" s="26" t="s">
        <v>43</v>
      </c>
      <c r="E1233" s="26">
        <v>0.75</v>
      </c>
      <c r="F1233" s="26">
        <v>287.52075600000001</v>
      </c>
    </row>
    <row r="1234" spans="2:6" x14ac:dyDescent="0.3">
      <c r="B1234" s="35" t="s">
        <v>44</v>
      </c>
      <c r="C1234" s="28" t="s">
        <v>7</v>
      </c>
      <c r="D1234" s="28" t="s">
        <v>43</v>
      </c>
      <c r="E1234" s="28">
        <v>0.75</v>
      </c>
      <c r="F1234" s="28">
        <v>287.52075600000001</v>
      </c>
    </row>
    <row r="1235" spans="2:6" x14ac:dyDescent="0.3">
      <c r="B1235" s="34" t="s">
        <v>44</v>
      </c>
      <c r="C1235" s="26" t="s">
        <v>7</v>
      </c>
      <c r="D1235" s="26" t="s">
        <v>43</v>
      </c>
      <c r="E1235" s="26">
        <v>0.5</v>
      </c>
      <c r="F1235" s="26">
        <v>248.35402400000001</v>
      </c>
    </row>
    <row r="1236" spans="2:6" x14ac:dyDescent="0.3">
      <c r="B1236" s="35" t="s">
        <v>44</v>
      </c>
      <c r="C1236" s="28" t="s">
        <v>7</v>
      </c>
      <c r="D1236" s="28" t="s">
        <v>43</v>
      </c>
      <c r="E1236" s="28">
        <v>0.5</v>
      </c>
      <c r="F1236" s="28">
        <v>248.35402400000001</v>
      </c>
    </row>
    <row r="1237" spans="2:6" x14ac:dyDescent="0.3">
      <c r="B1237" s="34" t="s">
        <v>44</v>
      </c>
      <c r="C1237" s="26" t="s">
        <v>7</v>
      </c>
      <c r="D1237" s="26" t="s">
        <v>43</v>
      </c>
      <c r="E1237" s="26">
        <v>0.5</v>
      </c>
      <c r="F1237" s="26">
        <v>248.35402400000001</v>
      </c>
    </row>
    <row r="1238" spans="2:6" x14ac:dyDescent="0.3">
      <c r="B1238" s="35" t="s">
        <v>44</v>
      </c>
      <c r="C1238" s="28" t="s">
        <v>7</v>
      </c>
      <c r="D1238" s="28" t="s">
        <v>43</v>
      </c>
      <c r="E1238" s="28">
        <v>0.5</v>
      </c>
      <c r="F1238" s="28">
        <v>248.35402400000001</v>
      </c>
    </row>
    <row r="1239" spans="2:6" x14ac:dyDescent="0.3">
      <c r="B1239" s="34" t="s">
        <v>44</v>
      </c>
      <c r="C1239" s="26" t="s">
        <v>7</v>
      </c>
      <c r="D1239" s="26" t="s">
        <v>43</v>
      </c>
      <c r="E1239" s="26">
        <v>0.5</v>
      </c>
      <c r="F1239" s="26">
        <v>248.35402400000001</v>
      </c>
    </row>
    <row r="1240" spans="2:6" x14ac:dyDescent="0.3">
      <c r="B1240" s="35" t="s">
        <v>44</v>
      </c>
      <c r="C1240" s="28" t="s">
        <v>7</v>
      </c>
      <c r="D1240" s="28" t="s">
        <v>43</v>
      </c>
      <c r="E1240" s="28">
        <v>0.25</v>
      </c>
      <c r="F1240" s="28">
        <v>219.40857299999999</v>
      </c>
    </row>
    <row r="1241" spans="2:6" x14ac:dyDescent="0.3">
      <c r="B1241" s="34" t="s">
        <v>44</v>
      </c>
      <c r="C1241" s="26" t="s">
        <v>7</v>
      </c>
      <c r="D1241" s="26" t="s">
        <v>43</v>
      </c>
      <c r="E1241" s="26">
        <v>0.25</v>
      </c>
      <c r="F1241" s="26">
        <v>219.40857299999999</v>
      </c>
    </row>
    <row r="1242" spans="2:6" x14ac:dyDescent="0.3">
      <c r="B1242" s="35" t="s">
        <v>44</v>
      </c>
      <c r="C1242" s="28" t="s">
        <v>7</v>
      </c>
      <c r="D1242" s="28" t="s">
        <v>43</v>
      </c>
      <c r="E1242" s="28">
        <v>0.25</v>
      </c>
      <c r="F1242" s="28">
        <v>219.40857299999999</v>
      </c>
    </row>
    <row r="1243" spans="2:6" x14ac:dyDescent="0.3">
      <c r="B1243" s="34" t="s">
        <v>44</v>
      </c>
      <c r="C1243" s="26" t="s">
        <v>7</v>
      </c>
      <c r="D1243" s="26" t="s">
        <v>43</v>
      </c>
      <c r="E1243" s="26">
        <v>0.25</v>
      </c>
      <c r="F1243" s="26">
        <v>219.40857299999999</v>
      </c>
    </row>
    <row r="1244" spans="2:6" x14ac:dyDescent="0.3">
      <c r="B1244" s="35" t="s">
        <v>44</v>
      </c>
      <c r="C1244" s="28" t="s">
        <v>7</v>
      </c>
      <c r="D1244" s="28" t="s">
        <v>43</v>
      </c>
      <c r="E1244" s="28">
        <v>0.05</v>
      </c>
      <c r="F1244" s="28">
        <v>192.433198</v>
      </c>
    </row>
    <row r="1245" spans="2:6" x14ac:dyDescent="0.3">
      <c r="B1245" s="34" t="s">
        <v>44</v>
      </c>
      <c r="C1245" s="26" t="s">
        <v>7</v>
      </c>
      <c r="D1245" s="26" t="s">
        <v>43</v>
      </c>
      <c r="E1245" s="26">
        <v>0.05</v>
      </c>
      <c r="F1245" s="26">
        <v>192.433198</v>
      </c>
    </row>
    <row r="1246" spans="2:6" x14ac:dyDescent="0.3">
      <c r="B1246" s="35" t="s">
        <v>44</v>
      </c>
      <c r="C1246" s="28" t="s">
        <v>7</v>
      </c>
      <c r="D1246" s="28" t="s">
        <v>43</v>
      </c>
      <c r="E1246" s="28">
        <v>0.05</v>
      </c>
      <c r="F1246" s="28">
        <v>192.433198</v>
      </c>
    </row>
    <row r="1247" spans="2:6" x14ac:dyDescent="0.3">
      <c r="B1247" s="34" t="s">
        <v>44</v>
      </c>
      <c r="C1247" s="26" t="s">
        <v>7</v>
      </c>
      <c r="D1247" s="26" t="s">
        <v>43</v>
      </c>
      <c r="E1247" s="26">
        <v>0</v>
      </c>
      <c r="F1247" s="26">
        <v>172.32288700000001</v>
      </c>
    </row>
    <row r="1248" spans="2:6" x14ac:dyDescent="0.3">
      <c r="B1248" s="35" t="s">
        <v>44</v>
      </c>
      <c r="C1248" s="28" t="s">
        <v>7</v>
      </c>
      <c r="D1248" s="28" t="s">
        <v>43</v>
      </c>
      <c r="E1248" s="28" t="s">
        <v>24</v>
      </c>
      <c r="F1248" s="28">
        <v>258.33790099999999</v>
      </c>
    </row>
    <row r="1249" spans="2:6" x14ac:dyDescent="0.3">
      <c r="B1249" s="34" t="s">
        <v>44</v>
      </c>
      <c r="C1249" s="26" t="s">
        <v>8</v>
      </c>
      <c r="D1249" s="26" t="s">
        <v>35</v>
      </c>
      <c r="E1249" s="26">
        <v>1</v>
      </c>
      <c r="F1249" s="26">
        <v>122147.2</v>
      </c>
    </row>
    <row r="1250" spans="2:6" x14ac:dyDescent="0.3">
      <c r="B1250" s="35" t="s">
        <v>44</v>
      </c>
      <c r="C1250" s="28" t="s">
        <v>8</v>
      </c>
      <c r="D1250" s="28" t="s">
        <v>35</v>
      </c>
      <c r="E1250" s="28">
        <v>0.95</v>
      </c>
      <c r="F1250" s="28">
        <v>102316.9</v>
      </c>
    </row>
    <row r="1251" spans="2:6" x14ac:dyDescent="0.3">
      <c r="B1251" s="34" t="s">
        <v>44</v>
      </c>
      <c r="C1251" s="26" t="s">
        <v>8</v>
      </c>
      <c r="D1251" s="26" t="s">
        <v>35</v>
      </c>
      <c r="E1251" s="26">
        <v>0.95</v>
      </c>
      <c r="F1251" s="26">
        <v>102316.9</v>
      </c>
    </row>
    <row r="1252" spans="2:6" x14ac:dyDescent="0.3">
      <c r="B1252" s="35" t="s">
        <v>44</v>
      </c>
      <c r="C1252" s="28" t="s">
        <v>8</v>
      </c>
      <c r="D1252" s="28" t="s">
        <v>35</v>
      </c>
      <c r="E1252" s="28">
        <v>0.95</v>
      </c>
      <c r="F1252" s="28">
        <v>102316.9</v>
      </c>
    </row>
    <row r="1253" spans="2:6" x14ac:dyDescent="0.3">
      <c r="B1253" s="34" t="s">
        <v>44</v>
      </c>
      <c r="C1253" s="26" t="s">
        <v>8</v>
      </c>
      <c r="D1253" s="26" t="s">
        <v>35</v>
      </c>
      <c r="E1253" s="26">
        <v>0.75</v>
      </c>
      <c r="F1253" s="26">
        <v>88491.55</v>
      </c>
    </row>
    <row r="1254" spans="2:6" x14ac:dyDescent="0.3">
      <c r="B1254" s="35" t="s">
        <v>44</v>
      </c>
      <c r="C1254" s="28" t="s">
        <v>8</v>
      </c>
      <c r="D1254" s="28" t="s">
        <v>35</v>
      </c>
      <c r="E1254" s="28">
        <v>0.75</v>
      </c>
      <c r="F1254" s="28">
        <v>88491.55</v>
      </c>
    </row>
    <row r="1255" spans="2:6" x14ac:dyDescent="0.3">
      <c r="B1255" s="34" t="s">
        <v>44</v>
      </c>
      <c r="C1255" s="26" t="s">
        <v>8</v>
      </c>
      <c r="D1255" s="26" t="s">
        <v>35</v>
      </c>
      <c r="E1255" s="26">
        <v>0.75</v>
      </c>
      <c r="F1255" s="26">
        <v>88491.55</v>
      </c>
    </row>
    <row r="1256" spans="2:6" x14ac:dyDescent="0.3">
      <c r="B1256" s="35" t="s">
        <v>44</v>
      </c>
      <c r="C1256" s="28" t="s">
        <v>8</v>
      </c>
      <c r="D1256" s="28" t="s">
        <v>35</v>
      </c>
      <c r="E1256" s="28">
        <v>0.75</v>
      </c>
      <c r="F1256" s="28">
        <v>88491.55</v>
      </c>
    </row>
    <row r="1257" spans="2:6" x14ac:dyDescent="0.3">
      <c r="B1257" s="34" t="s">
        <v>44</v>
      </c>
      <c r="C1257" s="26" t="s">
        <v>8</v>
      </c>
      <c r="D1257" s="26" t="s">
        <v>35</v>
      </c>
      <c r="E1257" s="26">
        <v>0.5</v>
      </c>
      <c r="F1257" s="26">
        <v>72292.149999999994</v>
      </c>
    </row>
    <row r="1258" spans="2:6" x14ac:dyDescent="0.3">
      <c r="B1258" s="35" t="s">
        <v>44</v>
      </c>
      <c r="C1258" s="28" t="s">
        <v>8</v>
      </c>
      <c r="D1258" s="28" t="s">
        <v>35</v>
      </c>
      <c r="E1258" s="28">
        <v>0.5</v>
      </c>
      <c r="F1258" s="28">
        <v>72292.149999999994</v>
      </c>
    </row>
    <row r="1259" spans="2:6" x14ac:dyDescent="0.3">
      <c r="B1259" s="34" t="s">
        <v>44</v>
      </c>
      <c r="C1259" s="26" t="s">
        <v>8</v>
      </c>
      <c r="D1259" s="26" t="s">
        <v>35</v>
      </c>
      <c r="E1259" s="26">
        <v>0.5</v>
      </c>
      <c r="F1259" s="26">
        <v>72292.149999999994</v>
      </c>
    </row>
    <row r="1260" spans="2:6" x14ac:dyDescent="0.3">
      <c r="B1260" s="35" t="s">
        <v>44</v>
      </c>
      <c r="C1260" s="28" t="s">
        <v>8</v>
      </c>
      <c r="D1260" s="28" t="s">
        <v>35</v>
      </c>
      <c r="E1260" s="28">
        <v>0.5</v>
      </c>
      <c r="F1260" s="28">
        <v>72292.149999999994</v>
      </c>
    </row>
    <row r="1261" spans="2:6" x14ac:dyDescent="0.3">
      <c r="B1261" s="34" t="s">
        <v>44</v>
      </c>
      <c r="C1261" s="26" t="s">
        <v>8</v>
      </c>
      <c r="D1261" s="26" t="s">
        <v>35</v>
      </c>
      <c r="E1261" s="26">
        <v>0.5</v>
      </c>
      <c r="F1261" s="26">
        <v>72292.149999999994</v>
      </c>
    </row>
    <row r="1262" spans="2:6" x14ac:dyDescent="0.3">
      <c r="B1262" s="35" t="s">
        <v>44</v>
      </c>
      <c r="C1262" s="28" t="s">
        <v>8</v>
      </c>
      <c r="D1262" s="28" t="s">
        <v>35</v>
      </c>
      <c r="E1262" s="28">
        <v>0.25</v>
      </c>
      <c r="F1262" s="28">
        <v>54603.15</v>
      </c>
    </row>
    <row r="1263" spans="2:6" x14ac:dyDescent="0.3">
      <c r="B1263" s="34" t="s">
        <v>44</v>
      </c>
      <c r="C1263" s="26" t="s">
        <v>8</v>
      </c>
      <c r="D1263" s="26" t="s">
        <v>35</v>
      </c>
      <c r="E1263" s="26">
        <v>0.25</v>
      </c>
      <c r="F1263" s="26">
        <v>54603.15</v>
      </c>
    </row>
    <row r="1264" spans="2:6" x14ac:dyDescent="0.3">
      <c r="B1264" s="35" t="s">
        <v>44</v>
      </c>
      <c r="C1264" s="28" t="s">
        <v>8</v>
      </c>
      <c r="D1264" s="28" t="s">
        <v>35</v>
      </c>
      <c r="E1264" s="28">
        <v>0.25</v>
      </c>
      <c r="F1264" s="28">
        <v>54603.15</v>
      </c>
    </row>
    <row r="1265" spans="2:6" x14ac:dyDescent="0.3">
      <c r="B1265" s="34" t="s">
        <v>44</v>
      </c>
      <c r="C1265" s="26" t="s">
        <v>8</v>
      </c>
      <c r="D1265" s="26" t="s">
        <v>35</v>
      </c>
      <c r="E1265" s="26">
        <v>0.25</v>
      </c>
      <c r="F1265" s="26">
        <v>54603.15</v>
      </c>
    </row>
    <row r="1266" spans="2:6" x14ac:dyDescent="0.3">
      <c r="B1266" s="35" t="s">
        <v>44</v>
      </c>
      <c r="C1266" s="28" t="s">
        <v>8</v>
      </c>
      <c r="D1266" s="28" t="s">
        <v>35</v>
      </c>
      <c r="E1266" s="28">
        <v>0.05</v>
      </c>
      <c r="F1266" s="28">
        <v>39939.9</v>
      </c>
    </row>
    <row r="1267" spans="2:6" x14ac:dyDescent="0.3">
      <c r="B1267" s="34" t="s">
        <v>44</v>
      </c>
      <c r="C1267" s="26" t="s">
        <v>8</v>
      </c>
      <c r="D1267" s="26" t="s">
        <v>35</v>
      </c>
      <c r="E1267" s="26">
        <v>0.05</v>
      </c>
      <c r="F1267" s="26">
        <v>39939.9</v>
      </c>
    </row>
    <row r="1268" spans="2:6" x14ac:dyDescent="0.3">
      <c r="B1268" s="35" t="s">
        <v>44</v>
      </c>
      <c r="C1268" s="28" t="s">
        <v>8</v>
      </c>
      <c r="D1268" s="28" t="s">
        <v>35</v>
      </c>
      <c r="E1268" s="28">
        <v>0.05</v>
      </c>
      <c r="F1268" s="28">
        <v>39939.9</v>
      </c>
    </row>
    <row r="1269" spans="2:6" x14ac:dyDescent="0.3">
      <c r="B1269" s="34" t="s">
        <v>44</v>
      </c>
      <c r="C1269" s="26" t="s">
        <v>8</v>
      </c>
      <c r="D1269" s="26" t="s">
        <v>35</v>
      </c>
      <c r="E1269" s="26">
        <v>0</v>
      </c>
      <c r="F1269" s="26">
        <v>23042.25</v>
      </c>
    </row>
    <row r="1270" spans="2:6" x14ac:dyDescent="0.3">
      <c r="B1270" s="35" t="s">
        <v>44</v>
      </c>
      <c r="C1270" s="28" t="s">
        <v>8</v>
      </c>
      <c r="D1270" s="28" t="s">
        <v>35</v>
      </c>
      <c r="E1270" s="28" t="s">
        <v>24</v>
      </c>
      <c r="F1270" s="28">
        <v>71691.070538999993</v>
      </c>
    </row>
    <row r="1271" spans="2:6" x14ac:dyDescent="0.3">
      <c r="B1271" s="34" t="s">
        <v>44</v>
      </c>
      <c r="C1271" s="26" t="s">
        <v>8</v>
      </c>
      <c r="D1271" s="26" t="s">
        <v>45</v>
      </c>
      <c r="E1271" s="26">
        <v>1</v>
      </c>
      <c r="F1271" s="26">
        <v>173069.16038799999</v>
      </c>
    </row>
    <row r="1272" spans="2:6" x14ac:dyDescent="0.3">
      <c r="B1272" s="35" t="s">
        <v>44</v>
      </c>
      <c r="C1272" s="28" t="s">
        <v>8</v>
      </c>
      <c r="D1272" s="28" t="s">
        <v>45</v>
      </c>
      <c r="E1272" s="28">
        <v>0.95</v>
      </c>
      <c r="F1272" s="28">
        <v>144850.64585599999</v>
      </c>
    </row>
    <row r="1273" spans="2:6" x14ac:dyDescent="0.3">
      <c r="B1273" s="34" t="s">
        <v>44</v>
      </c>
      <c r="C1273" s="26" t="s">
        <v>8</v>
      </c>
      <c r="D1273" s="26" t="s">
        <v>45</v>
      </c>
      <c r="E1273" s="26">
        <v>0.95</v>
      </c>
      <c r="F1273" s="26">
        <v>144850.64585599999</v>
      </c>
    </row>
    <row r="1274" spans="2:6" x14ac:dyDescent="0.3">
      <c r="B1274" s="35" t="s">
        <v>44</v>
      </c>
      <c r="C1274" s="28" t="s">
        <v>8</v>
      </c>
      <c r="D1274" s="28" t="s">
        <v>45</v>
      </c>
      <c r="E1274" s="28">
        <v>0.95</v>
      </c>
      <c r="F1274" s="28">
        <v>144850.64585599999</v>
      </c>
    </row>
    <row r="1275" spans="2:6" x14ac:dyDescent="0.3">
      <c r="B1275" s="34" t="s">
        <v>44</v>
      </c>
      <c r="C1275" s="26" t="s">
        <v>8</v>
      </c>
      <c r="D1275" s="26" t="s">
        <v>45</v>
      </c>
      <c r="E1275" s="26">
        <v>0.75</v>
      </c>
      <c r="F1275" s="26">
        <v>125335.037675</v>
      </c>
    </row>
    <row r="1276" spans="2:6" x14ac:dyDescent="0.3">
      <c r="B1276" s="35" t="s">
        <v>44</v>
      </c>
      <c r="C1276" s="28" t="s">
        <v>8</v>
      </c>
      <c r="D1276" s="28" t="s">
        <v>45</v>
      </c>
      <c r="E1276" s="28">
        <v>0.75</v>
      </c>
      <c r="F1276" s="28">
        <v>125335.037675</v>
      </c>
    </row>
    <row r="1277" spans="2:6" x14ac:dyDescent="0.3">
      <c r="B1277" s="34" t="s">
        <v>44</v>
      </c>
      <c r="C1277" s="26" t="s">
        <v>8</v>
      </c>
      <c r="D1277" s="26" t="s">
        <v>45</v>
      </c>
      <c r="E1277" s="26">
        <v>0.75</v>
      </c>
      <c r="F1277" s="26">
        <v>125335.037675</v>
      </c>
    </row>
    <row r="1278" spans="2:6" x14ac:dyDescent="0.3">
      <c r="B1278" s="35" t="s">
        <v>44</v>
      </c>
      <c r="C1278" s="28" t="s">
        <v>8</v>
      </c>
      <c r="D1278" s="28" t="s">
        <v>45</v>
      </c>
      <c r="E1278" s="28">
        <v>0.75</v>
      </c>
      <c r="F1278" s="28">
        <v>125335.037675</v>
      </c>
    </row>
    <row r="1279" spans="2:6" x14ac:dyDescent="0.3">
      <c r="B1279" s="34" t="s">
        <v>44</v>
      </c>
      <c r="C1279" s="26" t="s">
        <v>8</v>
      </c>
      <c r="D1279" s="26" t="s">
        <v>45</v>
      </c>
      <c r="E1279" s="26">
        <v>0.5</v>
      </c>
      <c r="F1279" s="26">
        <v>102325.080732</v>
      </c>
    </row>
    <row r="1280" spans="2:6" x14ac:dyDescent="0.3">
      <c r="B1280" s="35" t="s">
        <v>44</v>
      </c>
      <c r="C1280" s="28" t="s">
        <v>8</v>
      </c>
      <c r="D1280" s="28" t="s">
        <v>45</v>
      </c>
      <c r="E1280" s="28">
        <v>0.5</v>
      </c>
      <c r="F1280" s="28">
        <v>102325.080732</v>
      </c>
    </row>
    <row r="1281" spans="2:6" x14ac:dyDescent="0.3">
      <c r="B1281" s="34" t="s">
        <v>44</v>
      </c>
      <c r="C1281" s="26" t="s">
        <v>8</v>
      </c>
      <c r="D1281" s="26" t="s">
        <v>45</v>
      </c>
      <c r="E1281" s="26">
        <v>0.5</v>
      </c>
      <c r="F1281" s="26">
        <v>102325.080732</v>
      </c>
    </row>
    <row r="1282" spans="2:6" x14ac:dyDescent="0.3">
      <c r="B1282" s="35" t="s">
        <v>44</v>
      </c>
      <c r="C1282" s="28" t="s">
        <v>8</v>
      </c>
      <c r="D1282" s="28" t="s">
        <v>45</v>
      </c>
      <c r="E1282" s="28">
        <v>0.5</v>
      </c>
      <c r="F1282" s="28">
        <v>102325.080732</v>
      </c>
    </row>
    <row r="1283" spans="2:6" x14ac:dyDescent="0.3">
      <c r="B1283" s="34" t="s">
        <v>44</v>
      </c>
      <c r="C1283" s="26" t="s">
        <v>8</v>
      </c>
      <c r="D1283" s="26" t="s">
        <v>45</v>
      </c>
      <c r="E1283" s="26">
        <v>0.5</v>
      </c>
      <c r="F1283" s="26">
        <v>102325.080732</v>
      </c>
    </row>
    <row r="1284" spans="2:6" x14ac:dyDescent="0.3">
      <c r="B1284" s="35" t="s">
        <v>44</v>
      </c>
      <c r="C1284" s="28" t="s">
        <v>8</v>
      </c>
      <c r="D1284" s="28" t="s">
        <v>45</v>
      </c>
      <c r="E1284" s="28">
        <v>0.25</v>
      </c>
      <c r="F1284" s="28">
        <v>77271.259418999995</v>
      </c>
    </row>
    <row r="1285" spans="2:6" x14ac:dyDescent="0.3">
      <c r="B1285" s="34" t="s">
        <v>44</v>
      </c>
      <c r="C1285" s="26" t="s">
        <v>8</v>
      </c>
      <c r="D1285" s="26" t="s">
        <v>45</v>
      </c>
      <c r="E1285" s="26">
        <v>0.25</v>
      </c>
      <c r="F1285" s="26">
        <v>77271.259418999995</v>
      </c>
    </row>
    <row r="1286" spans="2:6" x14ac:dyDescent="0.3">
      <c r="B1286" s="35" t="s">
        <v>44</v>
      </c>
      <c r="C1286" s="28" t="s">
        <v>8</v>
      </c>
      <c r="D1286" s="28" t="s">
        <v>45</v>
      </c>
      <c r="E1286" s="28">
        <v>0.25</v>
      </c>
      <c r="F1286" s="28">
        <v>77271.259418999995</v>
      </c>
    </row>
    <row r="1287" spans="2:6" x14ac:dyDescent="0.3">
      <c r="B1287" s="34" t="s">
        <v>44</v>
      </c>
      <c r="C1287" s="26" t="s">
        <v>8</v>
      </c>
      <c r="D1287" s="26" t="s">
        <v>45</v>
      </c>
      <c r="E1287" s="26">
        <v>0.25</v>
      </c>
      <c r="F1287" s="26">
        <v>77271.259418999995</v>
      </c>
    </row>
    <row r="1288" spans="2:6" x14ac:dyDescent="0.3">
      <c r="B1288" s="35" t="s">
        <v>44</v>
      </c>
      <c r="C1288" s="28" t="s">
        <v>8</v>
      </c>
      <c r="D1288" s="28" t="s">
        <v>45</v>
      </c>
      <c r="E1288" s="28">
        <v>0.05</v>
      </c>
      <c r="F1288" s="28">
        <v>56502.960171999999</v>
      </c>
    </row>
    <row r="1289" spans="2:6" x14ac:dyDescent="0.3">
      <c r="B1289" s="34" t="s">
        <v>44</v>
      </c>
      <c r="C1289" s="26" t="s">
        <v>8</v>
      </c>
      <c r="D1289" s="26" t="s">
        <v>45</v>
      </c>
      <c r="E1289" s="26">
        <v>0.05</v>
      </c>
      <c r="F1289" s="26">
        <v>56502.960171999999</v>
      </c>
    </row>
    <row r="1290" spans="2:6" x14ac:dyDescent="0.3">
      <c r="B1290" s="35" t="s">
        <v>44</v>
      </c>
      <c r="C1290" s="28" t="s">
        <v>8</v>
      </c>
      <c r="D1290" s="28" t="s">
        <v>45</v>
      </c>
      <c r="E1290" s="28">
        <v>0.05</v>
      </c>
      <c r="F1290" s="28">
        <v>56502.960171999999</v>
      </c>
    </row>
    <row r="1291" spans="2:6" x14ac:dyDescent="0.3">
      <c r="B1291" s="34" t="s">
        <v>44</v>
      </c>
      <c r="C1291" s="26" t="s">
        <v>8</v>
      </c>
      <c r="D1291" s="26" t="s">
        <v>45</v>
      </c>
      <c r="E1291" s="26">
        <v>0</v>
      </c>
      <c r="F1291" s="26">
        <v>32767.761032999999</v>
      </c>
    </row>
    <row r="1292" spans="2:6" x14ac:dyDescent="0.3">
      <c r="B1292" s="35" t="s">
        <v>44</v>
      </c>
      <c r="C1292" s="28" t="s">
        <v>8</v>
      </c>
      <c r="D1292" s="28" t="s">
        <v>45</v>
      </c>
      <c r="E1292" s="28" t="s">
        <v>24</v>
      </c>
      <c r="F1292" s="28">
        <v>101520.603995</v>
      </c>
    </row>
    <row r="1293" spans="2:6" x14ac:dyDescent="0.3">
      <c r="B1293" s="34" t="s">
        <v>44</v>
      </c>
      <c r="C1293" s="26" t="s">
        <v>8</v>
      </c>
      <c r="D1293" s="26" t="s">
        <v>36</v>
      </c>
      <c r="E1293" s="26">
        <v>1</v>
      </c>
      <c r="F1293" s="26">
        <v>39223210.195752002</v>
      </c>
    </row>
    <row r="1294" spans="2:6" x14ac:dyDescent="0.3">
      <c r="B1294" s="35" t="s">
        <v>44</v>
      </c>
      <c r="C1294" s="28" t="s">
        <v>8</v>
      </c>
      <c r="D1294" s="28" t="s">
        <v>36</v>
      </c>
      <c r="E1294" s="28">
        <v>0.95</v>
      </c>
      <c r="F1294" s="28">
        <v>28403811.416978002</v>
      </c>
    </row>
    <row r="1295" spans="2:6" x14ac:dyDescent="0.3">
      <c r="B1295" s="34" t="s">
        <v>44</v>
      </c>
      <c r="C1295" s="26" t="s">
        <v>8</v>
      </c>
      <c r="D1295" s="26" t="s">
        <v>36</v>
      </c>
      <c r="E1295" s="26">
        <v>0.95</v>
      </c>
      <c r="F1295" s="26">
        <v>28403811.416978002</v>
      </c>
    </row>
    <row r="1296" spans="2:6" x14ac:dyDescent="0.3">
      <c r="B1296" s="35" t="s">
        <v>44</v>
      </c>
      <c r="C1296" s="28" t="s">
        <v>8</v>
      </c>
      <c r="D1296" s="28" t="s">
        <v>36</v>
      </c>
      <c r="E1296" s="28">
        <v>0.95</v>
      </c>
      <c r="F1296" s="28">
        <v>28403811.416978002</v>
      </c>
    </row>
    <row r="1297" spans="2:6" x14ac:dyDescent="0.3">
      <c r="B1297" s="34" t="s">
        <v>44</v>
      </c>
      <c r="C1297" s="26" t="s">
        <v>8</v>
      </c>
      <c r="D1297" s="26" t="s">
        <v>36</v>
      </c>
      <c r="E1297" s="26">
        <v>0.75</v>
      </c>
      <c r="F1297" s="26">
        <v>23668508.332963001</v>
      </c>
    </row>
    <row r="1298" spans="2:6" x14ac:dyDescent="0.3">
      <c r="B1298" s="35" t="s">
        <v>44</v>
      </c>
      <c r="C1298" s="28" t="s">
        <v>8</v>
      </c>
      <c r="D1298" s="28" t="s">
        <v>36</v>
      </c>
      <c r="E1298" s="28">
        <v>0.75</v>
      </c>
      <c r="F1298" s="28">
        <v>23668508.332963001</v>
      </c>
    </row>
    <row r="1299" spans="2:6" x14ac:dyDescent="0.3">
      <c r="B1299" s="34" t="s">
        <v>44</v>
      </c>
      <c r="C1299" s="26" t="s">
        <v>8</v>
      </c>
      <c r="D1299" s="26" t="s">
        <v>36</v>
      </c>
      <c r="E1299" s="26">
        <v>0.75</v>
      </c>
      <c r="F1299" s="26">
        <v>23668508.332963001</v>
      </c>
    </row>
    <row r="1300" spans="2:6" x14ac:dyDescent="0.3">
      <c r="B1300" s="35" t="s">
        <v>44</v>
      </c>
      <c r="C1300" s="28" t="s">
        <v>8</v>
      </c>
      <c r="D1300" s="28" t="s">
        <v>36</v>
      </c>
      <c r="E1300" s="28">
        <v>0.75</v>
      </c>
      <c r="F1300" s="28">
        <v>23668508.332963001</v>
      </c>
    </row>
    <row r="1301" spans="2:6" x14ac:dyDescent="0.3">
      <c r="B1301" s="34" t="s">
        <v>44</v>
      </c>
      <c r="C1301" s="26" t="s">
        <v>8</v>
      </c>
      <c r="D1301" s="26" t="s">
        <v>36</v>
      </c>
      <c r="E1301" s="26">
        <v>0.5</v>
      </c>
      <c r="F1301" s="26">
        <v>19692117.232386</v>
      </c>
    </row>
    <row r="1302" spans="2:6" x14ac:dyDescent="0.3">
      <c r="B1302" s="35" t="s">
        <v>44</v>
      </c>
      <c r="C1302" s="28" t="s">
        <v>8</v>
      </c>
      <c r="D1302" s="28" t="s">
        <v>36</v>
      </c>
      <c r="E1302" s="28">
        <v>0.5</v>
      </c>
      <c r="F1302" s="28">
        <v>19692117.232386</v>
      </c>
    </row>
    <row r="1303" spans="2:6" x14ac:dyDescent="0.3">
      <c r="B1303" s="34" t="s">
        <v>44</v>
      </c>
      <c r="C1303" s="26" t="s">
        <v>8</v>
      </c>
      <c r="D1303" s="26" t="s">
        <v>36</v>
      </c>
      <c r="E1303" s="26">
        <v>0.5</v>
      </c>
      <c r="F1303" s="26">
        <v>19692117.232386</v>
      </c>
    </row>
    <row r="1304" spans="2:6" x14ac:dyDescent="0.3">
      <c r="B1304" s="35" t="s">
        <v>44</v>
      </c>
      <c r="C1304" s="28" t="s">
        <v>8</v>
      </c>
      <c r="D1304" s="28" t="s">
        <v>36</v>
      </c>
      <c r="E1304" s="28">
        <v>0.5</v>
      </c>
      <c r="F1304" s="28">
        <v>19692117.232386</v>
      </c>
    </row>
    <row r="1305" spans="2:6" x14ac:dyDescent="0.3">
      <c r="B1305" s="34" t="s">
        <v>44</v>
      </c>
      <c r="C1305" s="26" t="s">
        <v>8</v>
      </c>
      <c r="D1305" s="26" t="s">
        <v>36</v>
      </c>
      <c r="E1305" s="26">
        <v>0.5</v>
      </c>
      <c r="F1305" s="26">
        <v>19692117.232386</v>
      </c>
    </row>
    <row r="1306" spans="2:6" x14ac:dyDescent="0.3">
      <c r="B1306" s="35" t="s">
        <v>44</v>
      </c>
      <c r="C1306" s="28" t="s">
        <v>8</v>
      </c>
      <c r="D1306" s="28" t="s">
        <v>36</v>
      </c>
      <c r="E1306" s="28">
        <v>0.25</v>
      </c>
      <c r="F1306" s="28">
        <v>16053627.064748</v>
      </c>
    </row>
    <row r="1307" spans="2:6" x14ac:dyDescent="0.3">
      <c r="B1307" s="34" t="s">
        <v>44</v>
      </c>
      <c r="C1307" s="26" t="s">
        <v>8</v>
      </c>
      <c r="D1307" s="26" t="s">
        <v>36</v>
      </c>
      <c r="E1307" s="26">
        <v>0.25</v>
      </c>
      <c r="F1307" s="26">
        <v>16053627.064748</v>
      </c>
    </row>
    <row r="1308" spans="2:6" x14ac:dyDescent="0.3">
      <c r="B1308" s="35" t="s">
        <v>44</v>
      </c>
      <c r="C1308" s="28" t="s">
        <v>8</v>
      </c>
      <c r="D1308" s="28" t="s">
        <v>36</v>
      </c>
      <c r="E1308" s="28">
        <v>0.25</v>
      </c>
      <c r="F1308" s="28">
        <v>16053627.064748</v>
      </c>
    </row>
    <row r="1309" spans="2:6" x14ac:dyDescent="0.3">
      <c r="B1309" s="34" t="s">
        <v>44</v>
      </c>
      <c r="C1309" s="26" t="s">
        <v>8</v>
      </c>
      <c r="D1309" s="26" t="s">
        <v>36</v>
      </c>
      <c r="E1309" s="26">
        <v>0.25</v>
      </c>
      <c r="F1309" s="26">
        <v>16053627.064748</v>
      </c>
    </row>
    <row r="1310" spans="2:6" x14ac:dyDescent="0.3">
      <c r="B1310" s="35" t="s">
        <v>44</v>
      </c>
      <c r="C1310" s="28" t="s">
        <v>8</v>
      </c>
      <c r="D1310" s="28" t="s">
        <v>36</v>
      </c>
      <c r="E1310" s="28">
        <v>0.05</v>
      </c>
      <c r="F1310" s="28">
        <v>12044870.584402001</v>
      </c>
    </row>
    <row r="1311" spans="2:6" x14ac:dyDescent="0.3">
      <c r="B1311" s="34" t="s">
        <v>44</v>
      </c>
      <c r="C1311" s="26" t="s">
        <v>8</v>
      </c>
      <c r="D1311" s="26" t="s">
        <v>36</v>
      </c>
      <c r="E1311" s="26">
        <v>0.05</v>
      </c>
      <c r="F1311" s="26">
        <v>12044870.584402001</v>
      </c>
    </row>
    <row r="1312" spans="2:6" x14ac:dyDescent="0.3">
      <c r="B1312" s="35" t="s">
        <v>44</v>
      </c>
      <c r="C1312" s="28" t="s">
        <v>8</v>
      </c>
      <c r="D1312" s="28" t="s">
        <v>36</v>
      </c>
      <c r="E1312" s="28">
        <v>0.05</v>
      </c>
      <c r="F1312" s="28">
        <v>12044870.584402001</v>
      </c>
    </row>
    <row r="1313" spans="2:6" x14ac:dyDescent="0.3">
      <c r="B1313" s="34" t="s">
        <v>44</v>
      </c>
      <c r="C1313" s="26" t="s">
        <v>8</v>
      </c>
      <c r="D1313" s="26" t="s">
        <v>36</v>
      </c>
      <c r="E1313" s="26">
        <v>0</v>
      </c>
      <c r="F1313" s="26">
        <v>6906741.2926329998</v>
      </c>
    </row>
    <row r="1314" spans="2:6" x14ac:dyDescent="0.3">
      <c r="B1314" s="35" t="s">
        <v>44</v>
      </c>
      <c r="C1314" s="28" t="s">
        <v>8</v>
      </c>
      <c r="D1314" s="28" t="s">
        <v>36</v>
      </c>
      <c r="E1314" s="28" t="s">
        <v>24</v>
      </c>
      <c r="F1314" s="28">
        <v>19929244.637238</v>
      </c>
    </row>
    <row r="1315" spans="2:6" x14ac:dyDescent="0.3">
      <c r="B1315" s="34" t="s">
        <v>44</v>
      </c>
      <c r="C1315" s="26" t="s">
        <v>8</v>
      </c>
      <c r="D1315" s="26" t="s">
        <v>37</v>
      </c>
      <c r="E1315" s="26">
        <v>1</v>
      </c>
      <c r="F1315" s="26">
        <v>10300807.139647</v>
      </c>
    </row>
    <row r="1316" spans="2:6" x14ac:dyDescent="0.3">
      <c r="B1316" s="35" t="s">
        <v>44</v>
      </c>
      <c r="C1316" s="28" t="s">
        <v>8</v>
      </c>
      <c r="D1316" s="28" t="s">
        <v>37</v>
      </c>
      <c r="E1316" s="28">
        <v>0.95</v>
      </c>
      <c r="F1316" s="28">
        <v>6823685.4479139997</v>
      </c>
    </row>
    <row r="1317" spans="2:6" x14ac:dyDescent="0.3">
      <c r="B1317" s="34" t="s">
        <v>44</v>
      </c>
      <c r="C1317" s="26" t="s">
        <v>8</v>
      </c>
      <c r="D1317" s="26" t="s">
        <v>37</v>
      </c>
      <c r="E1317" s="26">
        <v>0.95</v>
      </c>
      <c r="F1317" s="26">
        <v>6823685.4479139997</v>
      </c>
    </row>
    <row r="1318" spans="2:6" x14ac:dyDescent="0.3">
      <c r="B1318" s="35" t="s">
        <v>44</v>
      </c>
      <c r="C1318" s="28" t="s">
        <v>8</v>
      </c>
      <c r="D1318" s="28" t="s">
        <v>37</v>
      </c>
      <c r="E1318" s="28">
        <v>0.95</v>
      </c>
      <c r="F1318" s="28">
        <v>6823685.4479139997</v>
      </c>
    </row>
    <row r="1319" spans="2:6" x14ac:dyDescent="0.3">
      <c r="B1319" s="34" t="s">
        <v>44</v>
      </c>
      <c r="C1319" s="26" t="s">
        <v>8</v>
      </c>
      <c r="D1319" s="26" t="s">
        <v>37</v>
      </c>
      <c r="E1319" s="26">
        <v>0.75</v>
      </c>
      <c r="F1319" s="26">
        <v>5250415.6259160005</v>
      </c>
    </row>
    <row r="1320" spans="2:6" x14ac:dyDescent="0.3">
      <c r="B1320" s="35" t="s">
        <v>44</v>
      </c>
      <c r="C1320" s="28" t="s">
        <v>8</v>
      </c>
      <c r="D1320" s="28" t="s">
        <v>37</v>
      </c>
      <c r="E1320" s="28">
        <v>0.75</v>
      </c>
      <c r="F1320" s="28">
        <v>5250415.6259160005</v>
      </c>
    </row>
    <row r="1321" spans="2:6" x14ac:dyDescent="0.3">
      <c r="B1321" s="34" t="s">
        <v>44</v>
      </c>
      <c r="C1321" s="26" t="s">
        <v>8</v>
      </c>
      <c r="D1321" s="26" t="s">
        <v>37</v>
      </c>
      <c r="E1321" s="26">
        <v>0.75</v>
      </c>
      <c r="F1321" s="26">
        <v>5250415.6259160005</v>
      </c>
    </row>
    <row r="1322" spans="2:6" x14ac:dyDescent="0.3">
      <c r="B1322" s="35" t="s">
        <v>44</v>
      </c>
      <c r="C1322" s="28" t="s">
        <v>8</v>
      </c>
      <c r="D1322" s="28" t="s">
        <v>37</v>
      </c>
      <c r="E1322" s="28">
        <v>0.75</v>
      </c>
      <c r="F1322" s="28">
        <v>5250415.6259160005</v>
      </c>
    </row>
    <row r="1323" spans="2:6" x14ac:dyDescent="0.3">
      <c r="B1323" s="34" t="s">
        <v>44</v>
      </c>
      <c r="C1323" s="26" t="s">
        <v>8</v>
      </c>
      <c r="D1323" s="26" t="s">
        <v>37</v>
      </c>
      <c r="E1323" s="26">
        <v>0.5</v>
      </c>
      <c r="F1323" s="26">
        <v>3885077.133378</v>
      </c>
    </row>
    <row r="1324" spans="2:6" x14ac:dyDescent="0.3">
      <c r="B1324" s="35" t="s">
        <v>44</v>
      </c>
      <c r="C1324" s="28" t="s">
        <v>8</v>
      </c>
      <c r="D1324" s="28" t="s">
        <v>37</v>
      </c>
      <c r="E1324" s="28">
        <v>0.5</v>
      </c>
      <c r="F1324" s="28">
        <v>3885077.133378</v>
      </c>
    </row>
    <row r="1325" spans="2:6" x14ac:dyDescent="0.3">
      <c r="B1325" s="34" t="s">
        <v>44</v>
      </c>
      <c r="C1325" s="26" t="s">
        <v>8</v>
      </c>
      <c r="D1325" s="26" t="s">
        <v>37</v>
      </c>
      <c r="E1325" s="26">
        <v>0.5</v>
      </c>
      <c r="F1325" s="26">
        <v>3885077.133378</v>
      </c>
    </row>
    <row r="1326" spans="2:6" x14ac:dyDescent="0.3">
      <c r="B1326" s="35" t="s">
        <v>44</v>
      </c>
      <c r="C1326" s="28" t="s">
        <v>8</v>
      </c>
      <c r="D1326" s="28" t="s">
        <v>37</v>
      </c>
      <c r="E1326" s="28">
        <v>0.5</v>
      </c>
      <c r="F1326" s="28">
        <v>3885077.133378</v>
      </c>
    </row>
    <row r="1327" spans="2:6" x14ac:dyDescent="0.3">
      <c r="B1327" s="34" t="s">
        <v>44</v>
      </c>
      <c r="C1327" s="26" t="s">
        <v>8</v>
      </c>
      <c r="D1327" s="26" t="s">
        <v>37</v>
      </c>
      <c r="E1327" s="26">
        <v>0.5</v>
      </c>
      <c r="F1327" s="26">
        <v>3885077.133378</v>
      </c>
    </row>
    <row r="1328" spans="2:6" x14ac:dyDescent="0.3">
      <c r="B1328" s="35" t="s">
        <v>44</v>
      </c>
      <c r="C1328" s="28" t="s">
        <v>8</v>
      </c>
      <c r="D1328" s="28" t="s">
        <v>37</v>
      </c>
      <c r="E1328" s="28">
        <v>0.25</v>
      </c>
      <c r="F1328" s="28">
        <v>2636734.0598590001</v>
      </c>
    </row>
    <row r="1329" spans="2:6" x14ac:dyDescent="0.3">
      <c r="B1329" s="34" t="s">
        <v>44</v>
      </c>
      <c r="C1329" s="26" t="s">
        <v>8</v>
      </c>
      <c r="D1329" s="26" t="s">
        <v>37</v>
      </c>
      <c r="E1329" s="26">
        <v>0.25</v>
      </c>
      <c r="F1329" s="26">
        <v>2636734.0598590001</v>
      </c>
    </row>
    <row r="1330" spans="2:6" x14ac:dyDescent="0.3">
      <c r="B1330" s="35" t="s">
        <v>44</v>
      </c>
      <c r="C1330" s="28" t="s">
        <v>8</v>
      </c>
      <c r="D1330" s="28" t="s">
        <v>37</v>
      </c>
      <c r="E1330" s="28">
        <v>0.25</v>
      </c>
      <c r="F1330" s="28">
        <v>2636734.0598590001</v>
      </c>
    </row>
    <row r="1331" spans="2:6" x14ac:dyDescent="0.3">
      <c r="B1331" s="34" t="s">
        <v>44</v>
      </c>
      <c r="C1331" s="26" t="s">
        <v>8</v>
      </c>
      <c r="D1331" s="26" t="s">
        <v>37</v>
      </c>
      <c r="E1331" s="26">
        <v>0.25</v>
      </c>
      <c r="F1331" s="26">
        <v>2636734.0598590001</v>
      </c>
    </row>
    <row r="1332" spans="2:6" x14ac:dyDescent="0.3">
      <c r="B1332" s="35" t="s">
        <v>44</v>
      </c>
      <c r="C1332" s="28" t="s">
        <v>8</v>
      </c>
      <c r="D1332" s="28" t="s">
        <v>37</v>
      </c>
      <c r="E1332" s="28">
        <v>0.05</v>
      </c>
      <c r="F1332" s="28">
        <v>1610685.4950850001</v>
      </c>
    </row>
    <row r="1333" spans="2:6" x14ac:dyDescent="0.3">
      <c r="B1333" s="34" t="s">
        <v>44</v>
      </c>
      <c r="C1333" s="26" t="s">
        <v>8</v>
      </c>
      <c r="D1333" s="26" t="s">
        <v>37</v>
      </c>
      <c r="E1333" s="26">
        <v>0.05</v>
      </c>
      <c r="F1333" s="26">
        <v>1610685.4950850001</v>
      </c>
    </row>
    <row r="1334" spans="2:6" x14ac:dyDescent="0.3">
      <c r="B1334" s="35" t="s">
        <v>44</v>
      </c>
      <c r="C1334" s="28" t="s">
        <v>8</v>
      </c>
      <c r="D1334" s="28" t="s">
        <v>37</v>
      </c>
      <c r="E1334" s="28">
        <v>0.05</v>
      </c>
      <c r="F1334" s="28">
        <v>1610685.4950850001</v>
      </c>
    </row>
    <row r="1335" spans="2:6" x14ac:dyDescent="0.3">
      <c r="B1335" s="34" t="s">
        <v>44</v>
      </c>
      <c r="C1335" s="26" t="s">
        <v>8</v>
      </c>
      <c r="D1335" s="26" t="s">
        <v>37</v>
      </c>
      <c r="E1335" s="26">
        <v>0</v>
      </c>
      <c r="F1335" s="26">
        <v>565853.11703800003</v>
      </c>
    </row>
    <row r="1336" spans="2:6" x14ac:dyDescent="0.3">
      <c r="B1336" s="35" t="s">
        <v>44</v>
      </c>
      <c r="C1336" s="28" t="s">
        <v>8</v>
      </c>
      <c r="D1336" s="28" t="s">
        <v>37</v>
      </c>
      <c r="E1336" s="28" t="s">
        <v>24</v>
      </c>
      <c r="F1336" s="28">
        <v>4003814.6763929999</v>
      </c>
    </row>
    <row r="1337" spans="2:6" x14ac:dyDescent="0.3">
      <c r="B1337" s="34" t="s">
        <v>44</v>
      </c>
      <c r="C1337" s="26" t="s">
        <v>8</v>
      </c>
      <c r="D1337" s="26" t="s">
        <v>38</v>
      </c>
      <c r="E1337" s="26">
        <v>1</v>
      </c>
      <c r="F1337" s="26">
        <v>30193157.043896999</v>
      </c>
    </row>
    <row r="1338" spans="2:6" x14ac:dyDescent="0.3">
      <c r="B1338" s="35" t="s">
        <v>44</v>
      </c>
      <c r="C1338" s="28" t="s">
        <v>8</v>
      </c>
      <c r="D1338" s="28" t="s">
        <v>38</v>
      </c>
      <c r="E1338" s="28">
        <v>0.95</v>
      </c>
      <c r="F1338" s="28">
        <v>21712516.986853</v>
      </c>
    </row>
    <row r="1339" spans="2:6" x14ac:dyDescent="0.3">
      <c r="B1339" s="34" t="s">
        <v>44</v>
      </c>
      <c r="C1339" s="26" t="s">
        <v>8</v>
      </c>
      <c r="D1339" s="26" t="s">
        <v>38</v>
      </c>
      <c r="E1339" s="26">
        <v>0.95</v>
      </c>
      <c r="F1339" s="26">
        <v>21712516.986853</v>
      </c>
    </row>
    <row r="1340" spans="2:6" x14ac:dyDescent="0.3">
      <c r="B1340" s="35" t="s">
        <v>44</v>
      </c>
      <c r="C1340" s="28" t="s">
        <v>8</v>
      </c>
      <c r="D1340" s="28" t="s">
        <v>38</v>
      </c>
      <c r="E1340" s="28">
        <v>0.95</v>
      </c>
      <c r="F1340" s="28">
        <v>21712516.986853</v>
      </c>
    </row>
    <row r="1341" spans="2:6" x14ac:dyDescent="0.3">
      <c r="B1341" s="34" t="s">
        <v>44</v>
      </c>
      <c r="C1341" s="26" t="s">
        <v>8</v>
      </c>
      <c r="D1341" s="26" t="s">
        <v>38</v>
      </c>
      <c r="E1341" s="26">
        <v>0.75</v>
      </c>
      <c r="F1341" s="26">
        <v>18217865.943438999</v>
      </c>
    </row>
    <row r="1342" spans="2:6" x14ac:dyDescent="0.3">
      <c r="B1342" s="35" t="s">
        <v>44</v>
      </c>
      <c r="C1342" s="28" t="s">
        <v>8</v>
      </c>
      <c r="D1342" s="28" t="s">
        <v>38</v>
      </c>
      <c r="E1342" s="28">
        <v>0.75</v>
      </c>
      <c r="F1342" s="28">
        <v>18217865.943438999</v>
      </c>
    </row>
    <row r="1343" spans="2:6" x14ac:dyDescent="0.3">
      <c r="B1343" s="34" t="s">
        <v>44</v>
      </c>
      <c r="C1343" s="26" t="s">
        <v>8</v>
      </c>
      <c r="D1343" s="26" t="s">
        <v>38</v>
      </c>
      <c r="E1343" s="26">
        <v>0.75</v>
      </c>
      <c r="F1343" s="26">
        <v>18217865.943438999</v>
      </c>
    </row>
    <row r="1344" spans="2:6" x14ac:dyDescent="0.3">
      <c r="B1344" s="35" t="s">
        <v>44</v>
      </c>
      <c r="C1344" s="28" t="s">
        <v>8</v>
      </c>
      <c r="D1344" s="28" t="s">
        <v>38</v>
      </c>
      <c r="E1344" s="28">
        <v>0.75</v>
      </c>
      <c r="F1344" s="28">
        <v>18217865.943438999</v>
      </c>
    </row>
    <row r="1345" spans="2:6" x14ac:dyDescent="0.3">
      <c r="B1345" s="34" t="s">
        <v>44</v>
      </c>
      <c r="C1345" s="26" t="s">
        <v>8</v>
      </c>
      <c r="D1345" s="26" t="s">
        <v>38</v>
      </c>
      <c r="E1345" s="26">
        <v>0.5</v>
      </c>
      <c r="F1345" s="26">
        <v>15606659.711238001</v>
      </c>
    </row>
    <row r="1346" spans="2:6" x14ac:dyDescent="0.3">
      <c r="B1346" s="35" t="s">
        <v>44</v>
      </c>
      <c r="C1346" s="28" t="s">
        <v>8</v>
      </c>
      <c r="D1346" s="28" t="s">
        <v>38</v>
      </c>
      <c r="E1346" s="28">
        <v>0.5</v>
      </c>
      <c r="F1346" s="28">
        <v>15606659.711238001</v>
      </c>
    </row>
    <row r="1347" spans="2:6" x14ac:dyDescent="0.3">
      <c r="B1347" s="34" t="s">
        <v>44</v>
      </c>
      <c r="C1347" s="26" t="s">
        <v>8</v>
      </c>
      <c r="D1347" s="26" t="s">
        <v>38</v>
      </c>
      <c r="E1347" s="26">
        <v>0.5</v>
      </c>
      <c r="F1347" s="26">
        <v>15606659.711238001</v>
      </c>
    </row>
    <row r="1348" spans="2:6" x14ac:dyDescent="0.3">
      <c r="B1348" s="35" t="s">
        <v>44</v>
      </c>
      <c r="C1348" s="28" t="s">
        <v>8</v>
      </c>
      <c r="D1348" s="28" t="s">
        <v>38</v>
      </c>
      <c r="E1348" s="28">
        <v>0.5</v>
      </c>
      <c r="F1348" s="28">
        <v>15606659.711238001</v>
      </c>
    </row>
    <row r="1349" spans="2:6" x14ac:dyDescent="0.3">
      <c r="B1349" s="34" t="s">
        <v>44</v>
      </c>
      <c r="C1349" s="26" t="s">
        <v>8</v>
      </c>
      <c r="D1349" s="26" t="s">
        <v>38</v>
      </c>
      <c r="E1349" s="26">
        <v>0.5</v>
      </c>
      <c r="F1349" s="26">
        <v>15606659.711238001</v>
      </c>
    </row>
    <row r="1350" spans="2:6" x14ac:dyDescent="0.3">
      <c r="B1350" s="35" t="s">
        <v>44</v>
      </c>
      <c r="C1350" s="28" t="s">
        <v>8</v>
      </c>
      <c r="D1350" s="28" t="s">
        <v>38</v>
      </c>
      <c r="E1350" s="28">
        <v>0.25</v>
      </c>
      <c r="F1350" s="28">
        <v>13050233.385611</v>
      </c>
    </row>
    <row r="1351" spans="2:6" x14ac:dyDescent="0.3">
      <c r="B1351" s="34" t="s">
        <v>44</v>
      </c>
      <c r="C1351" s="26" t="s">
        <v>8</v>
      </c>
      <c r="D1351" s="26" t="s">
        <v>38</v>
      </c>
      <c r="E1351" s="26">
        <v>0.25</v>
      </c>
      <c r="F1351" s="26">
        <v>13050233.385611</v>
      </c>
    </row>
    <row r="1352" spans="2:6" x14ac:dyDescent="0.3">
      <c r="B1352" s="35" t="s">
        <v>44</v>
      </c>
      <c r="C1352" s="28" t="s">
        <v>8</v>
      </c>
      <c r="D1352" s="28" t="s">
        <v>38</v>
      </c>
      <c r="E1352" s="28">
        <v>0.25</v>
      </c>
      <c r="F1352" s="28">
        <v>13050233.385611</v>
      </c>
    </row>
    <row r="1353" spans="2:6" x14ac:dyDescent="0.3">
      <c r="B1353" s="34" t="s">
        <v>44</v>
      </c>
      <c r="C1353" s="26" t="s">
        <v>8</v>
      </c>
      <c r="D1353" s="26" t="s">
        <v>38</v>
      </c>
      <c r="E1353" s="26">
        <v>0.25</v>
      </c>
      <c r="F1353" s="26">
        <v>13050233.385611</v>
      </c>
    </row>
    <row r="1354" spans="2:6" x14ac:dyDescent="0.3">
      <c r="B1354" s="35" t="s">
        <v>44</v>
      </c>
      <c r="C1354" s="28" t="s">
        <v>8</v>
      </c>
      <c r="D1354" s="28" t="s">
        <v>38</v>
      </c>
      <c r="E1354" s="28">
        <v>0.05</v>
      </c>
      <c r="F1354" s="28">
        <v>10009045.92086</v>
      </c>
    </row>
    <row r="1355" spans="2:6" x14ac:dyDescent="0.3">
      <c r="B1355" s="34" t="s">
        <v>44</v>
      </c>
      <c r="C1355" s="26" t="s">
        <v>8</v>
      </c>
      <c r="D1355" s="26" t="s">
        <v>38</v>
      </c>
      <c r="E1355" s="26">
        <v>0.05</v>
      </c>
      <c r="F1355" s="26">
        <v>10009045.92086</v>
      </c>
    </row>
    <row r="1356" spans="2:6" x14ac:dyDescent="0.3">
      <c r="B1356" s="35" t="s">
        <v>44</v>
      </c>
      <c r="C1356" s="28" t="s">
        <v>8</v>
      </c>
      <c r="D1356" s="28" t="s">
        <v>38</v>
      </c>
      <c r="E1356" s="28">
        <v>0.05</v>
      </c>
      <c r="F1356" s="28">
        <v>10009045.92086</v>
      </c>
    </row>
    <row r="1357" spans="2:6" x14ac:dyDescent="0.3">
      <c r="B1357" s="34" t="s">
        <v>44</v>
      </c>
      <c r="C1357" s="26" t="s">
        <v>8</v>
      </c>
      <c r="D1357" s="26" t="s">
        <v>38</v>
      </c>
      <c r="E1357" s="26">
        <v>0</v>
      </c>
      <c r="F1357" s="26">
        <v>6045401.1186809996</v>
      </c>
    </row>
    <row r="1358" spans="2:6" x14ac:dyDescent="0.3">
      <c r="B1358" s="35" t="s">
        <v>44</v>
      </c>
      <c r="C1358" s="28" t="s">
        <v>8</v>
      </c>
      <c r="D1358" s="28" t="s">
        <v>38</v>
      </c>
      <c r="E1358" s="28" t="s">
        <v>24</v>
      </c>
      <c r="F1358" s="28">
        <v>15706042.762115</v>
      </c>
    </row>
    <row r="1359" spans="2:6" x14ac:dyDescent="0.3">
      <c r="B1359" s="34" t="s">
        <v>44</v>
      </c>
      <c r="C1359" s="26" t="s">
        <v>8</v>
      </c>
      <c r="D1359" s="26" t="s">
        <v>46</v>
      </c>
      <c r="E1359" s="26">
        <v>1</v>
      </c>
      <c r="F1359" s="26">
        <v>656</v>
      </c>
    </row>
    <row r="1360" spans="2:6" x14ac:dyDescent="0.3">
      <c r="B1360" s="35" t="s">
        <v>44</v>
      </c>
      <c r="C1360" s="28" t="s">
        <v>8</v>
      </c>
      <c r="D1360" s="28" t="s">
        <v>46</v>
      </c>
      <c r="E1360" s="28">
        <v>0.95</v>
      </c>
      <c r="F1360" s="28">
        <v>549</v>
      </c>
    </row>
    <row r="1361" spans="2:6" x14ac:dyDescent="0.3">
      <c r="B1361" s="34" t="s">
        <v>44</v>
      </c>
      <c r="C1361" s="26" t="s">
        <v>8</v>
      </c>
      <c r="D1361" s="26" t="s">
        <v>46</v>
      </c>
      <c r="E1361" s="26">
        <v>0.95</v>
      </c>
      <c r="F1361" s="26">
        <v>549</v>
      </c>
    </row>
    <row r="1362" spans="2:6" x14ac:dyDescent="0.3">
      <c r="B1362" s="35" t="s">
        <v>44</v>
      </c>
      <c r="C1362" s="28" t="s">
        <v>8</v>
      </c>
      <c r="D1362" s="28" t="s">
        <v>46</v>
      </c>
      <c r="E1362" s="28">
        <v>0.95</v>
      </c>
      <c r="F1362" s="28">
        <v>549</v>
      </c>
    </row>
    <row r="1363" spans="2:6" x14ac:dyDescent="0.3">
      <c r="B1363" s="34" t="s">
        <v>44</v>
      </c>
      <c r="C1363" s="26" t="s">
        <v>8</v>
      </c>
      <c r="D1363" s="26" t="s">
        <v>46</v>
      </c>
      <c r="E1363" s="26">
        <v>0.75</v>
      </c>
      <c r="F1363" s="26">
        <v>475</v>
      </c>
    </row>
    <row r="1364" spans="2:6" x14ac:dyDescent="0.3">
      <c r="B1364" s="35" t="s">
        <v>44</v>
      </c>
      <c r="C1364" s="28" t="s">
        <v>8</v>
      </c>
      <c r="D1364" s="28" t="s">
        <v>46</v>
      </c>
      <c r="E1364" s="28">
        <v>0.75</v>
      </c>
      <c r="F1364" s="28">
        <v>475</v>
      </c>
    </row>
    <row r="1365" spans="2:6" x14ac:dyDescent="0.3">
      <c r="B1365" s="34" t="s">
        <v>44</v>
      </c>
      <c r="C1365" s="26" t="s">
        <v>8</v>
      </c>
      <c r="D1365" s="26" t="s">
        <v>46</v>
      </c>
      <c r="E1365" s="26">
        <v>0.75</v>
      </c>
      <c r="F1365" s="26">
        <v>475</v>
      </c>
    </row>
    <row r="1366" spans="2:6" x14ac:dyDescent="0.3">
      <c r="B1366" s="35" t="s">
        <v>44</v>
      </c>
      <c r="C1366" s="28" t="s">
        <v>8</v>
      </c>
      <c r="D1366" s="28" t="s">
        <v>46</v>
      </c>
      <c r="E1366" s="28">
        <v>0.75</v>
      </c>
      <c r="F1366" s="28">
        <v>475</v>
      </c>
    </row>
    <row r="1367" spans="2:6" x14ac:dyDescent="0.3">
      <c r="B1367" s="34" t="s">
        <v>44</v>
      </c>
      <c r="C1367" s="26" t="s">
        <v>8</v>
      </c>
      <c r="D1367" s="26" t="s">
        <v>46</v>
      </c>
      <c r="E1367" s="26">
        <v>0.5</v>
      </c>
      <c r="F1367" s="26">
        <v>388</v>
      </c>
    </row>
    <row r="1368" spans="2:6" x14ac:dyDescent="0.3">
      <c r="B1368" s="35" t="s">
        <v>44</v>
      </c>
      <c r="C1368" s="28" t="s">
        <v>8</v>
      </c>
      <c r="D1368" s="28" t="s">
        <v>46</v>
      </c>
      <c r="E1368" s="28">
        <v>0.5</v>
      </c>
      <c r="F1368" s="28">
        <v>388</v>
      </c>
    </row>
    <row r="1369" spans="2:6" x14ac:dyDescent="0.3">
      <c r="B1369" s="34" t="s">
        <v>44</v>
      </c>
      <c r="C1369" s="26" t="s">
        <v>8</v>
      </c>
      <c r="D1369" s="26" t="s">
        <v>46</v>
      </c>
      <c r="E1369" s="26">
        <v>0.5</v>
      </c>
      <c r="F1369" s="26">
        <v>388</v>
      </c>
    </row>
    <row r="1370" spans="2:6" x14ac:dyDescent="0.3">
      <c r="B1370" s="35" t="s">
        <v>44</v>
      </c>
      <c r="C1370" s="28" t="s">
        <v>8</v>
      </c>
      <c r="D1370" s="28" t="s">
        <v>46</v>
      </c>
      <c r="E1370" s="28">
        <v>0.5</v>
      </c>
      <c r="F1370" s="28">
        <v>388</v>
      </c>
    </row>
    <row r="1371" spans="2:6" x14ac:dyDescent="0.3">
      <c r="B1371" s="34" t="s">
        <v>44</v>
      </c>
      <c r="C1371" s="26" t="s">
        <v>8</v>
      </c>
      <c r="D1371" s="26" t="s">
        <v>46</v>
      </c>
      <c r="E1371" s="26">
        <v>0.5</v>
      </c>
      <c r="F1371" s="26">
        <v>388</v>
      </c>
    </row>
    <row r="1372" spans="2:6" x14ac:dyDescent="0.3">
      <c r="B1372" s="35" t="s">
        <v>44</v>
      </c>
      <c r="C1372" s="28" t="s">
        <v>8</v>
      </c>
      <c r="D1372" s="28" t="s">
        <v>46</v>
      </c>
      <c r="E1372" s="28">
        <v>0.25</v>
      </c>
      <c r="F1372" s="28">
        <v>293</v>
      </c>
    </row>
    <row r="1373" spans="2:6" x14ac:dyDescent="0.3">
      <c r="B1373" s="34" t="s">
        <v>44</v>
      </c>
      <c r="C1373" s="26" t="s">
        <v>8</v>
      </c>
      <c r="D1373" s="26" t="s">
        <v>46</v>
      </c>
      <c r="E1373" s="26">
        <v>0.25</v>
      </c>
      <c r="F1373" s="26">
        <v>293</v>
      </c>
    </row>
    <row r="1374" spans="2:6" x14ac:dyDescent="0.3">
      <c r="B1374" s="35" t="s">
        <v>44</v>
      </c>
      <c r="C1374" s="28" t="s">
        <v>8</v>
      </c>
      <c r="D1374" s="28" t="s">
        <v>46</v>
      </c>
      <c r="E1374" s="28">
        <v>0.25</v>
      </c>
      <c r="F1374" s="28">
        <v>293</v>
      </c>
    </row>
    <row r="1375" spans="2:6" x14ac:dyDescent="0.3">
      <c r="B1375" s="34" t="s">
        <v>44</v>
      </c>
      <c r="C1375" s="26" t="s">
        <v>8</v>
      </c>
      <c r="D1375" s="26" t="s">
        <v>46</v>
      </c>
      <c r="E1375" s="26">
        <v>0.25</v>
      </c>
      <c r="F1375" s="26">
        <v>293</v>
      </c>
    </row>
    <row r="1376" spans="2:6" x14ac:dyDescent="0.3">
      <c r="B1376" s="35" t="s">
        <v>44</v>
      </c>
      <c r="C1376" s="28" t="s">
        <v>8</v>
      </c>
      <c r="D1376" s="28" t="s">
        <v>46</v>
      </c>
      <c r="E1376" s="28">
        <v>0.05</v>
      </c>
      <c r="F1376" s="28">
        <v>214</v>
      </c>
    </row>
    <row r="1377" spans="2:6" x14ac:dyDescent="0.3">
      <c r="B1377" s="34" t="s">
        <v>44</v>
      </c>
      <c r="C1377" s="26" t="s">
        <v>8</v>
      </c>
      <c r="D1377" s="26" t="s">
        <v>46</v>
      </c>
      <c r="E1377" s="26">
        <v>0.05</v>
      </c>
      <c r="F1377" s="26">
        <v>214</v>
      </c>
    </row>
    <row r="1378" spans="2:6" x14ac:dyDescent="0.3">
      <c r="B1378" s="35" t="s">
        <v>44</v>
      </c>
      <c r="C1378" s="28" t="s">
        <v>8</v>
      </c>
      <c r="D1378" s="28" t="s">
        <v>46</v>
      </c>
      <c r="E1378" s="28">
        <v>0.05</v>
      </c>
      <c r="F1378" s="28">
        <v>214</v>
      </c>
    </row>
    <row r="1379" spans="2:6" x14ac:dyDescent="0.3">
      <c r="B1379" s="34" t="s">
        <v>44</v>
      </c>
      <c r="C1379" s="26" t="s">
        <v>8</v>
      </c>
      <c r="D1379" s="26" t="s">
        <v>46</v>
      </c>
      <c r="E1379" s="26">
        <v>0</v>
      </c>
      <c r="F1379" s="26">
        <v>124</v>
      </c>
    </row>
    <row r="1380" spans="2:6" x14ac:dyDescent="0.3">
      <c r="B1380" s="35" t="s">
        <v>44</v>
      </c>
      <c r="C1380" s="28" t="s">
        <v>8</v>
      </c>
      <c r="D1380" s="28" t="s">
        <v>46</v>
      </c>
      <c r="E1380" s="28" t="s">
        <v>24</v>
      </c>
      <c r="F1380" s="28">
        <v>385.06888900000001</v>
      </c>
    </row>
    <row r="1381" spans="2:6" x14ac:dyDescent="0.3">
      <c r="B1381" s="34" t="s">
        <v>44</v>
      </c>
      <c r="C1381" s="26" t="s">
        <v>8</v>
      </c>
      <c r="D1381" s="26" t="s">
        <v>39</v>
      </c>
      <c r="E1381" s="26">
        <v>1</v>
      </c>
      <c r="F1381" s="26">
        <v>59.518444000000002</v>
      </c>
    </row>
    <row r="1382" spans="2:6" x14ac:dyDescent="0.3">
      <c r="B1382" s="35" t="s">
        <v>44</v>
      </c>
      <c r="C1382" s="28" t="s">
        <v>8</v>
      </c>
      <c r="D1382" s="28" t="s">
        <v>39</v>
      </c>
      <c r="E1382" s="28">
        <v>0.95</v>
      </c>
      <c r="F1382" s="28">
        <v>47.797243000000002</v>
      </c>
    </row>
    <row r="1383" spans="2:6" x14ac:dyDescent="0.3">
      <c r="B1383" s="34" t="s">
        <v>44</v>
      </c>
      <c r="C1383" s="26" t="s">
        <v>8</v>
      </c>
      <c r="D1383" s="26" t="s">
        <v>39</v>
      </c>
      <c r="E1383" s="26">
        <v>0.95</v>
      </c>
      <c r="F1383" s="26">
        <v>47.797243000000002</v>
      </c>
    </row>
    <row r="1384" spans="2:6" x14ac:dyDescent="0.3">
      <c r="B1384" s="35" t="s">
        <v>44</v>
      </c>
      <c r="C1384" s="28" t="s">
        <v>8</v>
      </c>
      <c r="D1384" s="28" t="s">
        <v>39</v>
      </c>
      <c r="E1384" s="28">
        <v>0.95</v>
      </c>
      <c r="F1384" s="28">
        <v>47.797243000000002</v>
      </c>
    </row>
    <row r="1385" spans="2:6" x14ac:dyDescent="0.3">
      <c r="B1385" s="34" t="s">
        <v>44</v>
      </c>
      <c r="C1385" s="26" t="s">
        <v>8</v>
      </c>
      <c r="D1385" s="26" t="s">
        <v>39</v>
      </c>
      <c r="E1385" s="26">
        <v>0.75</v>
      </c>
      <c r="F1385" s="26">
        <v>42.293512999999997</v>
      </c>
    </row>
    <row r="1386" spans="2:6" x14ac:dyDescent="0.3">
      <c r="B1386" s="35" t="s">
        <v>44</v>
      </c>
      <c r="C1386" s="28" t="s">
        <v>8</v>
      </c>
      <c r="D1386" s="28" t="s">
        <v>39</v>
      </c>
      <c r="E1386" s="28">
        <v>0.75</v>
      </c>
      <c r="F1386" s="28">
        <v>42.293512999999997</v>
      </c>
    </row>
    <row r="1387" spans="2:6" x14ac:dyDescent="0.3">
      <c r="B1387" s="34" t="s">
        <v>44</v>
      </c>
      <c r="C1387" s="26" t="s">
        <v>8</v>
      </c>
      <c r="D1387" s="26" t="s">
        <v>39</v>
      </c>
      <c r="E1387" s="26">
        <v>0.75</v>
      </c>
      <c r="F1387" s="26">
        <v>42.293512999999997</v>
      </c>
    </row>
    <row r="1388" spans="2:6" x14ac:dyDescent="0.3">
      <c r="B1388" s="35" t="s">
        <v>44</v>
      </c>
      <c r="C1388" s="28" t="s">
        <v>8</v>
      </c>
      <c r="D1388" s="28" t="s">
        <v>39</v>
      </c>
      <c r="E1388" s="28">
        <v>0.75</v>
      </c>
      <c r="F1388" s="28">
        <v>42.293512999999997</v>
      </c>
    </row>
    <row r="1389" spans="2:6" x14ac:dyDescent="0.3">
      <c r="B1389" s="34" t="s">
        <v>44</v>
      </c>
      <c r="C1389" s="26" t="s">
        <v>8</v>
      </c>
      <c r="D1389" s="26" t="s">
        <v>39</v>
      </c>
      <c r="E1389" s="26">
        <v>0.5</v>
      </c>
      <c r="F1389" s="26">
        <v>37.980652999999997</v>
      </c>
    </row>
    <row r="1390" spans="2:6" x14ac:dyDescent="0.3">
      <c r="B1390" s="35" t="s">
        <v>44</v>
      </c>
      <c r="C1390" s="28" t="s">
        <v>8</v>
      </c>
      <c r="D1390" s="28" t="s">
        <v>39</v>
      </c>
      <c r="E1390" s="28">
        <v>0.5</v>
      </c>
      <c r="F1390" s="28">
        <v>37.980652999999997</v>
      </c>
    </row>
    <row r="1391" spans="2:6" x14ac:dyDescent="0.3">
      <c r="B1391" s="34" t="s">
        <v>44</v>
      </c>
      <c r="C1391" s="26" t="s">
        <v>8</v>
      </c>
      <c r="D1391" s="26" t="s">
        <v>39</v>
      </c>
      <c r="E1391" s="26">
        <v>0.5</v>
      </c>
      <c r="F1391" s="26">
        <v>37.980652999999997</v>
      </c>
    </row>
    <row r="1392" spans="2:6" x14ac:dyDescent="0.3">
      <c r="B1392" s="35" t="s">
        <v>44</v>
      </c>
      <c r="C1392" s="28" t="s">
        <v>8</v>
      </c>
      <c r="D1392" s="28" t="s">
        <v>39</v>
      </c>
      <c r="E1392" s="28">
        <v>0.5</v>
      </c>
      <c r="F1392" s="28">
        <v>37.980652999999997</v>
      </c>
    </row>
    <row r="1393" spans="2:6" x14ac:dyDescent="0.3">
      <c r="B1393" s="34" t="s">
        <v>44</v>
      </c>
      <c r="C1393" s="26" t="s">
        <v>8</v>
      </c>
      <c r="D1393" s="26" t="s">
        <v>39</v>
      </c>
      <c r="E1393" s="26">
        <v>0.5</v>
      </c>
      <c r="F1393" s="26">
        <v>37.980652999999997</v>
      </c>
    </row>
    <row r="1394" spans="2:6" x14ac:dyDescent="0.3">
      <c r="B1394" s="35" t="s">
        <v>44</v>
      </c>
      <c r="C1394" s="28" t="s">
        <v>8</v>
      </c>
      <c r="D1394" s="28" t="s">
        <v>39</v>
      </c>
      <c r="E1394" s="28">
        <v>0.25</v>
      </c>
      <c r="F1394" s="28">
        <v>33.685096000000001</v>
      </c>
    </row>
    <row r="1395" spans="2:6" x14ac:dyDescent="0.3">
      <c r="B1395" s="34" t="s">
        <v>44</v>
      </c>
      <c r="C1395" s="26" t="s">
        <v>8</v>
      </c>
      <c r="D1395" s="26" t="s">
        <v>39</v>
      </c>
      <c r="E1395" s="26">
        <v>0.25</v>
      </c>
      <c r="F1395" s="26">
        <v>33.685096000000001</v>
      </c>
    </row>
    <row r="1396" spans="2:6" x14ac:dyDescent="0.3">
      <c r="B1396" s="35" t="s">
        <v>44</v>
      </c>
      <c r="C1396" s="28" t="s">
        <v>8</v>
      </c>
      <c r="D1396" s="28" t="s">
        <v>39</v>
      </c>
      <c r="E1396" s="28">
        <v>0.25</v>
      </c>
      <c r="F1396" s="28">
        <v>33.685096000000001</v>
      </c>
    </row>
    <row r="1397" spans="2:6" x14ac:dyDescent="0.3">
      <c r="B1397" s="34" t="s">
        <v>44</v>
      </c>
      <c r="C1397" s="26" t="s">
        <v>8</v>
      </c>
      <c r="D1397" s="26" t="s">
        <v>39</v>
      </c>
      <c r="E1397" s="26">
        <v>0.25</v>
      </c>
      <c r="F1397" s="26">
        <v>33.685096000000001</v>
      </c>
    </row>
    <row r="1398" spans="2:6" x14ac:dyDescent="0.3">
      <c r="B1398" s="35" t="s">
        <v>44</v>
      </c>
      <c r="C1398" s="28" t="s">
        <v>8</v>
      </c>
      <c r="D1398" s="28" t="s">
        <v>39</v>
      </c>
      <c r="E1398" s="28">
        <v>0.05</v>
      </c>
      <c r="F1398" s="28">
        <v>27.722704</v>
      </c>
    </row>
    <row r="1399" spans="2:6" x14ac:dyDescent="0.3">
      <c r="B1399" s="34" t="s">
        <v>44</v>
      </c>
      <c r="C1399" s="26" t="s">
        <v>8</v>
      </c>
      <c r="D1399" s="26" t="s">
        <v>39</v>
      </c>
      <c r="E1399" s="26">
        <v>0.05</v>
      </c>
      <c r="F1399" s="26">
        <v>27.722704</v>
      </c>
    </row>
    <row r="1400" spans="2:6" x14ac:dyDescent="0.3">
      <c r="B1400" s="35" t="s">
        <v>44</v>
      </c>
      <c r="C1400" s="28" t="s">
        <v>8</v>
      </c>
      <c r="D1400" s="28" t="s">
        <v>39</v>
      </c>
      <c r="E1400" s="28">
        <v>0.05</v>
      </c>
      <c r="F1400" s="28">
        <v>27.722704</v>
      </c>
    </row>
    <row r="1401" spans="2:6" x14ac:dyDescent="0.3">
      <c r="B1401" s="34" t="s">
        <v>44</v>
      </c>
      <c r="C1401" s="26" t="s">
        <v>8</v>
      </c>
      <c r="D1401" s="26" t="s">
        <v>39</v>
      </c>
      <c r="E1401" s="26">
        <v>0</v>
      </c>
      <c r="F1401" s="26">
        <v>16.378799000000001</v>
      </c>
    </row>
    <row r="1402" spans="2:6" x14ac:dyDescent="0.3">
      <c r="B1402" s="35" t="s">
        <v>44</v>
      </c>
      <c r="C1402" s="28" t="s">
        <v>8</v>
      </c>
      <c r="D1402" s="28" t="s">
        <v>39</v>
      </c>
      <c r="E1402" s="28" t="s">
        <v>24</v>
      </c>
      <c r="F1402" s="28">
        <v>37.945759000000002</v>
      </c>
    </row>
    <row r="1403" spans="2:6" x14ac:dyDescent="0.3">
      <c r="B1403" s="34" t="s">
        <v>44</v>
      </c>
      <c r="C1403" s="26" t="s">
        <v>8</v>
      </c>
      <c r="D1403" s="26" t="s">
        <v>40</v>
      </c>
      <c r="E1403" s="26">
        <v>1</v>
      </c>
      <c r="F1403" s="26">
        <v>557.94935699999996</v>
      </c>
    </row>
    <row r="1404" spans="2:6" x14ac:dyDescent="0.3">
      <c r="B1404" s="35" t="s">
        <v>44</v>
      </c>
      <c r="C1404" s="28" t="s">
        <v>8</v>
      </c>
      <c r="D1404" s="28" t="s">
        <v>40</v>
      </c>
      <c r="E1404" s="28">
        <v>0.95</v>
      </c>
      <c r="F1404" s="28">
        <v>305.8304</v>
      </c>
    </row>
    <row r="1405" spans="2:6" x14ac:dyDescent="0.3">
      <c r="B1405" s="34" t="s">
        <v>44</v>
      </c>
      <c r="C1405" s="26" t="s">
        <v>8</v>
      </c>
      <c r="D1405" s="26" t="s">
        <v>40</v>
      </c>
      <c r="E1405" s="26">
        <v>0.95</v>
      </c>
      <c r="F1405" s="26">
        <v>305.8304</v>
      </c>
    </row>
    <row r="1406" spans="2:6" x14ac:dyDescent="0.3">
      <c r="B1406" s="35" t="s">
        <v>44</v>
      </c>
      <c r="C1406" s="28" t="s">
        <v>8</v>
      </c>
      <c r="D1406" s="28" t="s">
        <v>40</v>
      </c>
      <c r="E1406" s="28">
        <v>0.95</v>
      </c>
      <c r="F1406" s="28">
        <v>305.8304</v>
      </c>
    </row>
    <row r="1407" spans="2:6" x14ac:dyDescent="0.3">
      <c r="B1407" s="34" t="s">
        <v>44</v>
      </c>
      <c r="C1407" s="26" t="s">
        <v>8</v>
      </c>
      <c r="D1407" s="26" t="s">
        <v>40</v>
      </c>
      <c r="E1407" s="26">
        <v>0.75</v>
      </c>
      <c r="F1407" s="26">
        <v>245.74492499999999</v>
      </c>
    </row>
    <row r="1408" spans="2:6" x14ac:dyDescent="0.3">
      <c r="B1408" s="35" t="s">
        <v>44</v>
      </c>
      <c r="C1408" s="28" t="s">
        <v>8</v>
      </c>
      <c r="D1408" s="28" t="s">
        <v>40</v>
      </c>
      <c r="E1408" s="28">
        <v>0.75</v>
      </c>
      <c r="F1408" s="28">
        <v>245.74492499999999</v>
      </c>
    </row>
    <row r="1409" spans="2:6" x14ac:dyDescent="0.3">
      <c r="B1409" s="34" t="s">
        <v>44</v>
      </c>
      <c r="C1409" s="26" t="s">
        <v>8</v>
      </c>
      <c r="D1409" s="26" t="s">
        <v>40</v>
      </c>
      <c r="E1409" s="26">
        <v>0.75</v>
      </c>
      <c r="F1409" s="26">
        <v>245.74492499999999</v>
      </c>
    </row>
    <row r="1410" spans="2:6" x14ac:dyDescent="0.3">
      <c r="B1410" s="35" t="s">
        <v>44</v>
      </c>
      <c r="C1410" s="28" t="s">
        <v>8</v>
      </c>
      <c r="D1410" s="28" t="s">
        <v>40</v>
      </c>
      <c r="E1410" s="28">
        <v>0.75</v>
      </c>
      <c r="F1410" s="28">
        <v>245.74492499999999</v>
      </c>
    </row>
    <row r="1411" spans="2:6" x14ac:dyDescent="0.3">
      <c r="B1411" s="34" t="s">
        <v>44</v>
      </c>
      <c r="C1411" s="26" t="s">
        <v>8</v>
      </c>
      <c r="D1411" s="26" t="s">
        <v>40</v>
      </c>
      <c r="E1411" s="26">
        <v>0.5</v>
      </c>
      <c r="F1411" s="26">
        <v>216.516186</v>
      </c>
    </row>
    <row r="1412" spans="2:6" x14ac:dyDescent="0.3">
      <c r="B1412" s="35" t="s">
        <v>44</v>
      </c>
      <c r="C1412" s="28" t="s">
        <v>8</v>
      </c>
      <c r="D1412" s="28" t="s">
        <v>40</v>
      </c>
      <c r="E1412" s="28">
        <v>0.5</v>
      </c>
      <c r="F1412" s="28">
        <v>216.516186</v>
      </c>
    </row>
    <row r="1413" spans="2:6" x14ac:dyDescent="0.3">
      <c r="B1413" s="34" t="s">
        <v>44</v>
      </c>
      <c r="C1413" s="26" t="s">
        <v>8</v>
      </c>
      <c r="D1413" s="26" t="s">
        <v>40</v>
      </c>
      <c r="E1413" s="26">
        <v>0.5</v>
      </c>
      <c r="F1413" s="26">
        <v>216.516186</v>
      </c>
    </row>
    <row r="1414" spans="2:6" x14ac:dyDescent="0.3">
      <c r="B1414" s="35" t="s">
        <v>44</v>
      </c>
      <c r="C1414" s="28" t="s">
        <v>8</v>
      </c>
      <c r="D1414" s="28" t="s">
        <v>40</v>
      </c>
      <c r="E1414" s="28">
        <v>0.5</v>
      </c>
      <c r="F1414" s="28">
        <v>216.516186</v>
      </c>
    </row>
    <row r="1415" spans="2:6" x14ac:dyDescent="0.3">
      <c r="B1415" s="34" t="s">
        <v>44</v>
      </c>
      <c r="C1415" s="26" t="s">
        <v>8</v>
      </c>
      <c r="D1415" s="26" t="s">
        <v>40</v>
      </c>
      <c r="E1415" s="26">
        <v>0.5</v>
      </c>
      <c r="F1415" s="26">
        <v>216.516186</v>
      </c>
    </row>
    <row r="1416" spans="2:6" x14ac:dyDescent="0.3">
      <c r="B1416" s="35" t="s">
        <v>44</v>
      </c>
      <c r="C1416" s="28" t="s">
        <v>8</v>
      </c>
      <c r="D1416" s="28" t="s">
        <v>40</v>
      </c>
      <c r="E1416" s="28">
        <v>0.25</v>
      </c>
      <c r="F1416" s="28">
        <v>196.70046300000001</v>
      </c>
    </row>
    <row r="1417" spans="2:6" x14ac:dyDescent="0.3">
      <c r="B1417" s="34" t="s">
        <v>44</v>
      </c>
      <c r="C1417" s="26" t="s">
        <v>8</v>
      </c>
      <c r="D1417" s="26" t="s">
        <v>40</v>
      </c>
      <c r="E1417" s="26">
        <v>0.25</v>
      </c>
      <c r="F1417" s="26">
        <v>196.70046300000001</v>
      </c>
    </row>
    <row r="1418" spans="2:6" x14ac:dyDescent="0.3">
      <c r="B1418" s="35" t="s">
        <v>44</v>
      </c>
      <c r="C1418" s="28" t="s">
        <v>8</v>
      </c>
      <c r="D1418" s="28" t="s">
        <v>40</v>
      </c>
      <c r="E1418" s="28">
        <v>0.25</v>
      </c>
      <c r="F1418" s="28">
        <v>196.70046300000001</v>
      </c>
    </row>
    <row r="1419" spans="2:6" x14ac:dyDescent="0.3">
      <c r="B1419" s="34" t="s">
        <v>44</v>
      </c>
      <c r="C1419" s="26" t="s">
        <v>8</v>
      </c>
      <c r="D1419" s="26" t="s">
        <v>40</v>
      </c>
      <c r="E1419" s="26">
        <v>0.25</v>
      </c>
      <c r="F1419" s="26">
        <v>196.70046300000001</v>
      </c>
    </row>
    <row r="1420" spans="2:6" x14ac:dyDescent="0.3">
      <c r="B1420" s="35" t="s">
        <v>44</v>
      </c>
      <c r="C1420" s="28" t="s">
        <v>8</v>
      </c>
      <c r="D1420" s="28" t="s">
        <v>40</v>
      </c>
      <c r="E1420" s="28">
        <v>0.05</v>
      </c>
      <c r="F1420" s="28">
        <v>176.694919</v>
      </c>
    </row>
    <row r="1421" spans="2:6" x14ac:dyDescent="0.3">
      <c r="B1421" s="34" t="s">
        <v>44</v>
      </c>
      <c r="C1421" s="26" t="s">
        <v>8</v>
      </c>
      <c r="D1421" s="26" t="s">
        <v>40</v>
      </c>
      <c r="E1421" s="26">
        <v>0.05</v>
      </c>
      <c r="F1421" s="26">
        <v>176.694919</v>
      </c>
    </row>
    <row r="1422" spans="2:6" x14ac:dyDescent="0.3">
      <c r="B1422" s="35" t="s">
        <v>44</v>
      </c>
      <c r="C1422" s="28" t="s">
        <v>8</v>
      </c>
      <c r="D1422" s="28" t="s">
        <v>40</v>
      </c>
      <c r="E1422" s="28">
        <v>0.05</v>
      </c>
      <c r="F1422" s="28">
        <v>176.694919</v>
      </c>
    </row>
    <row r="1423" spans="2:6" x14ac:dyDescent="0.3">
      <c r="B1423" s="34" t="s">
        <v>44</v>
      </c>
      <c r="C1423" s="26" t="s">
        <v>8</v>
      </c>
      <c r="D1423" s="26" t="s">
        <v>40</v>
      </c>
      <c r="E1423" s="26">
        <v>0</v>
      </c>
      <c r="F1423" s="26">
        <v>162.03806700000001</v>
      </c>
    </row>
    <row r="1424" spans="2:6" x14ac:dyDescent="0.3">
      <c r="B1424" s="35" t="s">
        <v>44</v>
      </c>
      <c r="C1424" s="28" t="s">
        <v>8</v>
      </c>
      <c r="D1424" s="28" t="s">
        <v>40</v>
      </c>
      <c r="E1424" s="28" t="s">
        <v>24</v>
      </c>
      <c r="F1424" s="28">
        <v>225.83095499999999</v>
      </c>
    </row>
    <row r="1425" spans="2:6" x14ac:dyDescent="0.3">
      <c r="B1425" s="34" t="s">
        <v>44</v>
      </c>
      <c r="C1425" s="26" t="s">
        <v>8</v>
      </c>
      <c r="D1425" s="26" t="s">
        <v>41</v>
      </c>
      <c r="E1425" s="26">
        <v>1</v>
      </c>
      <c r="F1425" s="26">
        <v>598.87189100000001</v>
      </c>
    </row>
    <row r="1426" spans="2:6" x14ac:dyDescent="0.3">
      <c r="B1426" s="35" t="s">
        <v>44</v>
      </c>
      <c r="C1426" s="28" t="s">
        <v>8</v>
      </c>
      <c r="D1426" s="28" t="s">
        <v>41</v>
      </c>
      <c r="E1426" s="28">
        <v>0.95</v>
      </c>
      <c r="F1426" s="28">
        <v>355.46407399999998</v>
      </c>
    </row>
    <row r="1427" spans="2:6" x14ac:dyDescent="0.3">
      <c r="B1427" s="34" t="s">
        <v>44</v>
      </c>
      <c r="C1427" s="26" t="s">
        <v>8</v>
      </c>
      <c r="D1427" s="26" t="s">
        <v>41</v>
      </c>
      <c r="E1427" s="26">
        <v>0.95</v>
      </c>
      <c r="F1427" s="26">
        <v>355.46407399999998</v>
      </c>
    </row>
    <row r="1428" spans="2:6" x14ac:dyDescent="0.3">
      <c r="B1428" s="35" t="s">
        <v>44</v>
      </c>
      <c r="C1428" s="28" t="s">
        <v>8</v>
      </c>
      <c r="D1428" s="28" t="s">
        <v>41</v>
      </c>
      <c r="E1428" s="28">
        <v>0.95</v>
      </c>
      <c r="F1428" s="28">
        <v>355.46407399999998</v>
      </c>
    </row>
    <row r="1429" spans="2:6" x14ac:dyDescent="0.3">
      <c r="B1429" s="34" t="s">
        <v>44</v>
      </c>
      <c r="C1429" s="26" t="s">
        <v>8</v>
      </c>
      <c r="D1429" s="26" t="s">
        <v>41</v>
      </c>
      <c r="E1429" s="26">
        <v>0.75</v>
      </c>
      <c r="F1429" s="26">
        <v>301.23307399999999</v>
      </c>
    </row>
    <row r="1430" spans="2:6" x14ac:dyDescent="0.3">
      <c r="B1430" s="35" t="s">
        <v>44</v>
      </c>
      <c r="C1430" s="28" t="s">
        <v>8</v>
      </c>
      <c r="D1430" s="28" t="s">
        <v>41</v>
      </c>
      <c r="E1430" s="28">
        <v>0.75</v>
      </c>
      <c r="F1430" s="28">
        <v>301.23307399999999</v>
      </c>
    </row>
    <row r="1431" spans="2:6" x14ac:dyDescent="0.3">
      <c r="B1431" s="34" t="s">
        <v>44</v>
      </c>
      <c r="C1431" s="26" t="s">
        <v>8</v>
      </c>
      <c r="D1431" s="26" t="s">
        <v>41</v>
      </c>
      <c r="E1431" s="26">
        <v>0.75</v>
      </c>
      <c r="F1431" s="26">
        <v>301.23307399999999</v>
      </c>
    </row>
    <row r="1432" spans="2:6" x14ac:dyDescent="0.3">
      <c r="B1432" s="35" t="s">
        <v>44</v>
      </c>
      <c r="C1432" s="28" t="s">
        <v>8</v>
      </c>
      <c r="D1432" s="28" t="s">
        <v>41</v>
      </c>
      <c r="E1432" s="28">
        <v>0.75</v>
      </c>
      <c r="F1432" s="28">
        <v>301.23307399999999</v>
      </c>
    </row>
    <row r="1433" spans="2:6" x14ac:dyDescent="0.3">
      <c r="B1433" s="34" t="s">
        <v>44</v>
      </c>
      <c r="C1433" s="26" t="s">
        <v>8</v>
      </c>
      <c r="D1433" s="26" t="s">
        <v>41</v>
      </c>
      <c r="E1433" s="26">
        <v>0.5</v>
      </c>
      <c r="F1433" s="26">
        <v>275.31337200000002</v>
      </c>
    </row>
    <row r="1434" spans="2:6" x14ac:dyDescent="0.3">
      <c r="B1434" s="35" t="s">
        <v>44</v>
      </c>
      <c r="C1434" s="28" t="s">
        <v>8</v>
      </c>
      <c r="D1434" s="28" t="s">
        <v>41</v>
      </c>
      <c r="E1434" s="28">
        <v>0.5</v>
      </c>
      <c r="F1434" s="28">
        <v>275.31337200000002</v>
      </c>
    </row>
    <row r="1435" spans="2:6" x14ac:dyDescent="0.3">
      <c r="B1435" s="34" t="s">
        <v>44</v>
      </c>
      <c r="C1435" s="26" t="s">
        <v>8</v>
      </c>
      <c r="D1435" s="26" t="s">
        <v>41</v>
      </c>
      <c r="E1435" s="26">
        <v>0.5</v>
      </c>
      <c r="F1435" s="26">
        <v>275.31337200000002</v>
      </c>
    </row>
    <row r="1436" spans="2:6" x14ac:dyDescent="0.3">
      <c r="B1436" s="35" t="s">
        <v>44</v>
      </c>
      <c r="C1436" s="28" t="s">
        <v>8</v>
      </c>
      <c r="D1436" s="28" t="s">
        <v>41</v>
      </c>
      <c r="E1436" s="28">
        <v>0.5</v>
      </c>
      <c r="F1436" s="28">
        <v>275.31337200000002</v>
      </c>
    </row>
    <row r="1437" spans="2:6" x14ac:dyDescent="0.3">
      <c r="B1437" s="34" t="s">
        <v>44</v>
      </c>
      <c r="C1437" s="26" t="s">
        <v>8</v>
      </c>
      <c r="D1437" s="26" t="s">
        <v>41</v>
      </c>
      <c r="E1437" s="26">
        <v>0.5</v>
      </c>
      <c r="F1437" s="26">
        <v>275.31337200000002</v>
      </c>
    </row>
    <row r="1438" spans="2:6" x14ac:dyDescent="0.3">
      <c r="B1438" s="35" t="s">
        <v>44</v>
      </c>
      <c r="C1438" s="28" t="s">
        <v>8</v>
      </c>
      <c r="D1438" s="28" t="s">
        <v>41</v>
      </c>
      <c r="E1438" s="28">
        <v>0.25</v>
      </c>
      <c r="F1438" s="28">
        <v>256.291968</v>
      </c>
    </row>
    <row r="1439" spans="2:6" x14ac:dyDescent="0.3">
      <c r="B1439" s="34" t="s">
        <v>44</v>
      </c>
      <c r="C1439" s="26" t="s">
        <v>8</v>
      </c>
      <c r="D1439" s="26" t="s">
        <v>41</v>
      </c>
      <c r="E1439" s="26">
        <v>0.25</v>
      </c>
      <c r="F1439" s="26">
        <v>256.291968</v>
      </c>
    </row>
    <row r="1440" spans="2:6" x14ac:dyDescent="0.3">
      <c r="B1440" s="35" t="s">
        <v>44</v>
      </c>
      <c r="C1440" s="28" t="s">
        <v>8</v>
      </c>
      <c r="D1440" s="28" t="s">
        <v>41</v>
      </c>
      <c r="E1440" s="28">
        <v>0.25</v>
      </c>
      <c r="F1440" s="28">
        <v>256.291968</v>
      </c>
    </row>
    <row r="1441" spans="2:6" x14ac:dyDescent="0.3">
      <c r="B1441" s="34" t="s">
        <v>44</v>
      </c>
      <c r="C1441" s="26" t="s">
        <v>8</v>
      </c>
      <c r="D1441" s="26" t="s">
        <v>41</v>
      </c>
      <c r="E1441" s="26">
        <v>0.25</v>
      </c>
      <c r="F1441" s="26">
        <v>256.291968</v>
      </c>
    </row>
    <row r="1442" spans="2:6" x14ac:dyDescent="0.3">
      <c r="B1442" s="35" t="s">
        <v>44</v>
      </c>
      <c r="C1442" s="28" t="s">
        <v>8</v>
      </c>
      <c r="D1442" s="28" t="s">
        <v>41</v>
      </c>
      <c r="E1442" s="28">
        <v>0.05</v>
      </c>
      <c r="F1442" s="28">
        <v>236.19190399999999</v>
      </c>
    </row>
    <row r="1443" spans="2:6" x14ac:dyDescent="0.3">
      <c r="B1443" s="34" t="s">
        <v>44</v>
      </c>
      <c r="C1443" s="26" t="s">
        <v>8</v>
      </c>
      <c r="D1443" s="26" t="s">
        <v>41</v>
      </c>
      <c r="E1443" s="26">
        <v>0.05</v>
      </c>
      <c r="F1443" s="26">
        <v>236.19190399999999</v>
      </c>
    </row>
    <row r="1444" spans="2:6" x14ac:dyDescent="0.3">
      <c r="B1444" s="35" t="s">
        <v>44</v>
      </c>
      <c r="C1444" s="28" t="s">
        <v>8</v>
      </c>
      <c r="D1444" s="28" t="s">
        <v>41</v>
      </c>
      <c r="E1444" s="28">
        <v>0.05</v>
      </c>
      <c r="F1444" s="28">
        <v>236.19190399999999</v>
      </c>
    </row>
    <row r="1445" spans="2:6" x14ac:dyDescent="0.3">
      <c r="B1445" s="34" t="s">
        <v>44</v>
      </c>
      <c r="C1445" s="26" t="s">
        <v>8</v>
      </c>
      <c r="D1445" s="26" t="s">
        <v>41</v>
      </c>
      <c r="E1445" s="26">
        <v>0</v>
      </c>
      <c r="F1445" s="26">
        <v>217.38699399999999</v>
      </c>
    </row>
    <row r="1446" spans="2:6" x14ac:dyDescent="0.3">
      <c r="B1446" s="35" t="s">
        <v>44</v>
      </c>
      <c r="C1446" s="28" t="s">
        <v>8</v>
      </c>
      <c r="D1446" s="28" t="s">
        <v>41</v>
      </c>
      <c r="E1446" s="28" t="s">
        <v>24</v>
      </c>
      <c r="F1446" s="28">
        <v>282.76812799999999</v>
      </c>
    </row>
    <row r="1447" spans="2:6" x14ac:dyDescent="0.3">
      <c r="B1447" s="34" t="s">
        <v>44</v>
      </c>
      <c r="C1447" s="26" t="s">
        <v>8</v>
      </c>
      <c r="D1447" s="26" t="s">
        <v>42</v>
      </c>
      <c r="E1447" s="26">
        <v>1</v>
      </c>
      <c r="F1447" s="26">
        <v>32033979.499065999</v>
      </c>
    </row>
    <row r="1448" spans="2:6" x14ac:dyDescent="0.3">
      <c r="B1448" s="35" t="s">
        <v>44</v>
      </c>
      <c r="C1448" s="28" t="s">
        <v>8</v>
      </c>
      <c r="D1448" s="28" t="s">
        <v>42</v>
      </c>
      <c r="E1448" s="28">
        <v>0.95</v>
      </c>
      <c r="F1448" s="28">
        <v>23082768.118299998</v>
      </c>
    </row>
    <row r="1449" spans="2:6" x14ac:dyDescent="0.3">
      <c r="B1449" s="34" t="s">
        <v>44</v>
      </c>
      <c r="C1449" s="26" t="s">
        <v>8</v>
      </c>
      <c r="D1449" s="26" t="s">
        <v>42</v>
      </c>
      <c r="E1449" s="26">
        <v>0.95</v>
      </c>
      <c r="F1449" s="26">
        <v>23082768.118299998</v>
      </c>
    </row>
    <row r="1450" spans="2:6" x14ac:dyDescent="0.3">
      <c r="B1450" s="35" t="s">
        <v>44</v>
      </c>
      <c r="C1450" s="28" t="s">
        <v>8</v>
      </c>
      <c r="D1450" s="28" t="s">
        <v>42</v>
      </c>
      <c r="E1450" s="28">
        <v>0.95</v>
      </c>
      <c r="F1450" s="28">
        <v>23082768.118299998</v>
      </c>
    </row>
    <row r="1451" spans="2:6" x14ac:dyDescent="0.3">
      <c r="B1451" s="34" t="s">
        <v>44</v>
      </c>
      <c r="C1451" s="26" t="s">
        <v>8</v>
      </c>
      <c r="D1451" s="26" t="s">
        <v>42</v>
      </c>
      <c r="E1451" s="26">
        <v>0.75</v>
      </c>
      <c r="F1451" s="26">
        <v>19380681.626644999</v>
      </c>
    </row>
    <row r="1452" spans="2:6" x14ac:dyDescent="0.3">
      <c r="B1452" s="35" t="s">
        <v>44</v>
      </c>
      <c r="C1452" s="28" t="s">
        <v>8</v>
      </c>
      <c r="D1452" s="28" t="s">
        <v>42</v>
      </c>
      <c r="E1452" s="28">
        <v>0.75</v>
      </c>
      <c r="F1452" s="28">
        <v>19380681.626644999</v>
      </c>
    </row>
    <row r="1453" spans="2:6" x14ac:dyDescent="0.3">
      <c r="B1453" s="34" t="s">
        <v>44</v>
      </c>
      <c r="C1453" s="26" t="s">
        <v>8</v>
      </c>
      <c r="D1453" s="26" t="s">
        <v>42</v>
      </c>
      <c r="E1453" s="26">
        <v>0.75</v>
      </c>
      <c r="F1453" s="26">
        <v>19380681.626644999</v>
      </c>
    </row>
    <row r="1454" spans="2:6" x14ac:dyDescent="0.3">
      <c r="B1454" s="35" t="s">
        <v>44</v>
      </c>
      <c r="C1454" s="28" t="s">
        <v>8</v>
      </c>
      <c r="D1454" s="28" t="s">
        <v>42</v>
      </c>
      <c r="E1454" s="28">
        <v>0.75</v>
      </c>
      <c r="F1454" s="28">
        <v>19380681.626644999</v>
      </c>
    </row>
    <row r="1455" spans="2:6" x14ac:dyDescent="0.3">
      <c r="B1455" s="34" t="s">
        <v>44</v>
      </c>
      <c r="C1455" s="26" t="s">
        <v>8</v>
      </c>
      <c r="D1455" s="26" t="s">
        <v>42</v>
      </c>
      <c r="E1455" s="26">
        <v>0.5</v>
      </c>
      <c r="F1455" s="26">
        <v>16623881.732465001</v>
      </c>
    </row>
    <row r="1456" spans="2:6" x14ac:dyDescent="0.3">
      <c r="B1456" s="35" t="s">
        <v>44</v>
      </c>
      <c r="C1456" s="28" t="s">
        <v>8</v>
      </c>
      <c r="D1456" s="28" t="s">
        <v>42</v>
      </c>
      <c r="E1456" s="28">
        <v>0.5</v>
      </c>
      <c r="F1456" s="28">
        <v>16623881.732465001</v>
      </c>
    </row>
    <row r="1457" spans="2:6" x14ac:dyDescent="0.3">
      <c r="B1457" s="34" t="s">
        <v>44</v>
      </c>
      <c r="C1457" s="26" t="s">
        <v>8</v>
      </c>
      <c r="D1457" s="26" t="s">
        <v>42</v>
      </c>
      <c r="E1457" s="26">
        <v>0.5</v>
      </c>
      <c r="F1457" s="26">
        <v>16623881.732465001</v>
      </c>
    </row>
    <row r="1458" spans="2:6" x14ac:dyDescent="0.3">
      <c r="B1458" s="35" t="s">
        <v>44</v>
      </c>
      <c r="C1458" s="28" t="s">
        <v>8</v>
      </c>
      <c r="D1458" s="28" t="s">
        <v>42</v>
      </c>
      <c r="E1458" s="28">
        <v>0.5</v>
      </c>
      <c r="F1458" s="28">
        <v>16623881.732465001</v>
      </c>
    </row>
    <row r="1459" spans="2:6" x14ac:dyDescent="0.3">
      <c r="B1459" s="34" t="s">
        <v>44</v>
      </c>
      <c r="C1459" s="26" t="s">
        <v>8</v>
      </c>
      <c r="D1459" s="26" t="s">
        <v>42</v>
      </c>
      <c r="E1459" s="26">
        <v>0.5</v>
      </c>
      <c r="F1459" s="26">
        <v>16623881.732465001</v>
      </c>
    </row>
    <row r="1460" spans="2:6" x14ac:dyDescent="0.3">
      <c r="B1460" s="35" t="s">
        <v>44</v>
      </c>
      <c r="C1460" s="28" t="s">
        <v>8</v>
      </c>
      <c r="D1460" s="28" t="s">
        <v>42</v>
      </c>
      <c r="E1460" s="28">
        <v>0.25</v>
      </c>
      <c r="F1460" s="28">
        <v>13919590.030463999</v>
      </c>
    </row>
    <row r="1461" spans="2:6" x14ac:dyDescent="0.3">
      <c r="B1461" s="34" t="s">
        <v>44</v>
      </c>
      <c r="C1461" s="26" t="s">
        <v>8</v>
      </c>
      <c r="D1461" s="26" t="s">
        <v>42</v>
      </c>
      <c r="E1461" s="26">
        <v>0.25</v>
      </c>
      <c r="F1461" s="26">
        <v>13919590.030463999</v>
      </c>
    </row>
    <row r="1462" spans="2:6" x14ac:dyDescent="0.3">
      <c r="B1462" s="35" t="s">
        <v>44</v>
      </c>
      <c r="C1462" s="28" t="s">
        <v>8</v>
      </c>
      <c r="D1462" s="28" t="s">
        <v>42</v>
      </c>
      <c r="E1462" s="28">
        <v>0.25</v>
      </c>
      <c r="F1462" s="28">
        <v>13919590.030463999</v>
      </c>
    </row>
    <row r="1463" spans="2:6" x14ac:dyDescent="0.3">
      <c r="B1463" s="34" t="s">
        <v>44</v>
      </c>
      <c r="C1463" s="26" t="s">
        <v>8</v>
      </c>
      <c r="D1463" s="26" t="s">
        <v>42</v>
      </c>
      <c r="E1463" s="26">
        <v>0.25</v>
      </c>
      <c r="F1463" s="26">
        <v>13919590.030463999</v>
      </c>
    </row>
    <row r="1464" spans="2:6" x14ac:dyDescent="0.3">
      <c r="B1464" s="35" t="s">
        <v>44</v>
      </c>
      <c r="C1464" s="28" t="s">
        <v>8</v>
      </c>
      <c r="D1464" s="28" t="s">
        <v>42</v>
      </c>
      <c r="E1464" s="28">
        <v>0.05</v>
      </c>
      <c r="F1464" s="28">
        <v>10704358.750228999</v>
      </c>
    </row>
    <row r="1465" spans="2:6" x14ac:dyDescent="0.3">
      <c r="B1465" s="34" t="s">
        <v>44</v>
      </c>
      <c r="C1465" s="26" t="s">
        <v>8</v>
      </c>
      <c r="D1465" s="26" t="s">
        <v>42</v>
      </c>
      <c r="E1465" s="26">
        <v>0.05</v>
      </c>
      <c r="F1465" s="26">
        <v>10704358.750228999</v>
      </c>
    </row>
    <row r="1466" spans="2:6" x14ac:dyDescent="0.3">
      <c r="B1466" s="35" t="s">
        <v>44</v>
      </c>
      <c r="C1466" s="28" t="s">
        <v>8</v>
      </c>
      <c r="D1466" s="28" t="s">
        <v>42</v>
      </c>
      <c r="E1466" s="28">
        <v>0.05</v>
      </c>
      <c r="F1466" s="28">
        <v>10704358.750228999</v>
      </c>
    </row>
    <row r="1467" spans="2:6" x14ac:dyDescent="0.3">
      <c r="B1467" s="34" t="s">
        <v>44</v>
      </c>
      <c r="C1467" s="26" t="s">
        <v>8</v>
      </c>
      <c r="D1467" s="26" t="s">
        <v>42</v>
      </c>
      <c r="E1467" s="26">
        <v>0</v>
      </c>
      <c r="F1467" s="26">
        <v>6467892.2906719996</v>
      </c>
    </row>
    <row r="1468" spans="2:6" x14ac:dyDescent="0.3">
      <c r="B1468" s="35" t="s">
        <v>44</v>
      </c>
      <c r="C1468" s="28" t="s">
        <v>8</v>
      </c>
      <c r="D1468" s="28" t="s">
        <v>42</v>
      </c>
      <c r="E1468" s="28" t="s">
        <v>24</v>
      </c>
      <c r="F1468" s="28">
        <v>16721701.458888</v>
      </c>
    </row>
    <row r="1469" spans="2:6" x14ac:dyDescent="0.3">
      <c r="B1469" s="34" t="s">
        <v>44</v>
      </c>
      <c r="C1469" s="26" t="s">
        <v>8</v>
      </c>
      <c r="D1469" s="26" t="s">
        <v>43</v>
      </c>
      <c r="E1469" s="26">
        <v>1</v>
      </c>
      <c r="F1469" s="26">
        <v>590.32883500000003</v>
      </c>
    </row>
    <row r="1470" spans="2:6" x14ac:dyDescent="0.3">
      <c r="B1470" s="35" t="s">
        <v>44</v>
      </c>
      <c r="C1470" s="28" t="s">
        <v>8</v>
      </c>
      <c r="D1470" s="28" t="s">
        <v>43</v>
      </c>
      <c r="E1470" s="28">
        <v>0.95</v>
      </c>
      <c r="F1470" s="28">
        <v>325.19679200000002</v>
      </c>
    </row>
    <row r="1471" spans="2:6" x14ac:dyDescent="0.3">
      <c r="B1471" s="34" t="s">
        <v>44</v>
      </c>
      <c r="C1471" s="26" t="s">
        <v>8</v>
      </c>
      <c r="D1471" s="26" t="s">
        <v>43</v>
      </c>
      <c r="E1471" s="26">
        <v>0.95</v>
      </c>
      <c r="F1471" s="26">
        <v>325.19679200000002</v>
      </c>
    </row>
    <row r="1472" spans="2:6" x14ac:dyDescent="0.3">
      <c r="B1472" s="35" t="s">
        <v>44</v>
      </c>
      <c r="C1472" s="28" t="s">
        <v>8</v>
      </c>
      <c r="D1472" s="28" t="s">
        <v>43</v>
      </c>
      <c r="E1472" s="28">
        <v>0.95</v>
      </c>
      <c r="F1472" s="28">
        <v>325.19679200000002</v>
      </c>
    </row>
    <row r="1473" spans="2:6" x14ac:dyDescent="0.3">
      <c r="B1473" s="34" t="s">
        <v>44</v>
      </c>
      <c r="C1473" s="26" t="s">
        <v>8</v>
      </c>
      <c r="D1473" s="26" t="s">
        <v>43</v>
      </c>
      <c r="E1473" s="26">
        <v>0.75</v>
      </c>
      <c r="F1473" s="26">
        <v>261.88291700000002</v>
      </c>
    </row>
    <row r="1474" spans="2:6" x14ac:dyDescent="0.3">
      <c r="B1474" s="35" t="s">
        <v>44</v>
      </c>
      <c r="C1474" s="28" t="s">
        <v>8</v>
      </c>
      <c r="D1474" s="28" t="s">
        <v>43</v>
      </c>
      <c r="E1474" s="28">
        <v>0.75</v>
      </c>
      <c r="F1474" s="28">
        <v>261.88291700000002</v>
      </c>
    </row>
    <row r="1475" spans="2:6" x14ac:dyDescent="0.3">
      <c r="B1475" s="34" t="s">
        <v>44</v>
      </c>
      <c r="C1475" s="26" t="s">
        <v>8</v>
      </c>
      <c r="D1475" s="26" t="s">
        <v>43</v>
      </c>
      <c r="E1475" s="26">
        <v>0.75</v>
      </c>
      <c r="F1475" s="26">
        <v>261.88291700000002</v>
      </c>
    </row>
    <row r="1476" spans="2:6" x14ac:dyDescent="0.3">
      <c r="B1476" s="35" t="s">
        <v>44</v>
      </c>
      <c r="C1476" s="28" t="s">
        <v>8</v>
      </c>
      <c r="D1476" s="28" t="s">
        <v>43</v>
      </c>
      <c r="E1476" s="28">
        <v>0.75</v>
      </c>
      <c r="F1476" s="28">
        <v>261.88291700000002</v>
      </c>
    </row>
    <row r="1477" spans="2:6" x14ac:dyDescent="0.3">
      <c r="B1477" s="34" t="s">
        <v>44</v>
      </c>
      <c r="C1477" s="26" t="s">
        <v>8</v>
      </c>
      <c r="D1477" s="26" t="s">
        <v>43</v>
      </c>
      <c r="E1477" s="26">
        <v>0.5</v>
      </c>
      <c r="F1477" s="26">
        <v>230.51254900000001</v>
      </c>
    </row>
    <row r="1478" spans="2:6" x14ac:dyDescent="0.3">
      <c r="B1478" s="35" t="s">
        <v>44</v>
      </c>
      <c r="C1478" s="28" t="s">
        <v>8</v>
      </c>
      <c r="D1478" s="28" t="s">
        <v>43</v>
      </c>
      <c r="E1478" s="28">
        <v>0.5</v>
      </c>
      <c r="F1478" s="28">
        <v>230.51254900000001</v>
      </c>
    </row>
    <row r="1479" spans="2:6" x14ac:dyDescent="0.3">
      <c r="B1479" s="34" t="s">
        <v>44</v>
      </c>
      <c r="C1479" s="26" t="s">
        <v>8</v>
      </c>
      <c r="D1479" s="26" t="s">
        <v>43</v>
      </c>
      <c r="E1479" s="26">
        <v>0.5</v>
      </c>
      <c r="F1479" s="26">
        <v>230.51254900000001</v>
      </c>
    </row>
    <row r="1480" spans="2:6" x14ac:dyDescent="0.3">
      <c r="B1480" s="35" t="s">
        <v>44</v>
      </c>
      <c r="C1480" s="28" t="s">
        <v>8</v>
      </c>
      <c r="D1480" s="28" t="s">
        <v>43</v>
      </c>
      <c r="E1480" s="28">
        <v>0.5</v>
      </c>
      <c r="F1480" s="28">
        <v>230.51254900000001</v>
      </c>
    </row>
    <row r="1481" spans="2:6" x14ac:dyDescent="0.3">
      <c r="B1481" s="34" t="s">
        <v>44</v>
      </c>
      <c r="C1481" s="26" t="s">
        <v>8</v>
      </c>
      <c r="D1481" s="26" t="s">
        <v>43</v>
      </c>
      <c r="E1481" s="26">
        <v>0.5</v>
      </c>
      <c r="F1481" s="26">
        <v>230.51254900000001</v>
      </c>
    </row>
    <row r="1482" spans="2:6" x14ac:dyDescent="0.3">
      <c r="B1482" s="35" t="s">
        <v>44</v>
      </c>
      <c r="C1482" s="28" t="s">
        <v>8</v>
      </c>
      <c r="D1482" s="28" t="s">
        <v>43</v>
      </c>
      <c r="E1482" s="28">
        <v>0.25</v>
      </c>
      <c r="F1482" s="28">
        <v>209.60155499999999</v>
      </c>
    </row>
    <row r="1483" spans="2:6" x14ac:dyDescent="0.3">
      <c r="B1483" s="34" t="s">
        <v>44</v>
      </c>
      <c r="C1483" s="26" t="s">
        <v>8</v>
      </c>
      <c r="D1483" s="26" t="s">
        <v>43</v>
      </c>
      <c r="E1483" s="26">
        <v>0.25</v>
      </c>
      <c r="F1483" s="26">
        <v>209.60155499999999</v>
      </c>
    </row>
    <row r="1484" spans="2:6" x14ac:dyDescent="0.3">
      <c r="B1484" s="35" t="s">
        <v>44</v>
      </c>
      <c r="C1484" s="28" t="s">
        <v>8</v>
      </c>
      <c r="D1484" s="28" t="s">
        <v>43</v>
      </c>
      <c r="E1484" s="28">
        <v>0.25</v>
      </c>
      <c r="F1484" s="28">
        <v>209.60155499999999</v>
      </c>
    </row>
    <row r="1485" spans="2:6" x14ac:dyDescent="0.3">
      <c r="B1485" s="34" t="s">
        <v>44</v>
      </c>
      <c r="C1485" s="26" t="s">
        <v>8</v>
      </c>
      <c r="D1485" s="26" t="s">
        <v>43</v>
      </c>
      <c r="E1485" s="26">
        <v>0.25</v>
      </c>
      <c r="F1485" s="26">
        <v>209.60155499999999</v>
      </c>
    </row>
    <row r="1486" spans="2:6" x14ac:dyDescent="0.3">
      <c r="B1486" s="35" t="s">
        <v>44</v>
      </c>
      <c r="C1486" s="28" t="s">
        <v>8</v>
      </c>
      <c r="D1486" s="28" t="s">
        <v>43</v>
      </c>
      <c r="E1486" s="28">
        <v>0.05</v>
      </c>
      <c r="F1486" s="28">
        <v>188.48053999999999</v>
      </c>
    </row>
    <row r="1487" spans="2:6" x14ac:dyDescent="0.3">
      <c r="B1487" s="34" t="s">
        <v>44</v>
      </c>
      <c r="C1487" s="26" t="s">
        <v>8</v>
      </c>
      <c r="D1487" s="26" t="s">
        <v>43</v>
      </c>
      <c r="E1487" s="26">
        <v>0.05</v>
      </c>
      <c r="F1487" s="26">
        <v>188.48053999999999</v>
      </c>
    </row>
    <row r="1488" spans="2:6" x14ac:dyDescent="0.3">
      <c r="B1488" s="35" t="s">
        <v>44</v>
      </c>
      <c r="C1488" s="28" t="s">
        <v>8</v>
      </c>
      <c r="D1488" s="28" t="s">
        <v>43</v>
      </c>
      <c r="E1488" s="28">
        <v>0.05</v>
      </c>
      <c r="F1488" s="28">
        <v>188.48053999999999</v>
      </c>
    </row>
    <row r="1489" spans="2:6" x14ac:dyDescent="0.3">
      <c r="B1489" s="34" t="s">
        <v>44</v>
      </c>
      <c r="C1489" s="26" t="s">
        <v>8</v>
      </c>
      <c r="D1489" s="26" t="s">
        <v>43</v>
      </c>
      <c r="E1489" s="26">
        <v>0</v>
      </c>
      <c r="F1489" s="26">
        <v>173.017864</v>
      </c>
    </row>
    <row r="1490" spans="2:6" x14ac:dyDescent="0.3">
      <c r="B1490" s="35" t="s">
        <v>44</v>
      </c>
      <c r="C1490" s="28" t="s">
        <v>8</v>
      </c>
      <c r="D1490" s="28" t="s">
        <v>43</v>
      </c>
      <c r="E1490" s="28" t="s">
        <v>24</v>
      </c>
      <c r="F1490" s="28">
        <v>240.48579799999999</v>
      </c>
    </row>
    <row r="1491" spans="2:6" x14ac:dyDescent="0.3">
      <c r="B1491" s="34" t="s">
        <v>44</v>
      </c>
      <c r="C1491" s="26" t="s">
        <v>9</v>
      </c>
      <c r="D1491" s="26" t="s">
        <v>35</v>
      </c>
      <c r="E1491" s="26">
        <v>1</v>
      </c>
      <c r="F1491" s="26">
        <v>118516.3</v>
      </c>
    </row>
    <row r="1492" spans="2:6" x14ac:dyDescent="0.3">
      <c r="B1492" s="35" t="s">
        <v>44</v>
      </c>
      <c r="C1492" s="28" t="s">
        <v>9</v>
      </c>
      <c r="D1492" s="28" t="s">
        <v>35</v>
      </c>
      <c r="E1492" s="28">
        <v>0.95</v>
      </c>
      <c r="F1492" s="28">
        <v>101711.75</v>
      </c>
    </row>
    <row r="1493" spans="2:6" x14ac:dyDescent="0.3">
      <c r="B1493" s="34" t="s">
        <v>44</v>
      </c>
      <c r="C1493" s="26" t="s">
        <v>9</v>
      </c>
      <c r="D1493" s="26" t="s">
        <v>35</v>
      </c>
      <c r="E1493" s="26">
        <v>0.95</v>
      </c>
      <c r="F1493" s="26">
        <v>101711.75</v>
      </c>
    </row>
    <row r="1494" spans="2:6" x14ac:dyDescent="0.3">
      <c r="B1494" s="35" t="s">
        <v>44</v>
      </c>
      <c r="C1494" s="28" t="s">
        <v>9</v>
      </c>
      <c r="D1494" s="28" t="s">
        <v>35</v>
      </c>
      <c r="E1494" s="28">
        <v>0.95</v>
      </c>
      <c r="F1494" s="28">
        <v>101711.75</v>
      </c>
    </row>
    <row r="1495" spans="2:6" x14ac:dyDescent="0.3">
      <c r="B1495" s="34" t="s">
        <v>44</v>
      </c>
      <c r="C1495" s="26" t="s">
        <v>9</v>
      </c>
      <c r="D1495" s="26" t="s">
        <v>35</v>
      </c>
      <c r="E1495" s="26">
        <v>0.75</v>
      </c>
      <c r="F1495" s="26">
        <v>90074.25</v>
      </c>
    </row>
    <row r="1496" spans="2:6" x14ac:dyDescent="0.3">
      <c r="B1496" s="35" t="s">
        <v>44</v>
      </c>
      <c r="C1496" s="28" t="s">
        <v>9</v>
      </c>
      <c r="D1496" s="28" t="s">
        <v>35</v>
      </c>
      <c r="E1496" s="28">
        <v>0.75</v>
      </c>
      <c r="F1496" s="28">
        <v>90074.25</v>
      </c>
    </row>
    <row r="1497" spans="2:6" x14ac:dyDescent="0.3">
      <c r="B1497" s="34" t="s">
        <v>44</v>
      </c>
      <c r="C1497" s="26" t="s">
        <v>9</v>
      </c>
      <c r="D1497" s="26" t="s">
        <v>35</v>
      </c>
      <c r="E1497" s="26">
        <v>0.75</v>
      </c>
      <c r="F1497" s="26">
        <v>90074.25</v>
      </c>
    </row>
    <row r="1498" spans="2:6" x14ac:dyDescent="0.3">
      <c r="B1498" s="35" t="s">
        <v>44</v>
      </c>
      <c r="C1498" s="28" t="s">
        <v>9</v>
      </c>
      <c r="D1498" s="28" t="s">
        <v>35</v>
      </c>
      <c r="E1498" s="28">
        <v>0.75</v>
      </c>
      <c r="F1498" s="28">
        <v>90074.25</v>
      </c>
    </row>
    <row r="1499" spans="2:6" x14ac:dyDescent="0.3">
      <c r="B1499" s="34" t="s">
        <v>44</v>
      </c>
      <c r="C1499" s="26" t="s">
        <v>9</v>
      </c>
      <c r="D1499" s="26" t="s">
        <v>35</v>
      </c>
      <c r="E1499" s="26">
        <v>0.5</v>
      </c>
      <c r="F1499" s="26">
        <v>77831.600000000006</v>
      </c>
    </row>
    <row r="1500" spans="2:6" x14ac:dyDescent="0.3">
      <c r="B1500" s="35" t="s">
        <v>44</v>
      </c>
      <c r="C1500" s="28" t="s">
        <v>9</v>
      </c>
      <c r="D1500" s="28" t="s">
        <v>35</v>
      </c>
      <c r="E1500" s="28">
        <v>0.5</v>
      </c>
      <c r="F1500" s="28">
        <v>77831.600000000006</v>
      </c>
    </row>
    <row r="1501" spans="2:6" x14ac:dyDescent="0.3">
      <c r="B1501" s="34" t="s">
        <v>44</v>
      </c>
      <c r="C1501" s="26" t="s">
        <v>9</v>
      </c>
      <c r="D1501" s="26" t="s">
        <v>35</v>
      </c>
      <c r="E1501" s="26">
        <v>0.5</v>
      </c>
      <c r="F1501" s="26">
        <v>77831.600000000006</v>
      </c>
    </row>
    <row r="1502" spans="2:6" x14ac:dyDescent="0.3">
      <c r="B1502" s="35" t="s">
        <v>44</v>
      </c>
      <c r="C1502" s="28" t="s">
        <v>9</v>
      </c>
      <c r="D1502" s="28" t="s">
        <v>35</v>
      </c>
      <c r="E1502" s="28">
        <v>0.5</v>
      </c>
      <c r="F1502" s="28">
        <v>77831.600000000006</v>
      </c>
    </row>
    <row r="1503" spans="2:6" x14ac:dyDescent="0.3">
      <c r="B1503" s="34" t="s">
        <v>44</v>
      </c>
      <c r="C1503" s="26" t="s">
        <v>9</v>
      </c>
      <c r="D1503" s="26" t="s">
        <v>35</v>
      </c>
      <c r="E1503" s="26">
        <v>0.5</v>
      </c>
      <c r="F1503" s="26">
        <v>77831.600000000006</v>
      </c>
    </row>
    <row r="1504" spans="2:6" x14ac:dyDescent="0.3">
      <c r="B1504" s="35" t="s">
        <v>44</v>
      </c>
      <c r="C1504" s="28" t="s">
        <v>9</v>
      </c>
      <c r="D1504" s="28" t="s">
        <v>35</v>
      </c>
      <c r="E1504" s="28">
        <v>0.25</v>
      </c>
      <c r="F1504" s="28">
        <v>61213.25</v>
      </c>
    </row>
    <row r="1505" spans="2:6" x14ac:dyDescent="0.3">
      <c r="B1505" s="34" t="s">
        <v>44</v>
      </c>
      <c r="C1505" s="26" t="s">
        <v>9</v>
      </c>
      <c r="D1505" s="26" t="s">
        <v>35</v>
      </c>
      <c r="E1505" s="26">
        <v>0.25</v>
      </c>
      <c r="F1505" s="26">
        <v>61213.25</v>
      </c>
    </row>
    <row r="1506" spans="2:6" x14ac:dyDescent="0.3">
      <c r="B1506" s="35" t="s">
        <v>44</v>
      </c>
      <c r="C1506" s="28" t="s">
        <v>9</v>
      </c>
      <c r="D1506" s="28" t="s">
        <v>35</v>
      </c>
      <c r="E1506" s="28">
        <v>0.25</v>
      </c>
      <c r="F1506" s="28">
        <v>61213.25</v>
      </c>
    </row>
    <row r="1507" spans="2:6" x14ac:dyDescent="0.3">
      <c r="B1507" s="34" t="s">
        <v>44</v>
      </c>
      <c r="C1507" s="26" t="s">
        <v>9</v>
      </c>
      <c r="D1507" s="26" t="s">
        <v>35</v>
      </c>
      <c r="E1507" s="26">
        <v>0.25</v>
      </c>
      <c r="F1507" s="26">
        <v>61213.25</v>
      </c>
    </row>
    <row r="1508" spans="2:6" x14ac:dyDescent="0.3">
      <c r="B1508" s="35" t="s">
        <v>44</v>
      </c>
      <c r="C1508" s="28" t="s">
        <v>9</v>
      </c>
      <c r="D1508" s="28" t="s">
        <v>35</v>
      </c>
      <c r="E1508" s="28">
        <v>0.05</v>
      </c>
      <c r="F1508" s="28">
        <v>42453.599999999999</v>
      </c>
    </row>
    <row r="1509" spans="2:6" x14ac:dyDescent="0.3">
      <c r="B1509" s="34" t="s">
        <v>44</v>
      </c>
      <c r="C1509" s="26" t="s">
        <v>9</v>
      </c>
      <c r="D1509" s="26" t="s">
        <v>35</v>
      </c>
      <c r="E1509" s="26">
        <v>0.05</v>
      </c>
      <c r="F1509" s="26">
        <v>42453.599999999999</v>
      </c>
    </row>
    <row r="1510" spans="2:6" x14ac:dyDescent="0.3">
      <c r="B1510" s="35" t="s">
        <v>44</v>
      </c>
      <c r="C1510" s="28" t="s">
        <v>9</v>
      </c>
      <c r="D1510" s="28" t="s">
        <v>35</v>
      </c>
      <c r="E1510" s="28">
        <v>0.05</v>
      </c>
      <c r="F1510" s="28">
        <v>42453.599999999999</v>
      </c>
    </row>
    <row r="1511" spans="2:6" x14ac:dyDescent="0.3">
      <c r="B1511" s="34" t="s">
        <v>44</v>
      </c>
      <c r="C1511" s="26" t="s">
        <v>9</v>
      </c>
      <c r="D1511" s="26" t="s">
        <v>35</v>
      </c>
      <c r="E1511" s="26">
        <v>0</v>
      </c>
      <c r="F1511" s="26">
        <v>27604.15</v>
      </c>
    </row>
    <row r="1512" spans="2:6" x14ac:dyDescent="0.3">
      <c r="B1512" s="35" t="s">
        <v>44</v>
      </c>
      <c r="C1512" s="28" t="s">
        <v>9</v>
      </c>
      <c r="D1512" s="28" t="s">
        <v>35</v>
      </c>
      <c r="E1512" s="28" t="s">
        <v>24</v>
      </c>
      <c r="F1512" s="28">
        <v>75201.674994000001</v>
      </c>
    </row>
    <row r="1513" spans="2:6" x14ac:dyDescent="0.3">
      <c r="B1513" s="34" t="s">
        <v>44</v>
      </c>
      <c r="C1513" s="26" t="s">
        <v>9</v>
      </c>
      <c r="D1513" s="26" t="s">
        <v>45</v>
      </c>
      <c r="E1513" s="26">
        <v>1</v>
      </c>
      <c r="F1513" s="26">
        <v>169180.394642</v>
      </c>
    </row>
    <row r="1514" spans="2:6" x14ac:dyDescent="0.3">
      <c r="B1514" s="35" t="s">
        <v>44</v>
      </c>
      <c r="C1514" s="28" t="s">
        <v>9</v>
      </c>
      <c r="D1514" s="28" t="s">
        <v>45</v>
      </c>
      <c r="E1514" s="28">
        <v>0.95</v>
      </c>
      <c r="F1514" s="28">
        <v>145330.150253</v>
      </c>
    </row>
    <row r="1515" spans="2:6" x14ac:dyDescent="0.3">
      <c r="B1515" s="34" t="s">
        <v>44</v>
      </c>
      <c r="C1515" s="26" t="s">
        <v>9</v>
      </c>
      <c r="D1515" s="26" t="s">
        <v>45</v>
      </c>
      <c r="E1515" s="26">
        <v>0.95</v>
      </c>
      <c r="F1515" s="26">
        <v>145330.150253</v>
      </c>
    </row>
    <row r="1516" spans="2:6" x14ac:dyDescent="0.3">
      <c r="B1516" s="35" t="s">
        <v>44</v>
      </c>
      <c r="C1516" s="28" t="s">
        <v>9</v>
      </c>
      <c r="D1516" s="28" t="s">
        <v>45</v>
      </c>
      <c r="E1516" s="28">
        <v>0.95</v>
      </c>
      <c r="F1516" s="28">
        <v>145330.150253</v>
      </c>
    </row>
    <row r="1517" spans="2:6" x14ac:dyDescent="0.3">
      <c r="B1517" s="34" t="s">
        <v>44</v>
      </c>
      <c r="C1517" s="26" t="s">
        <v>9</v>
      </c>
      <c r="D1517" s="26" t="s">
        <v>45</v>
      </c>
      <c r="E1517" s="26">
        <v>0.75</v>
      </c>
      <c r="F1517" s="26">
        <v>128731.444605</v>
      </c>
    </row>
    <row r="1518" spans="2:6" x14ac:dyDescent="0.3">
      <c r="B1518" s="35" t="s">
        <v>44</v>
      </c>
      <c r="C1518" s="28" t="s">
        <v>9</v>
      </c>
      <c r="D1518" s="28" t="s">
        <v>45</v>
      </c>
      <c r="E1518" s="28">
        <v>0.75</v>
      </c>
      <c r="F1518" s="28">
        <v>128731.444605</v>
      </c>
    </row>
    <row r="1519" spans="2:6" x14ac:dyDescent="0.3">
      <c r="B1519" s="34" t="s">
        <v>44</v>
      </c>
      <c r="C1519" s="26" t="s">
        <v>9</v>
      </c>
      <c r="D1519" s="26" t="s">
        <v>45</v>
      </c>
      <c r="E1519" s="26">
        <v>0.75</v>
      </c>
      <c r="F1519" s="26">
        <v>128731.444605</v>
      </c>
    </row>
    <row r="1520" spans="2:6" x14ac:dyDescent="0.3">
      <c r="B1520" s="35" t="s">
        <v>44</v>
      </c>
      <c r="C1520" s="28" t="s">
        <v>9</v>
      </c>
      <c r="D1520" s="28" t="s">
        <v>45</v>
      </c>
      <c r="E1520" s="28">
        <v>0.75</v>
      </c>
      <c r="F1520" s="28">
        <v>128731.444605</v>
      </c>
    </row>
    <row r="1521" spans="2:6" x14ac:dyDescent="0.3">
      <c r="B1521" s="34" t="s">
        <v>44</v>
      </c>
      <c r="C1521" s="26" t="s">
        <v>9</v>
      </c>
      <c r="D1521" s="26" t="s">
        <v>45</v>
      </c>
      <c r="E1521" s="26">
        <v>0.5</v>
      </c>
      <c r="F1521" s="26">
        <v>111234.61259999999</v>
      </c>
    </row>
    <row r="1522" spans="2:6" x14ac:dyDescent="0.3">
      <c r="B1522" s="35" t="s">
        <v>44</v>
      </c>
      <c r="C1522" s="28" t="s">
        <v>9</v>
      </c>
      <c r="D1522" s="28" t="s">
        <v>45</v>
      </c>
      <c r="E1522" s="28">
        <v>0.5</v>
      </c>
      <c r="F1522" s="28">
        <v>111234.61259999999</v>
      </c>
    </row>
    <row r="1523" spans="2:6" x14ac:dyDescent="0.3">
      <c r="B1523" s="34" t="s">
        <v>44</v>
      </c>
      <c r="C1523" s="26" t="s">
        <v>9</v>
      </c>
      <c r="D1523" s="26" t="s">
        <v>45</v>
      </c>
      <c r="E1523" s="26">
        <v>0.5</v>
      </c>
      <c r="F1523" s="26">
        <v>111234.61259999999</v>
      </c>
    </row>
    <row r="1524" spans="2:6" x14ac:dyDescent="0.3">
      <c r="B1524" s="35" t="s">
        <v>44</v>
      </c>
      <c r="C1524" s="28" t="s">
        <v>9</v>
      </c>
      <c r="D1524" s="28" t="s">
        <v>45</v>
      </c>
      <c r="E1524" s="28">
        <v>0.5</v>
      </c>
      <c r="F1524" s="28">
        <v>111234.61259999999</v>
      </c>
    </row>
    <row r="1525" spans="2:6" x14ac:dyDescent="0.3">
      <c r="B1525" s="34" t="s">
        <v>44</v>
      </c>
      <c r="C1525" s="26" t="s">
        <v>9</v>
      </c>
      <c r="D1525" s="26" t="s">
        <v>45</v>
      </c>
      <c r="E1525" s="26">
        <v>0.5</v>
      </c>
      <c r="F1525" s="26">
        <v>111234.61259999999</v>
      </c>
    </row>
    <row r="1526" spans="2:6" x14ac:dyDescent="0.3">
      <c r="B1526" s="35" t="s">
        <v>44</v>
      </c>
      <c r="C1526" s="28" t="s">
        <v>9</v>
      </c>
      <c r="D1526" s="28" t="s">
        <v>45</v>
      </c>
      <c r="E1526" s="28">
        <v>0.25</v>
      </c>
      <c r="F1526" s="28">
        <v>87517.423968000003</v>
      </c>
    </row>
    <row r="1527" spans="2:6" x14ac:dyDescent="0.3">
      <c r="B1527" s="34" t="s">
        <v>44</v>
      </c>
      <c r="C1527" s="26" t="s">
        <v>9</v>
      </c>
      <c r="D1527" s="26" t="s">
        <v>45</v>
      </c>
      <c r="E1527" s="26">
        <v>0.25</v>
      </c>
      <c r="F1527" s="26">
        <v>87517.423968000003</v>
      </c>
    </row>
    <row r="1528" spans="2:6" x14ac:dyDescent="0.3">
      <c r="B1528" s="35" t="s">
        <v>44</v>
      </c>
      <c r="C1528" s="28" t="s">
        <v>9</v>
      </c>
      <c r="D1528" s="28" t="s">
        <v>45</v>
      </c>
      <c r="E1528" s="28">
        <v>0.25</v>
      </c>
      <c r="F1528" s="28">
        <v>87517.423968000003</v>
      </c>
    </row>
    <row r="1529" spans="2:6" x14ac:dyDescent="0.3">
      <c r="B1529" s="34" t="s">
        <v>44</v>
      </c>
      <c r="C1529" s="26" t="s">
        <v>9</v>
      </c>
      <c r="D1529" s="26" t="s">
        <v>45</v>
      </c>
      <c r="E1529" s="26">
        <v>0.25</v>
      </c>
      <c r="F1529" s="26">
        <v>87517.423968000003</v>
      </c>
    </row>
    <row r="1530" spans="2:6" x14ac:dyDescent="0.3">
      <c r="B1530" s="35" t="s">
        <v>44</v>
      </c>
      <c r="C1530" s="28" t="s">
        <v>9</v>
      </c>
      <c r="D1530" s="28" t="s">
        <v>45</v>
      </c>
      <c r="E1530" s="28">
        <v>0.05</v>
      </c>
      <c r="F1530" s="28">
        <v>60706.688993000003</v>
      </c>
    </row>
    <row r="1531" spans="2:6" x14ac:dyDescent="0.3">
      <c r="B1531" s="34" t="s">
        <v>44</v>
      </c>
      <c r="C1531" s="26" t="s">
        <v>9</v>
      </c>
      <c r="D1531" s="26" t="s">
        <v>45</v>
      </c>
      <c r="E1531" s="26">
        <v>0.05</v>
      </c>
      <c r="F1531" s="26">
        <v>60706.688993000003</v>
      </c>
    </row>
    <row r="1532" spans="2:6" x14ac:dyDescent="0.3">
      <c r="B1532" s="35" t="s">
        <v>44</v>
      </c>
      <c r="C1532" s="28" t="s">
        <v>9</v>
      </c>
      <c r="D1532" s="28" t="s">
        <v>45</v>
      </c>
      <c r="E1532" s="28">
        <v>0.05</v>
      </c>
      <c r="F1532" s="28">
        <v>60706.688993000003</v>
      </c>
    </row>
    <row r="1533" spans="2:6" x14ac:dyDescent="0.3">
      <c r="B1533" s="34" t="s">
        <v>44</v>
      </c>
      <c r="C1533" s="26" t="s">
        <v>9</v>
      </c>
      <c r="D1533" s="26" t="s">
        <v>45</v>
      </c>
      <c r="E1533" s="26">
        <v>0</v>
      </c>
      <c r="F1533" s="26">
        <v>39451.031861000003</v>
      </c>
    </row>
    <row r="1534" spans="2:6" x14ac:dyDescent="0.3">
      <c r="B1534" s="35" t="s">
        <v>44</v>
      </c>
      <c r="C1534" s="28" t="s">
        <v>9</v>
      </c>
      <c r="D1534" s="28" t="s">
        <v>45</v>
      </c>
      <c r="E1534" s="28" t="s">
        <v>24</v>
      </c>
      <c r="F1534" s="28">
        <v>107485.212256</v>
      </c>
    </row>
    <row r="1535" spans="2:6" x14ac:dyDescent="0.3">
      <c r="B1535" s="34" t="s">
        <v>44</v>
      </c>
      <c r="C1535" s="26" t="s">
        <v>9</v>
      </c>
      <c r="D1535" s="26" t="s">
        <v>36</v>
      </c>
      <c r="E1535" s="26">
        <v>1</v>
      </c>
      <c r="F1535" s="26">
        <v>36320855.943506002</v>
      </c>
    </row>
    <row r="1536" spans="2:6" x14ac:dyDescent="0.3">
      <c r="B1536" s="35" t="s">
        <v>44</v>
      </c>
      <c r="C1536" s="28" t="s">
        <v>9</v>
      </c>
      <c r="D1536" s="28" t="s">
        <v>36</v>
      </c>
      <c r="E1536" s="28">
        <v>0.95</v>
      </c>
      <c r="F1536" s="28">
        <v>28262937.175173</v>
      </c>
    </row>
    <row r="1537" spans="2:6" x14ac:dyDescent="0.3">
      <c r="B1537" s="34" t="s">
        <v>44</v>
      </c>
      <c r="C1537" s="26" t="s">
        <v>9</v>
      </c>
      <c r="D1537" s="26" t="s">
        <v>36</v>
      </c>
      <c r="E1537" s="26">
        <v>0.95</v>
      </c>
      <c r="F1537" s="26">
        <v>28262937.175173</v>
      </c>
    </row>
    <row r="1538" spans="2:6" x14ac:dyDescent="0.3">
      <c r="B1538" s="35" t="s">
        <v>44</v>
      </c>
      <c r="C1538" s="28" t="s">
        <v>9</v>
      </c>
      <c r="D1538" s="28" t="s">
        <v>36</v>
      </c>
      <c r="E1538" s="28">
        <v>0.95</v>
      </c>
      <c r="F1538" s="28">
        <v>28262937.175173</v>
      </c>
    </row>
    <row r="1539" spans="2:6" x14ac:dyDescent="0.3">
      <c r="B1539" s="34" t="s">
        <v>44</v>
      </c>
      <c r="C1539" s="26" t="s">
        <v>9</v>
      </c>
      <c r="D1539" s="26" t="s">
        <v>36</v>
      </c>
      <c r="E1539" s="26">
        <v>0.75</v>
      </c>
      <c r="F1539" s="26">
        <v>24104177.057503</v>
      </c>
    </row>
    <row r="1540" spans="2:6" x14ac:dyDescent="0.3">
      <c r="B1540" s="35" t="s">
        <v>44</v>
      </c>
      <c r="C1540" s="28" t="s">
        <v>9</v>
      </c>
      <c r="D1540" s="28" t="s">
        <v>36</v>
      </c>
      <c r="E1540" s="28">
        <v>0.75</v>
      </c>
      <c r="F1540" s="28">
        <v>24104177.057503</v>
      </c>
    </row>
    <row r="1541" spans="2:6" x14ac:dyDescent="0.3">
      <c r="B1541" s="34" t="s">
        <v>44</v>
      </c>
      <c r="C1541" s="26" t="s">
        <v>9</v>
      </c>
      <c r="D1541" s="26" t="s">
        <v>36</v>
      </c>
      <c r="E1541" s="26">
        <v>0.75</v>
      </c>
      <c r="F1541" s="26">
        <v>24104177.057503</v>
      </c>
    </row>
    <row r="1542" spans="2:6" x14ac:dyDescent="0.3">
      <c r="B1542" s="35" t="s">
        <v>44</v>
      </c>
      <c r="C1542" s="28" t="s">
        <v>9</v>
      </c>
      <c r="D1542" s="28" t="s">
        <v>36</v>
      </c>
      <c r="E1542" s="28">
        <v>0.75</v>
      </c>
      <c r="F1542" s="28">
        <v>24104177.057503</v>
      </c>
    </row>
    <row r="1543" spans="2:6" x14ac:dyDescent="0.3">
      <c r="B1543" s="34" t="s">
        <v>44</v>
      </c>
      <c r="C1543" s="26" t="s">
        <v>9</v>
      </c>
      <c r="D1543" s="26" t="s">
        <v>36</v>
      </c>
      <c r="E1543" s="26">
        <v>0.5</v>
      </c>
      <c r="F1543" s="26">
        <v>20770202.238720998</v>
      </c>
    </row>
    <row r="1544" spans="2:6" x14ac:dyDescent="0.3">
      <c r="B1544" s="35" t="s">
        <v>44</v>
      </c>
      <c r="C1544" s="28" t="s">
        <v>9</v>
      </c>
      <c r="D1544" s="28" t="s">
        <v>36</v>
      </c>
      <c r="E1544" s="28">
        <v>0.5</v>
      </c>
      <c r="F1544" s="28">
        <v>20770202.238720998</v>
      </c>
    </row>
    <row r="1545" spans="2:6" x14ac:dyDescent="0.3">
      <c r="B1545" s="34" t="s">
        <v>44</v>
      </c>
      <c r="C1545" s="26" t="s">
        <v>9</v>
      </c>
      <c r="D1545" s="26" t="s">
        <v>36</v>
      </c>
      <c r="E1545" s="26">
        <v>0.5</v>
      </c>
      <c r="F1545" s="26">
        <v>20770202.238720998</v>
      </c>
    </row>
    <row r="1546" spans="2:6" x14ac:dyDescent="0.3">
      <c r="B1546" s="35" t="s">
        <v>44</v>
      </c>
      <c r="C1546" s="28" t="s">
        <v>9</v>
      </c>
      <c r="D1546" s="28" t="s">
        <v>36</v>
      </c>
      <c r="E1546" s="28">
        <v>0.5</v>
      </c>
      <c r="F1546" s="28">
        <v>20770202.238720998</v>
      </c>
    </row>
    <row r="1547" spans="2:6" x14ac:dyDescent="0.3">
      <c r="B1547" s="34" t="s">
        <v>44</v>
      </c>
      <c r="C1547" s="26" t="s">
        <v>9</v>
      </c>
      <c r="D1547" s="26" t="s">
        <v>36</v>
      </c>
      <c r="E1547" s="26">
        <v>0.5</v>
      </c>
      <c r="F1547" s="26">
        <v>20770202.238720998</v>
      </c>
    </row>
    <row r="1548" spans="2:6" x14ac:dyDescent="0.3">
      <c r="B1548" s="35" t="s">
        <v>44</v>
      </c>
      <c r="C1548" s="28" t="s">
        <v>9</v>
      </c>
      <c r="D1548" s="28" t="s">
        <v>36</v>
      </c>
      <c r="E1548" s="28">
        <v>0.25</v>
      </c>
      <c r="F1548" s="28">
        <v>17079114.037634</v>
      </c>
    </row>
    <row r="1549" spans="2:6" x14ac:dyDescent="0.3">
      <c r="B1549" s="34" t="s">
        <v>44</v>
      </c>
      <c r="C1549" s="26" t="s">
        <v>9</v>
      </c>
      <c r="D1549" s="26" t="s">
        <v>36</v>
      </c>
      <c r="E1549" s="26">
        <v>0.25</v>
      </c>
      <c r="F1549" s="26">
        <v>17079114.037634</v>
      </c>
    </row>
    <row r="1550" spans="2:6" x14ac:dyDescent="0.3">
      <c r="B1550" s="35" t="s">
        <v>44</v>
      </c>
      <c r="C1550" s="28" t="s">
        <v>9</v>
      </c>
      <c r="D1550" s="28" t="s">
        <v>36</v>
      </c>
      <c r="E1550" s="28">
        <v>0.25</v>
      </c>
      <c r="F1550" s="28">
        <v>17079114.037634</v>
      </c>
    </row>
    <row r="1551" spans="2:6" x14ac:dyDescent="0.3">
      <c r="B1551" s="34" t="s">
        <v>44</v>
      </c>
      <c r="C1551" s="26" t="s">
        <v>9</v>
      </c>
      <c r="D1551" s="26" t="s">
        <v>36</v>
      </c>
      <c r="E1551" s="26">
        <v>0.25</v>
      </c>
      <c r="F1551" s="26">
        <v>17079114.037634</v>
      </c>
    </row>
    <row r="1552" spans="2:6" x14ac:dyDescent="0.3">
      <c r="B1552" s="35" t="s">
        <v>44</v>
      </c>
      <c r="C1552" s="28" t="s">
        <v>9</v>
      </c>
      <c r="D1552" s="28" t="s">
        <v>36</v>
      </c>
      <c r="E1552" s="28">
        <v>0.05</v>
      </c>
      <c r="F1552" s="28">
        <v>12796801.408338999</v>
      </c>
    </row>
    <row r="1553" spans="2:6" x14ac:dyDescent="0.3">
      <c r="B1553" s="34" t="s">
        <v>44</v>
      </c>
      <c r="C1553" s="26" t="s">
        <v>9</v>
      </c>
      <c r="D1553" s="26" t="s">
        <v>36</v>
      </c>
      <c r="E1553" s="26">
        <v>0.05</v>
      </c>
      <c r="F1553" s="26">
        <v>12796801.408338999</v>
      </c>
    </row>
    <row r="1554" spans="2:6" x14ac:dyDescent="0.3">
      <c r="B1554" s="35" t="s">
        <v>44</v>
      </c>
      <c r="C1554" s="28" t="s">
        <v>9</v>
      </c>
      <c r="D1554" s="28" t="s">
        <v>36</v>
      </c>
      <c r="E1554" s="28">
        <v>0.05</v>
      </c>
      <c r="F1554" s="28">
        <v>12796801.408338999</v>
      </c>
    </row>
    <row r="1555" spans="2:6" x14ac:dyDescent="0.3">
      <c r="B1555" s="34" t="s">
        <v>44</v>
      </c>
      <c r="C1555" s="26" t="s">
        <v>9</v>
      </c>
      <c r="D1555" s="26" t="s">
        <v>36</v>
      </c>
      <c r="E1555" s="26">
        <v>0</v>
      </c>
      <c r="F1555" s="26">
        <v>7736188.235843</v>
      </c>
    </row>
    <row r="1556" spans="2:6" x14ac:dyDescent="0.3">
      <c r="B1556" s="35" t="s">
        <v>44</v>
      </c>
      <c r="C1556" s="28" t="s">
        <v>9</v>
      </c>
      <c r="D1556" s="28" t="s">
        <v>36</v>
      </c>
      <c r="E1556" s="28" t="s">
        <v>24</v>
      </c>
      <c r="F1556" s="28">
        <v>20628404.307517</v>
      </c>
    </row>
    <row r="1557" spans="2:6" x14ac:dyDescent="0.3">
      <c r="B1557" s="34" t="s">
        <v>44</v>
      </c>
      <c r="C1557" s="26" t="s">
        <v>9</v>
      </c>
      <c r="D1557" s="26" t="s">
        <v>37</v>
      </c>
      <c r="E1557" s="26">
        <v>1</v>
      </c>
      <c r="F1557" s="26">
        <v>9227278.0339499991</v>
      </c>
    </row>
    <row r="1558" spans="2:6" x14ac:dyDescent="0.3">
      <c r="B1558" s="35" t="s">
        <v>44</v>
      </c>
      <c r="C1558" s="28" t="s">
        <v>9</v>
      </c>
      <c r="D1558" s="28" t="s">
        <v>37</v>
      </c>
      <c r="E1558" s="28">
        <v>0.95</v>
      </c>
      <c r="F1558" s="28">
        <v>6684868.2038350003</v>
      </c>
    </row>
    <row r="1559" spans="2:6" x14ac:dyDescent="0.3">
      <c r="B1559" s="34" t="s">
        <v>44</v>
      </c>
      <c r="C1559" s="26" t="s">
        <v>9</v>
      </c>
      <c r="D1559" s="26" t="s">
        <v>37</v>
      </c>
      <c r="E1559" s="26">
        <v>0.95</v>
      </c>
      <c r="F1559" s="26">
        <v>6684868.2038350003</v>
      </c>
    </row>
    <row r="1560" spans="2:6" x14ac:dyDescent="0.3">
      <c r="B1560" s="35" t="s">
        <v>44</v>
      </c>
      <c r="C1560" s="28" t="s">
        <v>9</v>
      </c>
      <c r="D1560" s="28" t="s">
        <v>37</v>
      </c>
      <c r="E1560" s="28">
        <v>0.95</v>
      </c>
      <c r="F1560" s="28">
        <v>6684868.2038350003</v>
      </c>
    </row>
    <row r="1561" spans="2:6" x14ac:dyDescent="0.3">
      <c r="B1561" s="34" t="s">
        <v>44</v>
      </c>
      <c r="C1561" s="26" t="s">
        <v>9</v>
      </c>
      <c r="D1561" s="26" t="s">
        <v>37</v>
      </c>
      <c r="E1561" s="26">
        <v>0.75</v>
      </c>
      <c r="F1561" s="26">
        <v>5330183.7524800003</v>
      </c>
    </row>
    <row r="1562" spans="2:6" x14ac:dyDescent="0.3">
      <c r="B1562" s="35" t="s">
        <v>44</v>
      </c>
      <c r="C1562" s="28" t="s">
        <v>9</v>
      </c>
      <c r="D1562" s="28" t="s">
        <v>37</v>
      </c>
      <c r="E1562" s="28">
        <v>0.75</v>
      </c>
      <c r="F1562" s="28">
        <v>5330183.7524800003</v>
      </c>
    </row>
    <row r="1563" spans="2:6" x14ac:dyDescent="0.3">
      <c r="B1563" s="34" t="s">
        <v>44</v>
      </c>
      <c r="C1563" s="26" t="s">
        <v>9</v>
      </c>
      <c r="D1563" s="26" t="s">
        <v>37</v>
      </c>
      <c r="E1563" s="26">
        <v>0.75</v>
      </c>
      <c r="F1563" s="26">
        <v>5330183.7524800003</v>
      </c>
    </row>
    <row r="1564" spans="2:6" x14ac:dyDescent="0.3">
      <c r="B1564" s="35" t="s">
        <v>44</v>
      </c>
      <c r="C1564" s="28" t="s">
        <v>9</v>
      </c>
      <c r="D1564" s="28" t="s">
        <v>37</v>
      </c>
      <c r="E1564" s="28">
        <v>0.75</v>
      </c>
      <c r="F1564" s="28">
        <v>5330183.7524800003</v>
      </c>
    </row>
    <row r="1565" spans="2:6" x14ac:dyDescent="0.3">
      <c r="B1565" s="34" t="s">
        <v>44</v>
      </c>
      <c r="C1565" s="26" t="s">
        <v>9</v>
      </c>
      <c r="D1565" s="26" t="s">
        <v>37</v>
      </c>
      <c r="E1565" s="26">
        <v>0.5</v>
      </c>
      <c r="F1565" s="26">
        <v>4196006.4526389996</v>
      </c>
    </row>
    <row r="1566" spans="2:6" x14ac:dyDescent="0.3">
      <c r="B1566" s="35" t="s">
        <v>44</v>
      </c>
      <c r="C1566" s="28" t="s">
        <v>9</v>
      </c>
      <c r="D1566" s="28" t="s">
        <v>37</v>
      </c>
      <c r="E1566" s="28">
        <v>0.5</v>
      </c>
      <c r="F1566" s="28">
        <v>4196006.4526389996</v>
      </c>
    </row>
    <row r="1567" spans="2:6" x14ac:dyDescent="0.3">
      <c r="B1567" s="34" t="s">
        <v>44</v>
      </c>
      <c r="C1567" s="26" t="s">
        <v>9</v>
      </c>
      <c r="D1567" s="26" t="s">
        <v>37</v>
      </c>
      <c r="E1567" s="26">
        <v>0.5</v>
      </c>
      <c r="F1567" s="26">
        <v>4196006.4526389996</v>
      </c>
    </row>
    <row r="1568" spans="2:6" x14ac:dyDescent="0.3">
      <c r="B1568" s="35" t="s">
        <v>44</v>
      </c>
      <c r="C1568" s="28" t="s">
        <v>9</v>
      </c>
      <c r="D1568" s="28" t="s">
        <v>37</v>
      </c>
      <c r="E1568" s="28">
        <v>0.5</v>
      </c>
      <c r="F1568" s="28">
        <v>4196006.4526389996</v>
      </c>
    </row>
    <row r="1569" spans="2:6" x14ac:dyDescent="0.3">
      <c r="B1569" s="34" t="s">
        <v>44</v>
      </c>
      <c r="C1569" s="26" t="s">
        <v>9</v>
      </c>
      <c r="D1569" s="26" t="s">
        <v>37</v>
      </c>
      <c r="E1569" s="26">
        <v>0.5</v>
      </c>
      <c r="F1569" s="26">
        <v>4196006.4526389996</v>
      </c>
    </row>
    <row r="1570" spans="2:6" x14ac:dyDescent="0.3">
      <c r="B1570" s="35" t="s">
        <v>44</v>
      </c>
      <c r="C1570" s="28" t="s">
        <v>9</v>
      </c>
      <c r="D1570" s="28" t="s">
        <v>37</v>
      </c>
      <c r="E1570" s="28">
        <v>0.25</v>
      </c>
      <c r="F1570" s="28">
        <v>2948112.7531960001</v>
      </c>
    </row>
    <row r="1571" spans="2:6" x14ac:dyDescent="0.3">
      <c r="B1571" s="34" t="s">
        <v>44</v>
      </c>
      <c r="C1571" s="26" t="s">
        <v>9</v>
      </c>
      <c r="D1571" s="26" t="s">
        <v>37</v>
      </c>
      <c r="E1571" s="26">
        <v>0.25</v>
      </c>
      <c r="F1571" s="26">
        <v>2948112.7531960001</v>
      </c>
    </row>
    <row r="1572" spans="2:6" x14ac:dyDescent="0.3">
      <c r="B1572" s="35" t="s">
        <v>44</v>
      </c>
      <c r="C1572" s="28" t="s">
        <v>9</v>
      </c>
      <c r="D1572" s="28" t="s">
        <v>37</v>
      </c>
      <c r="E1572" s="28">
        <v>0.25</v>
      </c>
      <c r="F1572" s="28">
        <v>2948112.7531960001</v>
      </c>
    </row>
    <row r="1573" spans="2:6" x14ac:dyDescent="0.3">
      <c r="B1573" s="34" t="s">
        <v>44</v>
      </c>
      <c r="C1573" s="26" t="s">
        <v>9</v>
      </c>
      <c r="D1573" s="26" t="s">
        <v>37</v>
      </c>
      <c r="E1573" s="26">
        <v>0.25</v>
      </c>
      <c r="F1573" s="26">
        <v>2948112.7531960001</v>
      </c>
    </row>
    <row r="1574" spans="2:6" x14ac:dyDescent="0.3">
      <c r="B1574" s="35" t="s">
        <v>44</v>
      </c>
      <c r="C1574" s="28" t="s">
        <v>9</v>
      </c>
      <c r="D1574" s="28" t="s">
        <v>37</v>
      </c>
      <c r="E1574" s="28">
        <v>0.05</v>
      </c>
      <c r="F1574" s="28">
        <v>1744806.175061</v>
      </c>
    </row>
    <row r="1575" spans="2:6" x14ac:dyDescent="0.3">
      <c r="B1575" s="34" t="s">
        <v>44</v>
      </c>
      <c r="C1575" s="26" t="s">
        <v>9</v>
      </c>
      <c r="D1575" s="26" t="s">
        <v>37</v>
      </c>
      <c r="E1575" s="26">
        <v>0.05</v>
      </c>
      <c r="F1575" s="26">
        <v>1744806.175061</v>
      </c>
    </row>
    <row r="1576" spans="2:6" x14ac:dyDescent="0.3">
      <c r="B1576" s="35" t="s">
        <v>44</v>
      </c>
      <c r="C1576" s="28" t="s">
        <v>9</v>
      </c>
      <c r="D1576" s="28" t="s">
        <v>37</v>
      </c>
      <c r="E1576" s="28">
        <v>0.05</v>
      </c>
      <c r="F1576" s="28">
        <v>1744806.175061</v>
      </c>
    </row>
    <row r="1577" spans="2:6" x14ac:dyDescent="0.3">
      <c r="B1577" s="34" t="s">
        <v>44</v>
      </c>
      <c r="C1577" s="26" t="s">
        <v>9</v>
      </c>
      <c r="D1577" s="26" t="s">
        <v>37</v>
      </c>
      <c r="E1577" s="26">
        <v>0</v>
      </c>
      <c r="F1577" s="26">
        <v>701673.35456999997</v>
      </c>
    </row>
    <row r="1578" spans="2:6" x14ac:dyDescent="0.3">
      <c r="B1578" s="35" t="s">
        <v>44</v>
      </c>
      <c r="C1578" s="28" t="s">
        <v>9</v>
      </c>
      <c r="D1578" s="28" t="s">
        <v>37</v>
      </c>
      <c r="E1578" s="28" t="s">
        <v>24</v>
      </c>
      <c r="F1578" s="28">
        <v>4176480.1713930001</v>
      </c>
    </row>
    <row r="1579" spans="2:6" x14ac:dyDescent="0.3">
      <c r="B1579" s="34" t="s">
        <v>44</v>
      </c>
      <c r="C1579" s="26" t="s">
        <v>9</v>
      </c>
      <c r="D1579" s="26" t="s">
        <v>38</v>
      </c>
      <c r="E1579" s="26">
        <v>1</v>
      </c>
      <c r="F1579" s="26">
        <v>28590067.325879</v>
      </c>
    </row>
    <row r="1580" spans="2:6" x14ac:dyDescent="0.3">
      <c r="B1580" s="35" t="s">
        <v>44</v>
      </c>
      <c r="C1580" s="28" t="s">
        <v>9</v>
      </c>
      <c r="D1580" s="28" t="s">
        <v>38</v>
      </c>
      <c r="E1580" s="28">
        <v>0.95</v>
      </c>
      <c r="F1580" s="28">
        <v>21748360.654077999</v>
      </c>
    </row>
    <row r="1581" spans="2:6" x14ac:dyDescent="0.3">
      <c r="B1581" s="34" t="s">
        <v>44</v>
      </c>
      <c r="C1581" s="26" t="s">
        <v>9</v>
      </c>
      <c r="D1581" s="26" t="s">
        <v>38</v>
      </c>
      <c r="E1581" s="26">
        <v>0.95</v>
      </c>
      <c r="F1581" s="26">
        <v>21748360.654077999</v>
      </c>
    </row>
    <row r="1582" spans="2:6" x14ac:dyDescent="0.3">
      <c r="B1582" s="35" t="s">
        <v>44</v>
      </c>
      <c r="C1582" s="28" t="s">
        <v>9</v>
      </c>
      <c r="D1582" s="28" t="s">
        <v>38</v>
      </c>
      <c r="E1582" s="28">
        <v>0.95</v>
      </c>
      <c r="F1582" s="28">
        <v>21748360.654077999</v>
      </c>
    </row>
    <row r="1583" spans="2:6" x14ac:dyDescent="0.3">
      <c r="B1583" s="34" t="s">
        <v>44</v>
      </c>
      <c r="C1583" s="26" t="s">
        <v>9</v>
      </c>
      <c r="D1583" s="26" t="s">
        <v>38</v>
      </c>
      <c r="E1583" s="26">
        <v>0.75</v>
      </c>
      <c r="F1583" s="26">
        <v>18639632.777380999</v>
      </c>
    </row>
    <row r="1584" spans="2:6" x14ac:dyDescent="0.3">
      <c r="B1584" s="35" t="s">
        <v>44</v>
      </c>
      <c r="C1584" s="28" t="s">
        <v>9</v>
      </c>
      <c r="D1584" s="28" t="s">
        <v>38</v>
      </c>
      <c r="E1584" s="28">
        <v>0.75</v>
      </c>
      <c r="F1584" s="28">
        <v>18639632.777380999</v>
      </c>
    </row>
    <row r="1585" spans="2:6" x14ac:dyDescent="0.3">
      <c r="B1585" s="34" t="s">
        <v>44</v>
      </c>
      <c r="C1585" s="26" t="s">
        <v>9</v>
      </c>
      <c r="D1585" s="26" t="s">
        <v>38</v>
      </c>
      <c r="E1585" s="26">
        <v>0.75</v>
      </c>
      <c r="F1585" s="26">
        <v>18639632.777380999</v>
      </c>
    </row>
    <row r="1586" spans="2:6" x14ac:dyDescent="0.3">
      <c r="B1586" s="35" t="s">
        <v>44</v>
      </c>
      <c r="C1586" s="28" t="s">
        <v>9</v>
      </c>
      <c r="D1586" s="28" t="s">
        <v>38</v>
      </c>
      <c r="E1586" s="28">
        <v>0.75</v>
      </c>
      <c r="F1586" s="28">
        <v>18639632.777380999</v>
      </c>
    </row>
    <row r="1587" spans="2:6" x14ac:dyDescent="0.3">
      <c r="B1587" s="34" t="s">
        <v>44</v>
      </c>
      <c r="C1587" s="26" t="s">
        <v>9</v>
      </c>
      <c r="D1587" s="26" t="s">
        <v>38</v>
      </c>
      <c r="E1587" s="26">
        <v>0.5</v>
      </c>
      <c r="F1587" s="26">
        <v>16281651.887227001</v>
      </c>
    </row>
    <row r="1588" spans="2:6" x14ac:dyDescent="0.3">
      <c r="B1588" s="35" t="s">
        <v>44</v>
      </c>
      <c r="C1588" s="28" t="s">
        <v>9</v>
      </c>
      <c r="D1588" s="28" t="s">
        <v>38</v>
      </c>
      <c r="E1588" s="28">
        <v>0.5</v>
      </c>
      <c r="F1588" s="28">
        <v>16281651.887227001</v>
      </c>
    </row>
    <row r="1589" spans="2:6" x14ac:dyDescent="0.3">
      <c r="B1589" s="34" t="s">
        <v>44</v>
      </c>
      <c r="C1589" s="26" t="s">
        <v>9</v>
      </c>
      <c r="D1589" s="26" t="s">
        <v>38</v>
      </c>
      <c r="E1589" s="26">
        <v>0.5</v>
      </c>
      <c r="F1589" s="26">
        <v>16281651.887227001</v>
      </c>
    </row>
    <row r="1590" spans="2:6" x14ac:dyDescent="0.3">
      <c r="B1590" s="35" t="s">
        <v>44</v>
      </c>
      <c r="C1590" s="28" t="s">
        <v>9</v>
      </c>
      <c r="D1590" s="28" t="s">
        <v>38</v>
      </c>
      <c r="E1590" s="28">
        <v>0.5</v>
      </c>
      <c r="F1590" s="28">
        <v>16281651.887227001</v>
      </c>
    </row>
    <row r="1591" spans="2:6" x14ac:dyDescent="0.3">
      <c r="B1591" s="34" t="s">
        <v>44</v>
      </c>
      <c r="C1591" s="26" t="s">
        <v>9</v>
      </c>
      <c r="D1591" s="26" t="s">
        <v>38</v>
      </c>
      <c r="E1591" s="26">
        <v>0.5</v>
      </c>
      <c r="F1591" s="26">
        <v>16281651.887227001</v>
      </c>
    </row>
    <row r="1592" spans="2:6" x14ac:dyDescent="0.3">
      <c r="B1592" s="35" t="s">
        <v>44</v>
      </c>
      <c r="C1592" s="28" t="s">
        <v>9</v>
      </c>
      <c r="D1592" s="28" t="s">
        <v>38</v>
      </c>
      <c r="E1592" s="28">
        <v>0.25</v>
      </c>
      <c r="F1592" s="28">
        <v>13799516.370552</v>
      </c>
    </row>
    <row r="1593" spans="2:6" x14ac:dyDescent="0.3">
      <c r="B1593" s="34" t="s">
        <v>44</v>
      </c>
      <c r="C1593" s="26" t="s">
        <v>9</v>
      </c>
      <c r="D1593" s="26" t="s">
        <v>38</v>
      </c>
      <c r="E1593" s="26">
        <v>0.25</v>
      </c>
      <c r="F1593" s="26">
        <v>13799516.370552</v>
      </c>
    </row>
    <row r="1594" spans="2:6" x14ac:dyDescent="0.3">
      <c r="B1594" s="35" t="s">
        <v>44</v>
      </c>
      <c r="C1594" s="28" t="s">
        <v>9</v>
      </c>
      <c r="D1594" s="28" t="s">
        <v>38</v>
      </c>
      <c r="E1594" s="28">
        <v>0.25</v>
      </c>
      <c r="F1594" s="28">
        <v>13799516.370552</v>
      </c>
    </row>
    <row r="1595" spans="2:6" x14ac:dyDescent="0.3">
      <c r="B1595" s="34" t="s">
        <v>44</v>
      </c>
      <c r="C1595" s="26" t="s">
        <v>9</v>
      </c>
      <c r="D1595" s="26" t="s">
        <v>38</v>
      </c>
      <c r="E1595" s="26">
        <v>0.25</v>
      </c>
      <c r="F1595" s="26">
        <v>13799516.370552</v>
      </c>
    </row>
    <row r="1596" spans="2:6" x14ac:dyDescent="0.3">
      <c r="B1596" s="35" t="s">
        <v>44</v>
      </c>
      <c r="C1596" s="28" t="s">
        <v>9</v>
      </c>
      <c r="D1596" s="28" t="s">
        <v>38</v>
      </c>
      <c r="E1596" s="28">
        <v>0.05</v>
      </c>
      <c r="F1596" s="28">
        <v>10662510.334322</v>
      </c>
    </row>
    <row r="1597" spans="2:6" x14ac:dyDescent="0.3">
      <c r="B1597" s="34" t="s">
        <v>44</v>
      </c>
      <c r="C1597" s="26" t="s">
        <v>9</v>
      </c>
      <c r="D1597" s="26" t="s">
        <v>38</v>
      </c>
      <c r="E1597" s="26">
        <v>0.05</v>
      </c>
      <c r="F1597" s="26">
        <v>10662510.334322</v>
      </c>
    </row>
    <row r="1598" spans="2:6" x14ac:dyDescent="0.3">
      <c r="B1598" s="35" t="s">
        <v>44</v>
      </c>
      <c r="C1598" s="28" t="s">
        <v>9</v>
      </c>
      <c r="D1598" s="28" t="s">
        <v>38</v>
      </c>
      <c r="E1598" s="28">
        <v>0.05</v>
      </c>
      <c r="F1598" s="28">
        <v>10662510.334322</v>
      </c>
    </row>
    <row r="1599" spans="2:6" x14ac:dyDescent="0.3">
      <c r="B1599" s="34" t="s">
        <v>44</v>
      </c>
      <c r="C1599" s="26" t="s">
        <v>9</v>
      </c>
      <c r="D1599" s="26" t="s">
        <v>38</v>
      </c>
      <c r="E1599" s="26">
        <v>0</v>
      </c>
      <c r="F1599" s="26">
        <v>6576453.0334879998</v>
      </c>
    </row>
    <row r="1600" spans="2:6" x14ac:dyDescent="0.3">
      <c r="B1600" s="35" t="s">
        <v>44</v>
      </c>
      <c r="C1600" s="28" t="s">
        <v>9</v>
      </c>
      <c r="D1600" s="28" t="s">
        <v>38</v>
      </c>
      <c r="E1600" s="28" t="s">
        <v>24</v>
      </c>
      <c r="F1600" s="28">
        <v>16234377.965838</v>
      </c>
    </row>
    <row r="1601" spans="2:6" x14ac:dyDescent="0.3">
      <c r="B1601" s="34" t="s">
        <v>44</v>
      </c>
      <c r="C1601" s="26" t="s">
        <v>9</v>
      </c>
      <c r="D1601" s="26" t="s">
        <v>46</v>
      </c>
      <c r="E1601" s="26">
        <v>1</v>
      </c>
      <c r="F1601" s="26">
        <v>636</v>
      </c>
    </row>
    <row r="1602" spans="2:6" x14ac:dyDescent="0.3">
      <c r="B1602" s="35" t="s">
        <v>44</v>
      </c>
      <c r="C1602" s="28" t="s">
        <v>9</v>
      </c>
      <c r="D1602" s="28" t="s">
        <v>46</v>
      </c>
      <c r="E1602" s="28">
        <v>0.95</v>
      </c>
      <c r="F1602" s="28">
        <v>546</v>
      </c>
    </row>
    <row r="1603" spans="2:6" x14ac:dyDescent="0.3">
      <c r="B1603" s="34" t="s">
        <v>44</v>
      </c>
      <c r="C1603" s="26" t="s">
        <v>9</v>
      </c>
      <c r="D1603" s="26" t="s">
        <v>46</v>
      </c>
      <c r="E1603" s="26">
        <v>0.95</v>
      </c>
      <c r="F1603" s="26">
        <v>546</v>
      </c>
    </row>
    <row r="1604" spans="2:6" x14ac:dyDescent="0.3">
      <c r="B1604" s="35" t="s">
        <v>44</v>
      </c>
      <c r="C1604" s="28" t="s">
        <v>9</v>
      </c>
      <c r="D1604" s="28" t="s">
        <v>46</v>
      </c>
      <c r="E1604" s="28">
        <v>0.95</v>
      </c>
      <c r="F1604" s="28">
        <v>546</v>
      </c>
    </row>
    <row r="1605" spans="2:6" x14ac:dyDescent="0.3">
      <c r="B1605" s="34" t="s">
        <v>44</v>
      </c>
      <c r="C1605" s="26" t="s">
        <v>9</v>
      </c>
      <c r="D1605" s="26" t="s">
        <v>46</v>
      </c>
      <c r="E1605" s="26">
        <v>0.75</v>
      </c>
      <c r="F1605" s="26">
        <v>484</v>
      </c>
    </row>
    <row r="1606" spans="2:6" x14ac:dyDescent="0.3">
      <c r="B1606" s="35" t="s">
        <v>44</v>
      </c>
      <c r="C1606" s="28" t="s">
        <v>9</v>
      </c>
      <c r="D1606" s="28" t="s">
        <v>46</v>
      </c>
      <c r="E1606" s="28">
        <v>0.75</v>
      </c>
      <c r="F1606" s="28">
        <v>484</v>
      </c>
    </row>
    <row r="1607" spans="2:6" x14ac:dyDescent="0.3">
      <c r="B1607" s="34" t="s">
        <v>44</v>
      </c>
      <c r="C1607" s="26" t="s">
        <v>9</v>
      </c>
      <c r="D1607" s="26" t="s">
        <v>46</v>
      </c>
      <c r="E1607" s="26">
        <v>0.75</v>
      </c>
      <c r="F1607" s="26">
        <v>484</v>
      </c>
    </row>
    <row r="1608" spans="2:6" x14ac:dyDescent="0.3">
      <c r="B1608" s="35" t="s">
        <v>44</v>
      </c>
      <c r="C1608" s="28" t="s">
        <v>9</v>
      </c>
      <c r="D1608" s="28" t="s">
        <v>46</v>
      </c>
      <c r="E1608" s="28">
        <v>0.75</v>
      </c>
      <c r="F1608" s="28">
        <v>484</v>
      </c>
    </row>
    <row r="1609" spans="2:6" x14ac:dyDescent="0.3">
      <c r="B1609" s="34" t="s">
        <v>44</v>
      </c>
      <c r="C1609" s="26" t="s">
        <v>9</v>
      </c>
      <c r="D1609" s="26" t="s">
        <v>46</v>
      </c>
      <c r="E1609" s="26">
        <v>0.5</v>
      </c>
      <c r="F1609" s="26">
        <v>418</v>
      </c>
    </row>
    <row r="1610" spans="2:6" x14ac:dyDescent="0.3">
      <c r="B1610" s="35" t="s">
        <v>44</v>
      </c>
      <c r="C1610" s="28" t="s">
        <v>9</v>
      </c>
      <c r="D1610" s="28" t="s">
        <v>46</v>
      </c>
      <c r="E1610" s="28">
        <v>0.5</v>
      </c>
      <c r="F1610" s="28">
        <v>418</v>
      </c>
    </row>
    <row r="1611" spans="2:6" x14ac:dyDescent="0.3">
      <c r="B1611" s="34" t="s">
        <v>44</v>
      </c>
      <c r="C1611" s="26" t="s">
        <v>9</v>
      </c>
      <c r="D1611" s="26" t="s">
        <v>46</v>
      </c>
      <c r="E1611" s="26">
        <v>0.5</v>
      </c>
      <c r="F1611" s="26">
        <v>418</v>
      </c>
    </row>
    <row r="1612" spans="2:6" x14ac:dyDescent="0.3">
      <c r="B1612" s="35" t="s">
        <v>44</v>
      </c>
      <c r="C1612" s="28" t="s">
        <v>9</v>
      </c>
      <c r="D1612" s="28" t="s">
        <v>46</v>
      </c>
      <c r="E1612" s="28">
        <v>0.5</v>
      </c>
      <c r="F1612" s="28">
        <v>418</v>
      </c>
    </row>
    <row r="1613" spans="2:6" x14ac:dyDescent="0.3">
      <c r="B1613" s="34" t="s">
        <v>44</v>
      </c>
      <c r="C1613" s="26" t="s">
        <v>9</v>
      </c>
      <c r="D1613" s="26" t="s">
        <v>46</v>
      </c>
      <c r="E1613" s="26">
        <v>0.5</v>
      </c>
      <c r="F1613" s="26">
        <v>418</v>
      </c>
    </row>
    <row r="1614" spans="2:6" x14ac:dyDescent="0.3">
      <c r="B1614" s="35" t="s">
        <v>44</v>
      </c>
      <c r="C1614" s="28" t="s">
        <v>9</v>
      </c>
      <c r="D1614" s="28" t="s">
        <v>46</v>
      </c>
      <c r="E1614" s="28">
        <v>0.25</v>
      </c>
      <c r="F1614" s="28">
        <v>329</v>
      </c>
    </row>
    <row r="1615" spans="2:6" x14ac:dyDescent="0.3">
      <c r="B1615" s="34" t="s">
        <v>44</v>
      </c>
      <c r="C1615" s="26" t="s">
        <v>9</v>
      </c>
      <c r="D1615" s="26" t="s">
        <v>46</v>
      </c>
      <c r="E1615" s="26">
        <v>0.25</v>
      </c>
      <c r="F1615" s="26">
        <v>329</v>
      </c>
    </row>
    <row r="1616" spans="2:6" x14ac:dyDescent="0.3">
      <c r="B1616" s="35" t="s">
        <v>44</v>
      </c>
      <c r="C1616" s="28" t="s">
        <v>9</v>
      </c>
      <c r="D1616" s="28" t="s">
        <v>46</v>
      </c>
      <c r="E1616" s="28">
        <v>0.25</v>
      </c>
      <c r="F1616" s="28">
        <v>329</v>
      </c>
    </row>
    <row r="1617" spans="2:6" x14ac:dyDescent="0.3">
      <c r="B1617" s="34" t="s">
        <v>44</v>
      </c>
      <c r="C1617" s="26" t="s">
        <v>9</v>
      </c>
      <c r="D1617" s="26" t="s">
        <v>46</v>
      </c>
      <c r="E1617" s="26">
        <v>0.25</v>
      </c>
      <c r="F1617" s="26">
        <v>329</v>
      </c>
    </row>
    <row r="1618" spans="2:6" x14ac:dyDescent="0.3">
      <c r="B1618" s="35" t="s">
        <v>44</v>
      </c>
      <c r="C1618" s="28" t="s">
        <v>9</v>
      </c>
      <c r="D1618" s="28" t="s">
        <v>46</v>
      </c>
      <c r="E1618" s="28">
        <v>0.05</v>
      </c>
      <c r="F1618" s="28">
        <v>228</v>
      </c>
    </row>
    <row r="1619" spans="2:6" x14ac:dyDescent="0.3">
      <c r="B1619" s="34" t="s">
        <v>44</v>
      </c>
      <c r="C1619" s="26" t="s">
        <v>9</v>
      </c>
      <c r="D1619" s="26" t="s">
        <v>46</v>
      </c>
      <c r="E1619" s="26">
        <v>0.05</v>
      </c>
      <c r="F1619" s="26">
        <v>228</v>
      </c>
    </row>
    <row r="1620" spans="2:6" x14ac:dyDescent="0.3">
      <c r="B1620" s="35" t="s">
        <v>44</v>
      </c>
      <c r="C1620" s="28" t="s">
        <v>9</v>
      </c>
      <c r="D1620" s="28" t="s">
        <v>46</v>
      </c>
      <c r="E1620" s="28">
        <v>0.05</v>
      </c>
      <c r="F1620" s="28">
        <v>228</v>
      </c>
    </row>
    <row r="1621" spans="2:6" x14ac:dyDescent="0.3">
      <c r="B1621" s="34" t="s">
        <v>44</v>
      </c>
      <c r="C1621" s="26" t="s">
        <v>9</v>
      </c>
      <c r="D1621" s="26" t="s">
        <v>46</v>
      </c>
      <c r="E1621" s="26">
        <v>0</v>
      </c>
      <c r="F1621" s="26">
        <v>148</v>
      </c>
    </row>
    <row r="1622" spans="2:6" x14ac:dyDescent="0.3">
      <c r="B1622" s="35" t="s">
        <v>44</v>
      </c>
      <c r="C1622" s="28" t="s">
        <v>9</v>
      </c>
      <c r="D1622" s="28" t="s">
        <v>46</v>
      </c>
      <c r="E1622" s="28" t="s">
        <v>24</v>
      </c>
      <c r="F1622" s="28">
        <v>404.03133300000002</v>
      </c>
    </row>
    <row r="1623" spans="2:6" x14ac:dyDescent="0.3">
      <c r="B1623" s="34" t="s">
        <v>44</v>
      </c>
      <c r="C1623" s="26" t="s">
        <v>9</v>
      </c>
      <c r="D1623" s="26" t="s">
        <v>39</v>
      </c>
      <c r="E1623" s="26">
        <v>1</v>
      </c>
      <c r="F1623" s="26">
        <v>57.384326000000001</v>
      </c>
    </row>
    <row r="1624" spans="2:6" x14ac:dyDescent="0.3">
      <c r="B1624" s="35" t="s">
        <v>44</v>
      </c>
      <c r="C1624" s="28" t="s">
        <v>9</v>
      </c>
      <c r="D1624" s="28" t="s">
        <v>39</v>
      </c>
      <c r="E1624" s="28">
        <v>0.95</v>
      </c>
      <c r="F1624" s="28">
        <v>46.589247</v>
      </c>
    </row>
    <row r="1625" spans="2:6" x14ac:dyDescent="0.3">
      <c r="B1625" s="34" t="s">
        <v>44</v>
      </c>
      <c r="C1625" s="26" t="s">
        <v>9</v>
      </c>
      <c r="D1625" s="26" t="s">
        <v>39</v>
      </c>
      <c r="E1625" s="26">
        <v>0.95</v>
      </c>
      <c r="F1625" s="26">
        <v>46.589247</v>
      </c>
    </row>
    <row r="1626" spans="2:6" x14ac:dyDescent="0.3">
      <c r="B1626" s="35" t="s">
        <v>44</v>
      </c>
      <c r="C1626" s="28" t="s">
        <v>9</v>
      </c>
      <c r="D1626" s="28" t="s">
        <v>39</v>
      </c>
      <c r="E1626" s="28">
        <v>0.95</v>
      </c>
      <c r="F1626" s="28">
        <v>46.589247</v>
      </c>
    </row>
    <row r="1627" spans="2:6" x14ac:dyDescent="0.3">
      <c r="B1627" s="34" t="s">
        <v>44</v>
      </c>
      <c r="C1627" s="26" t="s">
        <v>9</v>
      </c>
      <c r="D1627" s="26" t="s">
        <v>39</v>
      </c>
      <c r="E1627" s="26">
        <v>0.75</v>
      </c>
      <c r="F1627" s="26">
        <v>41.643242000000001</v>
      </c>
    </row>
    <row r="1628" spans="2:6" x14ac:dyDescent="0.3">
      <c r="B1628" s="35" t="s">
        <v>44</v>
      </c>
      <c r="C1628" s="28" t="s">
        <v>9</v>
      </c>
      <c r="D1628" s="28" t="s">
        <v>39</v>
      </c>
      <c r="E1628" s="28">
        <v>0.75</v>
      </c>
      <c r="F1628" s="28">
        <v>41.643242000000001</v>
      </c>
    </row>
    <row r="1629" spans="2:6" x14ac:dyDescent="0.3">
      <c r="B1629" s="34" t="s">
        <v>44</v>
      </c>
      <c r="C1629" s="26" t="s">
        <v>9</v>
      </c>
      <c r="D1629" s="26" t="s">
        <v>39</v>
      </c>
      <c r="E1629" s="26">
        <v>0.75</v>
      </c>
      <c r="F1629" s="26">
        <v>41.643242000000001</v>
      </c>
    </row>
    <row r="1630" spans="2:6" x14ac:dyDescent="0.3">
      <c r="B1630" s="35" t="s">
        <v>44</v>
      </c>
      <c r="C1630" s="28" t="s">
        <v>9</v>
      </c>
      <c r="D1630" s="28" t="s">
        <v>39</v>
      </c>
      <c r="E1630" s="28">
        <v>0.75</v>
      </c>
      <c r="F1630" s="28">
        <v>41.643242000000001</v>
      </c>
    </row>
    <row r="1631" spans="2:6" x14ac:dyDescent="0.3">
      <c r="B1631" s="34" t="s">
        <v>44</v>
      </c>
      <c r="C1631" s="26" t="s">
        <v>9</v>
      </c>
      <c r="D1631" s="26" t="s">
        <v>39</v>
      </c>
      <c r="E1631" s="26">
        <v>0.5</v>
      </c>
      <c r="F1631" s="26">
        <v>37.873092999999997</v>
      </c>
    </row>
    <row r="1632" spans="2:6" x14ac:dyDescent="0.3">
      <c r="B1632" s="35" t="s">
        <v>44</v>
      </c>
      <c r="C1632" s="28" t="s">
        <v>9</v>
      </c>
      <c r="D1632" s="28" t="s">
        <v>39</v>
      </c>
      <c r="E1632" s="28">
        <v>0.5</v>
      </c>
      <c r="F1632" s="28">
        <v>37.873092999999997</v>
      </c>
    </row>
    <row r="1633" spans="2:6" x14ac:dyDescent="0.3">
      <c r="B1633" s="34" t="s">
        <v>44</v>
      </c>
      <c r="C1633" s="26" t="s">
        <v>9</v>
      </c>
      <c r="D1633" s="26" t="s">
        <v>39</v>
      </c>
      <c r="E1633" s="26">
        <v>0.5</v>
      </c>
      <c r="F1633" s="26">
        <v>37.873092999999997</v>
      </c>
    </row>
    <row r="1634" spans="2:6" x14ac:dyDescent="0.3">
      <c r="B1634" s="35" t="s">
        <v>44</v>
      </c>
      <c r="C1634" s="28" t="s">
        <v>9</v>
      </c>
      <c r="D1634" s="28" t="s">
        <v>39</v>
      </c>
      <c r="E1634" s="28">
        <v>0.5</v>
      </c>
      <c r="F1634" s="28">
        <v>37.873092999999997</v>
      </c>
    </row>
    <row r="1635" spans="2:6" x14ac:dyDescent="0.3">
      <c r="B1635" s="34" t="s">
        <v>44</v>
      </c>
      <c r="C1635" s="26" t="s">
        <v>9</v>
      </c>
      <c r="D1635" s="26" t="s">
        <v>39</v>
      </c>
      <c r="E1635" s="26">
        <v>0.5</v>
      </c>
      <c r="F1635" s="26">
        <v>37.873092999999997</v>
      </c>
    </row>
    <row r="1636" spans="2:6" x14ac:dyDescent="0.3">
      <c r="B1636" s="35" t="s">
        <v>44</v>
      </c>
      <c r="C1636" s="28" t="s">
        <v>9</v>
      </c>
      <c r="D1636" s="28" t="s">
        <v>39</v>
      </c>
      <c r="E1636" s="28">
        <v>0.25</v>
      </c>
      <c r="F1636" s="28">
        <v>33.697445999999999</v>
      </c>
    </row>
    <row r="1637" spans="2:6" x14ac:dyDescent="0.3">
      <c r="B1637" s="34" t="s">
        <v>44</v>
      </c>
      <c r="C1637" s="26" t="s">
        <v>9</v>
      </c>
      <c r="D1637" s="26" t="s">
        <v>39</v>
      </c>
      <c r="E1637" s="26">
        <v>0.25</v>
      </c>
      <c r="F1637" s="26">
        <v>33.697445999999999</v>
      </c>
    </row>
    <row r="1638" spans="2:6" x14ac:dyDescent="0.3">
      <c r="B1638" s="35" t="s">
        <v>44</v>
      </c>
      <c r="C1638" s="28" t="s">
        <v>9</v>
      </c>
      <c r="D1638" s="28" t="s">
        <v>39</v>
      </c>
      <c r="E1638" s="28">
        <v>0.25</v>
      </c>
      <c r="F1638" s="28">
        <v>33.697445999999999</v>
      </c>
    </row>
    <row r="1639" spans="2:6" x14ac:dyDescent="0.3">
      <c r="B1639" s="34" t="s">
        <v>44</v>
      </c>
      <c r="C1639" s="26" t="s">
        <v>9</v>
      </c>
      <c r="D1639" s="26" t="s">
        <v>39</v>
      </c>
      <c r="E1639" s="26">
        <v>0.25</v>
      </c>
      <c r="F1639" s="26">
        <v>33.697445999999999</v>
      </c>
    </row>
    <row r="1640" spans="2:6" x14ac:dyDescent="0.3">
      <c r="B1640" s="35" t="s">
        <v>44</v>
      </c>
      <c r="C1640" s="28" t="s">
        <v>9</v>
      </c>
      <c r="D1640" s="28" t="s">
        <v>39</v>
      </c>
      <c r="E1640" s="28">
        <v>0.05</v>
      </c>
      <c r="F1640" s="28">
        <v>27.975404000000001</v>
      </c>
    </row>
    <row r="1641" spans="2:6" x14ac:dyDescent="0.3">
      <c r="B1641" s="34" t="s">
        <v>44</v>
      </c>
      <c r="C1641" s="26" t="s">
        <v>9</v>
      </c>
      <c r="D1641" s="26" t="s">
        <v>39</v>
      </c>
      <c r="E1641" s="26">
        <v>0.05</v>
      </c>
      <c r="F1641" s="26">
        <v>27.975404000000001</v>
      </c>
    </row>
    <row r="1642" spans="2:6" x14ac:dyDescent="0.3">
      <c r="B1642" s="35" t="s">
        <v>44</v>
      </c>
      <c r="C1642" s="28" t="s">
        <v>9</v>
      </c>
      <c r="D1642" s="28" t="s">
        <v>39</v>
      </c>
      <c r="E1642" s="28">
        <v>0.05</v>
      </c>
      <c r="F1642" s="28">
        <v>27.975404000000001</v>
      </c>
    </row>
    <row r="1643" spans="2:6" x14ac:dyDescent="0.3">
      <c r="B1643" s="34" t="s">
        <v>44</v>
      </c>
      <c r="C1643" s="26" t="s">
        <v>9</v>
      </c>
      <c r="D1643" s="26" t="s">
        <v>39</v>
      </c>
      <c r="E1643" s="26">
        <v>0</v>
      </c>
      <c r="F1643" s="26">
        <v>17.785931999999999</v>
      </c>
    </row>
    <row r="1644" spans="2:6" x14ac:dyDescent="0.3">
      <c r="B1644" s="35" t="s">
        <v>44</v>
      </c>
      <c r="C1644" s="28" t="s">
        <v>9</v>
      </c>
      <c r="D1644" s="28" t="s">
        <v>39</v>
      </c>
      <c r="E1644" s="28" t="s">
        <v>24</v>
      </c>
      <c r="F1644" s="28">
        <v>37.627330000000001</v>
      </c>
    </row>
    <row r="1645" spans="2:6" x14ac:dyDescent="0.3">
      <c r="B1645" s="34" t="s">
        <v>44</v>
      </c>
      <c r="C1645" s="26" t="s">
        <v>9</v>
      </c>
      <c r="D1645" s="26" t="s">
        <v>40</v>
      </c>
      <c r="E1645" s="26">
        <v>1</v>
      </c>
      <c r="F1645" s="26">
        <v>424.09353900000002</v>
      </c>
    </row>
    <row r="1646" spans="2:6" x14ac:dyDescent="0.3">
      <c r="B1646" s="35" t="s">
        <v>44</v>
      </c>
      <c r="C1646" s="28" t="s">
        <v>9</v>
      </c>
      <c r="D1646" s="28" t="s">
        <v>40</v>
      </c>
      <c r="E1646" s="28">
        <v>0.95</v>
      </c>
      <c r="F1646" s="28">
        <v>290.86554799999999</v>
      </c>
    </row>
    <row r="1647" spans="2:6" x14ac:dyDescent="0.3">
      <c r="B1647" s="34" t="s">
        <v>44</v>
      </c>
      <c r="C1647" s="26" t="s">
        <v>9</v>
      </c>
      <c r="D1647" s="26" t="s">
        <v>40</v>
      </c>
      <c r="E1647" s="26">
        <v>0.95</v>
      </c>
      <c r="F1647" s="26">
        <v>290.86554799999999</v>
      </c>
    </row>
    <row r="1648" spans="2:6" x14ac:dyDescent="0.3">
      <c r="B1648" s="35" t="s">
        <v>44</v>
      </c>
      <c r="C1648" s="28" t="s">
        <v>9</v>
      </c>
      <c r="D1648" s="28" t="s">
        <v>40</v>
      </c>
      <c r="E1648" s="28">
        <v>0.95</v>
      </c>
      <c r="F1648" s="28">
        <v>290.86554799999999</v>
      </c>
    </row>
    <row r="1649" spans="2:6" x14ac:dyDescent="0.3">
      <c r="B1649" s="34" t="s">
        <v>44</v>
      </c>
      <c r="C1649" s="26" t="s">
        <v>9</v>
      </c>
      <c r="D1649" s="26" t="s">
        <v>40</v>
      </c>
      <c r="E1649" s="26">
        <v>0.75</v>
      </c>
      <c r="F1649" s="26">
        <v>237.54277500000001</v>
      </c>
    </row>
    <row r="1650" spans="2:6" x14ac:dyDescent="0.3">
      <c r="B1650" s="35" t="s">
        <v>44</v>
      </c>
      <c r="C1650" s="28" t="s">
        <v>9</v>
      </c>
      <c r="D1650" s="28" t="s">
        <v>40</v>
      </c>
      <c r="E1650" s="28">
        <v>0.75</v>
      </c>
      <c r="F1650" s="28">
        <v>237.54277500000001</v>
      </c>
    </row>
    <row r="1651" spans="2:6" x14ac:dyDescent="0.3">
      <c r="B1651" s="34" t="s">
        <v>44</v>
      </c>
      <c r="C1651" s="26" t="s">
        <v>9</v>
      </c>
      <c r="D1651" s="26" t="s">
        <v>40</v>
      </c>
      <c r="E1651" s="26">
        <v>0.75</v>
      </c>
      <c r="F1651" s="26">
        <v>237.54277500000001</v>
      </c>
    </row>
    <row r="1652" spans="2:6" x14ac:dyDescent="0.3">
      <c r="B1652" s="35" t="s">
        <v>44</v>
      </c>
      <c r="C1652" s="28" t="s">
        <v>9</v>
      </c>
      <c r="D1652" s="28" t="s">
        <v>40</v>
      </c>
      <c r="E1652" s="28">
        <v>0.75</v>
      </c>
      <c r="F1652" s="28">
        <v>237.54277500000001</v>
      </c>
    </row>
    <row r="1653" spans="2:6" x14ac:dyDescent="0.3">
      <c r="B1653" s="34" t="s">
        <v>44</v>
      </c>
      <c r="C1653" s="26" t="s">
        <v>9</v>
      </c>
      <c r="D1653" s="26" t="s">
        <v>40</v>
      </c>
      <c r="E1653" s="26">
        <v>0.5</v>
      </c>
      <c r="F1653" s="26">
        <v>213.698804</v>
      </c>
    </row>
    <row r="1654" spans="2:6" x14ac:dyDescent="0.3">
      <c r="B1654" s="35" t="s">
        <v>44</v>
      </c>
      <c r="C1654" s="28" t="s">
        <v>9</v>
      </c>
      <c r="D1654" s="28" t="s">
        <v>40</v>
      </c>
      <c r="E1654" s="28">
        <v>0.5</v>
      </c>
      <c r="F1654" s="28">
        <v>213.698804</v>
      </c>
    </row>
    <row r="1655" spans="2:6" x14ac:dyDescent="0.3">
      <c r="B1655" s="34" t="s">
        <v>44</v>
      </c>
      <c r="C1655" s="26" t="s">
        <v>9</v>
      </c>
      <c r="D1655" s="26" t="s">
        <v>40</v>
      </c>
      <c r="E1655" s="26">
        <v>0.5</v>
      </c>
      <c r="F1655" s="26">
        <v>213.698804</v>
      </c>
    </row>
    <row r="1656" spans="2:6" x14ac:dyDescent="0.3">
      <c r="B1656" s="35" t="s">
        <v>44</v>
      </c>
      <c r="C1656" s="28" t="s">
        <v>9</v>
      </c>
      <c r="D1656" s="28" t="s">
        <v>40</v>
      </c>
      <c r="E1656" s="28">
        <v>0.5</v>
      </c>
      <c r="F1656" s="28">
        <v>213.698804</v>
      </c>
    </row>
    <row r="1657" spans="2:6" x14ac:dyDescent="0.3">
      <c r="B1657" s="34" t="s">
        <v>44</v>
      </c>
      <c r="C1657" s="26" t="s">
        <v>9</v>
      </c>
      <c r="D1657" s="26" t="s">
        <v>40</v>
      </c>
      <c r="E1657" s="26">
        <v>0.5</v>
      </c>
      <c r="F1657" s="26">
        <v>213.698804</v>
      </c>
    </row>
    <row r="1658" spans="2:6" x14ac:dyDescent="0.3">
      <c r="B1658" s="35" t="s">
        <v>44</v>
      </c>
      <c r="C1658" s="28" t="s">
        <v>9</v>
      </c>
      <c r="D1658" s="28" t="s">
        <v>40</v>
      </c>
      <c r="E1658" s="28">
        <v>0.25</v>
      </c>
      <c r="F1658" s="28">
        <v>195.88085000000001</v>
      </c>
    </row>
    <row r="1659" spans="2:6" x14ac:dyDescent="0.3">
      <c r="B1659" s="34" t="s">
        <v>44</v>
      </c>
      <c r="C1659" s="26" t="s">
        <v>9</v>
      </c>
      <c r="D1659" s="26" t="s">
        <v>40</v>
      </c>
      <c r="E1659" s="26">
        <v>0.25</v>
      </c>
      <c r="F1659" s="26">
        <v>195.88085000000001</v>
      </c>
    </row>
    <row r="1660" spans="2:6" x14ac:dyDescent="0.3">
      <c r="B1660" s="35" t="s">
        <v>44</v>
      </c>
      <c r="C1660" s="28" t="s">
        <v>9</v>
      </c>
      <c r="D1660" s="28" t="s">
        <v>40</v>
      </c>
      <c r="E1660" s="28">
        <v>0.25</v>
      </c>
      <c r="F1660" s="28">
        <v>195.88085000000001</v>
      </c>
    </row>
    <row r="1661" spans="2:6" x14ac:dyDescent="0.3">
      <c r="B1661" s="34" t="s">
        <v>44</v>
      </c>
      <c r="C1661" s="26" t="s">
        <v>9</v>
      </c>
      <c r="D1661" s="26" t="s">
        <v>40</v>
      </c>
      <c r="E1661" s="26">
        <v>0.25</v>
      </c>
      <c r="F1661" s="26">
        <v>195.88085000000001</v>
      </c>
    </row>
    <row r="1662" spans="2:6" x14ac:dyDescent="0.3">
      <c r="B1662" s="35" t="s">
        <v>44</v>
      </c>
      <c r="C1662" s="28" t="s">
        <v>9</v>
      </c>
      <c r="D1662" s="28" t="s">
        <v>40</v>
      </c>
      <c r="E1662" s="28">
        <v>0.05</v>
      </c>
      <c r="F1662" s="28">
        <v>177.22582600000001</v>
      </c>
    </row>
    <row r="1663" spans="2:6" x14ac:dyDescent="0.3">
      <c r="B1663" s="34" t="s">
        <v>44</v>
      </c>
      <c r="C1663" s="26" t="s">
        <v>9</v>
      </c>
      <c r="D1663" s="26" t="s">
        <v>40</v>
      </c>
      <c r="E1663" s="26">
        <v>0.05</v>
      </c>
      <c r="F1663" s="26">
        <v>177.22582600000001</v>
      </c>
    </row>
    <row r="1664" spans="2:6" x14ac:dyDescent="0.3">
      <c r="B1664" s="35" t="s">
        <v>44</v>
      </c>
      <c r="C1664" s="28" t="s">
        <v>9</v>
      </c>
      <c r="D1664" s="28" t="s">
        <v>40</v>
      </c>
      <c r="E1664" s="28">
        <v>0.05</v>
      </c>
      <c r="F1664" s="28">
        <v>177.22582600000001</v>
      </c>
    </row>
    <row r="1665" spans="2:6" x14ac:dyDescent="0.3">
      <c r="B1665" s="34" t="s">
        <v>44</v>
      </c>
      <c r="C1665" s="26" t="s">
        <v>9</v>
      </c>
      <c r="D1665" s="26" t="s">
        <v>40</v>
      </c>
      <c r="E1665" s="26">
        <v>0</v>
      </c>
      <c r="F1665" s="26">
        <v>160.99518</v>
      </c>
    </row>
    <row r="1666" spans="2:6" x14ac:dyDescent="0.3">
      <c r="B1666" s="35" t="s">
        <v>44</v>
      </c>
      <c r="C1666" s="28" t="s">
        <v>9</v>
      </c>
      <c r="D1666" s="28" t="s">
        <v>40</v>
      </c>
      <c r="E1666" s="28" t="s">
        <v>24</v>
      </c>
      <c r="F1666" s="28">
        <v>220.90655699999999</v>
      </c>
    </row>
    <row r="1667" spans="2:6" x14ac:dyDescent="0.3">
      <c r="B1667" s="34" t="s">
        <v>44</v>
      </c>
      <c r="C1667" s="26" t="s">
        <v>9</v>
      </c>
      <c r="D1667" s="26" t="s">
        <v>41</v>
      </c>
      <c r="E1667" s="26">
        <v>1</v>
      </c>
      <c r="F1667" s="26">
        <v>466.66506500000003</v>
      </c>
    </row>
    <row r="1668" spans="2:6" x14ac:dyDescent="0.3">
      <c r="B1668" s="35" t="s">
        <v>44</v>
      </c>
      <c r="C1668" s="28" t="s">
        <v>9</v>
      </c>
      <c r="D1668" s="28" t="s">
        <v>41</v>
      </c>
      <c r="E1668" s="28">
        <v>0.95</v>
      </c>
      <c r="F1668" s="28">
        <v>340.19960099999997</v>
      </c>
    </row>
    <row r="1669" spans="2:6" x14ac:dyDescent="0.3">
      <c r="B1669" s="34" t="s">
        <v>44</v>
      </c>
      <c r="C1669" s="26" t="s">
        <v>9</v>
      </c>
      <c r="D1669" s="26" t="s">
        <v>41</v>
      </c>
      <c r="E1669" s="26">
        <v>0.95</v>
      </c>
      <c r="F1669" s="26">
        <v>340.19960099999997</v>
      </c>
    </row>
    <row r="1670" spans="2:6" x14ac:dyDescent="0.3">
      <c r="B1670" s="35" t="s">
        <v>44</v>
      </c>
      <c r="C1670" s="28" t="s">
        <v>9</v>
      </c>
      <c r="D1670" s="28" t="s">
        <v>41</v>
      </c>
      <c r="E1670" s="28">
        <v>0.95</v>
      </c>
      <c r="F1670" s="28">
        <v>340.19960099999997</v>
      </c>
    </row>
    <row r="1671" spans="2:6" x14ac:dyDescent="0.3">
      <c r="B1671" s="34" t="s">
        <v>44</v>
      </c>
      <c r="C1671" s="26" t="s">
        <v>9</v>
      </c>
      <c r="D1671" s="26" t="s">
        <v>41</v>
      </c>
      <c r="E1671" s="26">
        <v>0.75</v>
      </c>
      <c r="F1671" s="26">
        <v>292.73012599999998</v>
      </c>
    </row>
    <row r="1672" spans="2:6" x14ac:dyDescent="0.3">
      <c r="B1672" s="35" t="s">
        <v>44</v>
      </c>
      <c r="C1672" s="28" t="s">
        <v>9</v>
      </c>
      <c r="D1672" s="28" t="s">
        <v>41</v>
      </c>
      <c r="E1672" s="28">
        <v>0.75</v>
      </c>
      <c r="F1672" s="28">
        <v>292.73012599999998</v>
      </c>
    </row>
    <row r="1673" spans="2:6" x14ac:dyDescent="0.3">
      <c r="B1673" s="34" t="s">
        <v>44</v>
      </c>
      <c r="C1673" s="26" t="s">
        <v>9</v>
      </c>
      <c r="D1673" s="26" t="s">
        <v>41</v>
      </c>
      <c r="E1673" s="26">
        <v>0.75</v>
      </c>
      <c r="F1673" s="26">
        <v>292.73012599999998</v>
      </c>
    </row>
    <row r="1674" spans="2:6" x14ac:dyDescent="0.3">
      <c r="B1674" s="35" t="s">
        <v>44</v>
      </c>
      <c r="C1674" s="28" t="s">
        <v>9</v>
      </c>
      <c r="D1674" s="28" t="s">
        <v>41</v>
      </c>
      <c r="E1674" s="28">
        <v>0.75</v>
      </c>
      <c r="F1674" s="28">
        <v>292.73012599999998</v>
      </c>
    </row>
    <row r="1675" spans="2:6" x14ac:dyDescent="0.3">
      <c r="B1675" s="34" t="s">
        <v>44</v>
      </c>
      <c r="C1675" s="26" t="s">
        <v>9</v>
      </c>
      <c r="D1675" s="26" t="s">
        <v>41</v>
      </c>
      <c r="E1675" s="26">
        <v>0.5</v>
      </c>
      <c r="F1675" s="26">
        <v>272.29785700000002</v>
      </c>
    </row>
    <row r="1676" spans="2:6" x14ac:dyDescent="0.3">
      <c r="B1676" s="35" t="s">
        <v>44</v>
      </c>
      <c r="C1676" s="28" t="s">
        <v>9</v>
      </c>
      <c r="D1676" s="28" t="s">
        <v>41</v>
      </c>
      <c r="E1676" s="28">
        <v>0.5</v>
      </c>
      <c r="F1676" s="28">
        <v>272.29785700000002</v>
      </c>
    </row>
    <row r="1677" spans="2:6" x14ac:dyDescent="0.3">
      <c r="B1677" s="34" t="s">
        <v>44</v>
      </c>
      <c r="C1677" s="26" t="s">
        <v>9</v>
      </c>
      <c r="D1677" s="26" t="s">
        <v>41</v>
      </c>
      <c r="E1677" s="26">
        <v>0.5</v>
      </c>
      <c r="F1677" s="26">
        <v>272.29785700000002</v>
      </c>
    </row>
    <row r="1678" spans="2:6" x14ac:dyDescent="0.3">
      <c r="B1678" s="35" t="s">
        <v>44</v>
      </c>
      <c r="C1678" s="28" t="s">
        <v>9</v>
      </c>
      <c r="D1678" s="28" t="s">
        <v>41</v>
      </c>
      <c r="E1678" s="28">
        <v>0.5</v>
      </c>
      <c r="F1678" s="28">
        <v>272.29785700000002</v>
      </c>
    </row>
    <row r="1679" spans="2:6" x14ac:dyDescent="0.3">
      <c r="B1679" s="34" t="s">
        <v>44</v>
      </c>
      <c r="C1679" s="26" t="s">
        <v>9</v>
      </c>
      <c r="D1679" s="26" t="s">
        <v>41</v>
      </c>
      <c r="E1679" s="26">
        <v>0.5</v>
      </c>
      <c r="F1679" s="26">
        <v>272.29785700000002</v>
      </c>
    </row>
    <row r="1680" spans="2:6" x14ac:dyDescent="0.3">
      <c r="B1680" s="35" t="s">
        <v>44</v>
      </c>
      <c r="C1680" s="28" t="s">
        <v>9</v>
      </c>
      <c r="D1680" s="28" t="s">
        <v>41</v>
      </c>
      <c r="E1680" s="28">
        <v>0.25</v>
      </c>
      <c r="F1680" s="28">
        <v>255.39025699999999</v>
      </c>
    </row>
    <row r="1681" spans="2:6" x14ac:dyDescent="0.3">
      <c r="B1681" s="34" t="s">
        <v>44</v>
      </c>
      <c r="C1681" s="26" t="s">
        <v>9</v>
      </c>
      <c r="D1681" s="26" t="s">
        <v>41</v>
      </c>
      <c r="E1681" s="26">
        <v>0.25</v>
      </c>
      <c r="F1681" s="26">
        <v>255.39025699999999</v>
      </c>
    </row>
    <row r="1682" spans="2:6" x14ac:dyDescent="0.3">
      <c r="B1682" s="35" t="s">
        <v>44</v>
      </c>
      <c r="C1682" s="28" t="s">
        <v>9</v>
      </c>
      <c r="D1682" s="28" t="s">
        <v>41</v>
      </c>
      <c r="E1682" s="28">
        <v>0.25</v>
      </c>
      <c r="F1682" s="28">
        <v>255.39025699999999</v>
      </c>
    </row>
    <row r="1683" spans="2:6" x14ac:dyDescent="0.3">
      <c r="B1683" s="34" t="s">
        <v>44</v>
      </c>
      <c r="C1683" s="26" t="s">
        <v>9</v>
      </c>
      <c r="D1683" s="26" t="s">
        <v>41</v>
      </c>
      <c r="E1683" s="26">
        <v>0.25</v>
      </c>
      <c r="F1683" s="26">
        <v>255.39025699999999</v>
      </c>
    </row>
    <row r="1684" spans="2:6" x14ac:dyDescent="0.3">
      <c r="B1684" s="35" t="s">
        <v>44</v>
      </c>
      <c r="C1684" s="28" t="s">
        <v>9</v>
      </c>
      <c r="D1684" s="28" t="s">
        <v>41</v>
      </c>
      <c r="E1684" s="28">
        <v>0.05</v>
      </c>
      <c r="F1684" s="28">
        <v>235.610085</v>
      </c>
    </row>
    <row r="1685" spans="2:6" x14ac:dyDescent="0.3">
      <c r="B1685" s="34" t="s">
        <v>44</v>
      </c>
      <c r="C1685" s="26" t="s">
        <v>9</v>
      </c>
      <c r="D1685" s="26" t="s">
        <v>41</v>
      </c>
      <c r="E1685" s="26">
        <v>0.05</v>
      </c>
      <c r="F1685" s="26">
        <v>235.610085</v>
      </c>
    </row>
    <row r="1686" spans="2:6" x14ac:dyDescent="0.3">
      <c r="B1686" s="35" t="s">
        <v>44</v>
      </c>
      <c r="C1686" s="28" t="s">
        <v>9</v>
      </c>
      <c r="D1686" s="28" t="s">
        <v>41</v>
      </c>
      <c r="E1686" s="28">
        <v>0.05</v>
      </c>
      <c r="F1686" s="28">
        <v>235.610085</v>
      </c>
    </row>
    <row r="1687" spans="2:6" x14ac:dyDescent="0.3">
      <c r="B1687" s="34" t="s">
        <v>44</v>
      </c>
      <c r="C1687" s="26" t="s">
        <v>9</v>
      </c>
      <c r="D1687" s="26" t="s">
        <v>41</v>
      </c>
      <c r="E1687" s="26">
        <v>0</v>
      </c>
      <c r="F1687" s="26">
        <v>215.37618800000001</v>
      </c>
    </row>
    <row r="1688" spans="2:6" x14ac:dyDescent="0.3">
      <c r="B1688" s="35" t="s">
        <v>44</v>
      </c>
      <c r="C1688" s="28" t="s">
        <v>9</v>
      </c>
      <c r="D1688" s="28" t="s">
        <v>41</v>
      </c>
      <c r="E1688" s="28" t="s">
        <v>24</v>
      </c>
      <c r="F1688" s="28">
        <v>277.683717</v>
      </c>
    </row>
    <row r="1689" spans="2:6" x14ac:dyDescent="0.3">
      <c r="B1689" s="34" t="s">
        <v>44</v>
      </c>
      <c r="C1689" s="26" t="s">
        <v>9</v>
      </c>
      <c r="D1689" s="26" t="s">
        <v>42</v>
      </c>
      <c r="E1689" s="26">
        <v>1</v>
      </c>
      <c r="F1689" s="26">
        <v>30296563.397282999</v>
      </c>
    </row>
    <row r="1690" spans="2:6" x14ac:dyDescent="0.3">
      <c r="B1690" s="35" t="s">
        <v>44</v>
      </c>
      <c r="C1690" s="28" t="s">
        <v>9</v>
      </c>
      <c r="D1690" s="28" t="s">
        <v>42</v>
      </c>
      <c r="E1690" s="28">
        <v>0.95</v>
      </c>
      <c r="F1690" s="28">
        <v>23098982.840183001</v>
      </c>
    </row>
    <row r="1691" spans="2:6" x14ac:dyDescent="0.3">
      <c r="B1691" s="34" t="s">
        <v>44</v>
      </c>
      <c r="C1691" s="26" t="s">
        <v>9</v>
      </c>
      <c r="D1691" s="26" t="s">
        <v>42</v>
      </c>
      <c r="E1691" s="26">
        <v>0.95</v>
      </c>
      <c r="F1691" s="26">
        <v>23098982.840183001</v>
      </c>
    </row>
    <row r="1692" spans="2:6" x14ac:dyDescent="0.3">
      <c r="B1692" s="35" t="s">
        <v>44</v>
      </c>
      <c r="C1692" s="28" t="s">
        <v>9</v>
      </c>
      <c r="D1692" s="28" t="s">
        <v>42</v>
      </c>
      <c r="E1692" s="28">
        <v>0.95</v>
      </c>
      <c r="F1692" s="28">
        <v>23098982.840183001</v>
      </c>
    </row>
    <row r="1693" spans="2:6" x14ac:dyDescent="0.3">
      <c r="B1693" s="34" t="s">
        <v>44</v>
      </c>
      <c r="C1693" s="26" t="s">
        <v>9</v>
      </c>
      <c r="D1693" s="26" t="s">
        <v>42</v>
      </c>
      <c r="E1693" s="26">
        <v>0.75</v>
      </c>
      <c r="F1693" s="26">
        <v>19822469.221985999</v>
      </c>
    </row>
    <row r="1694" spans="2:6" x14ac:dyDescent="0.3">
      <c r="B1694" s="35" t="s">
        <v>44</v>
      </c>
      <c r="C1694" s="28" t="s">
        <v>9</v>
      </c>
      <c r="D1694" s="28" t="s">
        <v>42</v>
      </c>
      <c r="E1694" s="28">
        <v>0.75</v>
      </c>
      <c r="F1694" s="28">
        <v>19822469.221985999</v>
      </c>
    </row>
    <row r="1695" spans="2:6" x14ac:dyDescent="0.3">
      <c r="B1695" s="34" t="s">
        <v>44</v>
      </c>
      <c r="C1695" s="26" t="s">
        <v>9</v>
      </c>
      <c r="D1695" s="26" t="s">
        <v>42</v>
      </c>
      <c r="E1695" s="26">
        <v>0.75</v>
      </c>
      <c r="F1695" s="26">
        <v>19822469.221985999</v>
      </c>
    </row>
    <row r="1696" spans="2:6" x14ac:dyDescent="0.3">
      <c r="B1696" s="35" t="s">
        <v>44</v>
      </c>
      <c r="C1696" s="28" t="s">
        <v>9</v>
      </c>
      <c r="D1696" s="28" t="s">
        <v>42</v>
      </c>
      <c r="E1696" s="28">
        <v>0.75</v>
      </c>
      <c r="F1696" s="28">
        <v>19822469.221985999</v>
      </c>
    </row>
    <row r="1697" spans="2:6" x14ac:dyDescent="0.3">
      <c r="B1697" s="34" t="s">
        <v>44</v>
      </c>
      <c r="C1697" s="26" t="s">
        <v>9</v>
      </c>
      <c r="D1697" s="26" t="s">
        <v>42</v>
      </c>
      <c r="E1697" s="26">
        <v>0.5</v>
      </c>
      <c r="F1697" s="26">
        <v>17329968.807700001</v>
      </c>
    </row>
    <row r="1698" spans="2:6" x14ac:dyDescent="0.3">
      <c r="B1698" s="35" t="s">
        <v>44</v>
      </c>
      <c r="C1698" s="28" t="s">
        <v>9</v>
      </c>
      <c r="D1698" s="28" t="s">
        <v>42</v>
      </c>
      <c r="E1698" s="28">
        <v>0.5</v>
      </c>
      <c r="F1698" s="28">
        <v>17329968.807700001</v>
      </c>
    </row>
    <row r="1699" spans="2:6" x14ac:dyDescent="0.3">
      <c r="B1699" s="34" t="s">
        <v>44</v>
      </c>
      <c r="C1699" s="26" t="s">
        <v>9</v>
      </c>
      <c r="D1699" s="26" t="s">
        <v>42</v>
      </c>
      <c r="E1699" s="26">
        <v>0.5</v>
      </c>
      <c r="F1699" s="26">
        <v>17329968.807700001</v>
      </c>
    </row>
    <row r="1700" spans="2:6" x14ac:dyDescent="0.3">
      <c r="B1700" s="35" t="s">
        <v>44</v>
      </c>
      <c r="C1700" s="28" t="s">
        <v>9</v>
      </c>
      <c r="D1700" s="28" t="s">
        <v>42</v>
      </c>
      <c r="E1700" s="28">
        <v>0.5</v>
      </c>
      <c r="F1700" s="28">
        <v>17329968.807700001</v>
      </c>
    </row>
    <row r="1701" spans="2:6" x14ac:dyDescent="0.3">
      <c r="B1701" s="34" t="s">
        <v>44</v>
      </c>
      <c r="C1701" s="26" t="s">
        <v>9</v>
      </c>
      <c r="D1701" s="26" t="s">
        <v>42</v>
      </c>
      <c r="E1701" s="26">
        <v>0.5</v>
      </c>
      <c r="F1701" s="26">
        <v>17329968.807700001</v>
      </c>
    </row>
    <row r="1702" spans="2:6" x14ac:dyDescent="0.3">
      <c r="B1702" s="35" t="s">
        <v>44</v>
      </c>
      <c r="C1702" s="28" t="s">
        <v>9</v>
      </c>
      <c r="D1702" s="28" t="s">
        <v>42</v>
      </c>
      <c r="E1702" s="28">
        <v>0.25</v>
      </c>
      <c r="F1702" s="28">
        <v>14702934.774369</v>
      </c>
    </row>
    <row r="1703" spans="2:6" x14ac:dyDescent="0.3">
      <c r="B1703" s="34" t="s">
        <v>44</v>
      </c>
      <c r="C1703" s="26" t="s">
        <v>9</v>
      </c>
      <c r="D1703" s="26" t="s">
        <v>42</v>
      </c>
      <c r="E1703" s="26">
        <v>0.25</v>
      </c>
      <c r="F1703" s="26">
        <v>14702934.774369</v>
      </c>
    </row>
    <row r="1704" spans="2:6" x14ac:dyDescent="0.3">
      <c r="B1704" s="35" t="s">
        <v>44</v>
      </c>
      <c r="C1704" s="28" t="s">
        <v>9</v>
      </c>
      <c r="D1704" s="28" t="s">
        <v>42</v>
      </c>
      <c r="E1704" s="28">
        <v>0.25</v>
      </c>
      <c r="F1704" s="28">
        <v>14702934.774369</v>
      </c>
    </row>
    <row r="1705" spans="2:6" x14ac:dyDescent="0.3">
      <c r="B1705" s="34" t="s">
        <v>44</v>
      </c>
      <c r="C1705" s="26" t="s">
        <v>9</v>
      </c>
      <c r="D1705" s="26" t="s">
        <v>42</v>
      </c>
      <c r="E1705" s="26">
        <v>0.25</v>
      </c>
      <c r="F1705" s="26">
        <v>14702934.774369</v>
      </c>
    </row>
    <row r="1706" spans="2:6" x14ac:dyDescent="0.3">
      <c r="B1706" s="35" t="s">
        <v>44</v>
      </c>
      <c r="C1706" s="28" t="s">
        <v>9</v>
      </c>
      <c r="D1706" s="28" t="s">
        <v>42</v>
      </c>
      <c r="E1706" s="28">
        <v>0.05</v>
      </c>
      <c r="F1706" s="28">
        <v>11371846.237259001</v>
      </c>
    </row>
    <row r="1707" spans="2:6" x14ac:dyDescent="0.3">
      <c r="B1707" s="34" t="s">
        <v>44</v>
      </c>
      <c r="C1707" s="26" t="s">
        <v>9</v>
      </c>
      <c r="D1707" s="26" t="s">
        <v>42</v>
      </c>
      <c r="E1707" s="26">
        <v>0.05</v>
      </c>
      <c r="F1707" s="26">
        <v>11371846.237259001</v>
      </c>
    </row>
    <row r="1708" spans="2:6" x14ac:dyDescent="0.3">
      <c r="B1708" s="35" t="s">
        <v>44</v>
      </c>
      <c r="C1708" s="28" t="s">
        <v>9</v>
      </c>
      <c r="D1708" s="28" t="s">
        <v>42</v>
      </c>
      <c r="E1708" s="28">
        <v>0.05</v>
      </c>
      <c r="F1708" s="28">
        <v>11371846.237259001</v>
      </c>
    </row>
    <row r="1709" spans="2:6" x14ac:dyDescent="0.3">
      <c r="B1709" s="34" t="s">
        <v>44</v>
      </c>
      <c r="C1709" s="26" t="s">
        <v>9</v>
      </c>
      <c r="D1709" s="26" t="s">
        <v>42</v>
      </c>
      <c r="E1709" s="26">
        <v>0</v>
      </c>
      <c r="F1709" s="26">
        <v>7038741.9154089997</v>
      </c>
    </row>
    <row r="1710" spans="2:6" x14ac:dyDescent="0.3">
      <c r="B1710" s="35" t="s">
        <v>44</v>
      </c>
      <c r="C1710" s="28" t="s">
        <v>9</v>
      </c>
      <c r="D1710" s="28" t="s">
        <v>42</v>
      </c>
      <c r="E1710" s="28" t="s">
        <v>24</v>
      </c>
      <c r="F1710" s="28">
        <v>17274520.34293</v>
      </c>
    </row>
    <row r="1711" spans="2:6" x14ac:dyDescent="0.3">
      <c r="B1711" s="34" t="s">
        <v>44</v>
      </c>
      <c r="C1711" s="26" t="s">
        <v>9</v>
      </c>
      <c r="D1711" s="26" t="s">
        <v>43</v>
      </c>
      <c r="E1711" s="26">
        <v>1</v>
      </c>
      <c r="F1711" s="26">
        <v>449.45780300000001</v>
      </c>
    </row>
    <row r="1712" spans="2:6" x14ac:dyDescent="0.3">
      <c r="B1712" s="35" t="s">
        <v>44</v>
      </c>
      <c r="C1712" s="28" t="s">
        <v>9</v>
      </c>
      <c r="D1712" s="28" t="s">
        <v>43</v>
      </c>
      <c r="E1712" s="28">
        <v>0.95</v>
      </c>
      <c r="F1712" s="28">
        <v>309.376034</v>
      </c>
    </row>
    <row r="1713" spans="2:6" x14ac:dyDescent="0.3">
      <c r="B1713" s="34" t="s">
        <v>44</v>
      </c>
      <c r="C1713" s="26" t="s">
        <v>9</v>
      </c>
      <c r="D1713" s="26" t="s">
        <v>43</v>
      </c>
      <c r="E1713" s="26">
        <v>0.95</v>
      </c>
      <c r="F1713" s="26">
        <v>309.376034</v>
      </c>
    </row>
    <row r="1714" spans="2:6" x14ac:dyDescent="0.3">
      <c r="B1714" s="35" t="s">
        <v>44</v>
      </c>
      <c r="C1714" s="28" t="s">
        <v>9</v>
      </c>
      <c r="D1714" s="28" t="s">
        <v>43</v>
      </c>
      <c r="E1714" s="28">
        <v>0.95</v>
      </c>
      <c r="F1714" s="28">
        <v>309.376034</v>
      </c>
    </row>
    <row r="1715" spans="2:6" x14ac:dyDescent="0.3">
      <c r="B1715" s="34" t="s">
        <v>44</v>
      </c>
      <c r="C1715" s="26" t="s">
        <v>9</v>
      </c>
      <c r="D1715" s="26" t="s">
        <v>43</v>
      </c>
      <c r="E1715" s="26">
        <v>0.75</v>
      </c>
      <c r="F1715" s="26">
        <v>252.74754799999999</v>
      </c>
    </row>
    <row r="1716" spans="2:6" x14ac:dyDescent="0.3">
      <c r="B1716" s="35" t="s">
        <v>44</v>
      </c>
      <c r="C1716" s="28" t="s">
        <v>9</v>
      </c>
      <c r="D1716" s="28" t="s">
        <v>43</v>
      </c>
      <c r="E1716" s="28">
        <v>0.75</v>
      </c>
      <c r="F1716" s="28">
        <v>252.74754799999999</v>
      </c>
    </row>
    <row r="1717" spans="2:6" x14ac:dyDescent="0.3">
      <c r="B1717" s="34" t="s">
        <v>44</v>
      </c>
      <c r="C1717" s="26" t="s">
        <v>9</v>
      </c>
      <c r="D1717" s="26" t="s">
        <v>43</v>
      </c>
      <c r="E1717" s="26">
        <v>0.75</v>
      </c>
      <c r="F1717" s="26">
        <v>252.74754799999999</v>
      </c>
    </row>
    <row r="1718" spans="2:6" x14ac:dyDescent="0.3">
      <c r="B1718" s="35" t="s">
        <v>44</v>
      </c>
      <c r="C1718" s="28" t="s">
        <v>9</v>
      </c>
      <c r="D1718" s="28" t="s">
        <v>43</v>
      </c>
      <c r="E1718" s="28">
        <v>0.75</v>
      </c>
      <c r="F1718" s="28">
        <v>252.74754799999999</v>
      </c>
    </row>
    <row r="1719" spans="2:6" x14ac:dyDescent="0.3">
      <c r="B1719" s="34" t="s">
        <v>44</v>
      </c>
      <c r="C1719" s="26" t="s">
        <v>9</v>
      </c>
      <c r="D1719" s="26" t="s">
        <v>43</v>
      </c>
      <c r="E1719" s="26">
        <v>0.5</v>
      </c>
      <c r="F1719" s="26">
        <v>227.39937800000001</v>
      </c>
    </row>
    <row r="1720" spans="2:6" x14ac:dyDescent="0.3">
      <c r="B1720" s="35" t="s">
        <v>44</v>
      </c>
      <c r="C1720" s="28" t="s">
        <v>9</v>
      </c>
      <c r="D1720" s="28" t="s">
        <v>43</v>
      </c>
      <c r="E1720" s="28">
        <v>0.5</v>
      </c>
      <c r="F1720" s="28">
        <v>227.39937800000001</v>
      </c>
    </row>
    <row r="1721" spans="2:6" x14ac:dyDescent="0.3">
      <c r="B1721" s="34" t="s">
        <v>44</v>
      </c>
      <c r="C1721" s="26" t="s">
        <v>9</v>
      </c>
      <c r="D1721" s="26" t="s">
        <v>43</v>
      </c>
      <c r="E1721" s="26">
        <v>0.5</v>
      </c>
      <c r="F1721" s="26">
        <v>227.39937800000001</v>
      </c>
    </row>
    <row r="1722" spans="2:6" x14ac:dyDescent="0.3">
      <c r="B1722" s="35" t="s">
        <v>44</v>
      </c>
      <c r="C1722" s="28" t="s">
        <v>9</v>
      </c>
      <c r="D1722" s="28" t="s">
        <v>43</v>
      </c>
      <c r="E1722" s="28">
        <v>0.5</v>
      </c>
      <c r="F1722" s="28">
        <v>227.39937800000001</v>
      </c>
    </row>
    <row r="1723" spans="2:6" x14ac:dyDescent="0.3">
      <c r="B1723" s="34" t="s">
        <v>44</v>
      </c>
      <c r="C1723" s="26" t="s">
        <v>9</v>
      </c>
      <c r="D1723" s="26" t="s">
        <v>43</v>
      </c>
      <c r="E1723" s="26">
        <v>0.5</v>
      </c>
      <c r="F1723" s="26">
        <v>227.39937800000001</v>
      </c>
    </row>
    <row r="1724" spans="2:6" x14ac:dyDescent="0.3">
      <c r="B1724" s="35" t="s">
        <v>44</v>
      </c>
      <c r="C1724" s="28" t="s">
        <v>9</v>
      </c>
      <c r="D1724" s="28" t="s">
        <v>43</v>
      </c>
      <c r="E1724" s="28">
        <v>0.25</v>
      </c>
      <c r="F1724" s="28">
        <v>208.56852900000001</v>
      </c>
    </row>
    <row r="1725" spans="2:6" x14ac:dyDescent="0.3">
      <c r="B1725" s="34" t="s">
        <v>44</v>
      </c>
      <c r="C1725" s="26" t="s">
        <v>9</v>
      </c>
      <c r="D1725" s="26" t="s">
        <v>43</v>
      </c>
      <c r="E1725" s="26">
        <v>0.25</v>
      </c>
      <c r="F1725" s="26">
        <v>208.56852900000001</v>
      </c>
    </row>
    <row r="1726" spans="2:6" x14ac:dyDescent="0.3">
      <c r="B1726" s="35" t="s">
        <v>44</v>
      </c>
      <c r="C1726" s="28" t="s">
        <v>9</v>
      </c>
      <c r="D1726" s="28" t="s">
        <v>43</v>
      </c>
      <c r="E1726" s="28">
        <v>0.25</v>
      </c>
      <c r="F1726" s="28">
        <v>208.56852900000001</v>
      </c>
    </row>
    <row r="1727" spans="2:6" x14ac:dyDescent="0.3">
      <c r="B1727" s="34" t="s">
        <v>44</v>
      </c>
      <c r="C1727" s="26" t="s">
        <v>9</v>
      </c>
      <c r="D1727" s="26" t="s">
        <v>43</v>
      </c>
      <c r="E1727" s="26">
        <v>0.25</v>
      </c>
      <c r="F1727" s="26">
        <v>208.56852900000001</v>
      </c>
    </row>
    <row r="1728" spans="2:6" x14ac:dyDescent="0.3">
      <c r="B1728" s="35" t="s">
        <v>44</v>
      </c>
      <c r="C1728" s="28" t="s">
        <v>9</v>
      </c>
      <c r="D1728" s="28" t="s">
        <v>43</v>
      </c>
      <c r="E1728" s="28">
        <v>0.05</v>
      </c>
      <c r="F1728" s="28">
        <v>188.94310100000001</v>
      </c>
    </row>
    <row r="1729" spans="2:6" x14ac:dyDescent="0.3">
      <c r="B1729" s="34" t="s">
        <v>44</v>
      </c>
      <c r="C1729" s="26" t="s">
        <v>9</v>
      </c>
      <c r="D1729" s="26" t="s">
        <v>43</v>
      </c>
      <c r="E1729" s="26">
        <v>0.05</v>
      </c>
      <c r="F1729" s="26">
        <v>188.94310100000001</v>
      </c>
    </row>
    <row r="1730" spans="2:6" x14ac:dyDescent="0.3">
      <c r="B1730" s="35" t="s">
        <v>44</v>
      </c>
      <c r="C1730" s="28" t="s">
        <v>9</v>
      </c>
      <c r="D1730" s="28" t="s">
        <v>43</v>
      </c>
      <c r="E1730" s="28">
        <v>0.05</v>
      </c>
      <c r="F1730" s="28">
        <v>188.94310100000001</v>
      </c>
    </row>
    <row r="1731" spans="2:6" x14ac:dyDescent="0.3">
      <c r="B1731" s="34" t="s">
        <v>44</v>
      </c>
      <c r="C1731" s="26" t="s">
        <v>9</v>
      </c>
      <c r="D1731" s="26" t="s">
        <v>43</v>
      </c>
      <c r="E1731" s="26">
        <v>0</v>
      </c>
      <c r="F1731" s="26">
        <v>172.05451199999999</v>
      </c>
    </row>
    <row r="1732" spans="2:6" x14ac:dyDescent="0.3">
      <c r="B1732" s="35" t="s">
        <v>44</v>
      </c>
      <c r="C1732" s="28" t="s">
        <v>9</v>
      </c>
      <c r="D1732" s="28" t="s">
        <v>43</v>
      </c>
      <c r="E1732" s="28" t="s">
        <v>24</v>
      </c>
      <c r="F1732" s="28">
        <v>235.098624</v>
      </c>
    </row>
    <row r="1733" spans="2:6" x14ac:dyDescent="0.3">
      <c r="B1733" s="34" t="s">
        <v>44</v>
      </c>
      <c r="C1733" s="26" t="s">
        <v>10</v>
      </c>
      <c r="D1733" s="26" t="s">
        <v>35</v>
      </c>
      <c r="E1733" s="26">
        <v>1</v>
      </c>
      <c r="F1733" s="26">
        <v>126150.5</v>
      </c>
    </row>
    <row r="1734" spans="2:6" x14ac:dyDescent="0.3">
      <c r="B1734" s="35" t="s">
        <v>44</v>
      </c>
      <c r="C1734" s="28" t="s">
        <v>10</v>
      </c>
      <c r="D1734" s="28" t="s">
        <v>35</v>
      </c>
      <c r="E1734" s="28">
        <v>0.95</v>
      </c>
      <c r="F1734" s="28">
        <v>108903.72500000001</v>
      </c>
    </row>
    <row r="1735" spans="2:6" x14ac:dyDescent="0.3">
      <c r="B1735" s="34" t="s">
        <v>44</v>
      </c>
      <c r="C1735" s="26" t="s">
        <v>10</v>
      </c>
      <c r="D1735" s="26" t="s">
        <v>35</v>
      </c>
      <c r="E1735" s="26">
        <v>0.95</v>
      </c>
      <c r="F1735" s="26">
        <v>108903.72500000001</v>
      </c>
    </row>
    <row r="1736" spans="2:6" x14ac:dyDescent="0.3">
      <c r="B1736" s="35" t="s">
        <v>44</v>
      </c>
      <c r="C1736" s="28" t="s">
        <v>10</v>
      </c>
      <c r="D1736" s="28" t="s">
        <v>35</v>
      </c>
      <c r="E1736" s="28">
        <v>0.95</v>
      </c>
      <c r="F1736" s="28">
        <v>108903.72500000001</v>
      </c>
    </row>
    <row r="1737" spans="2:6" x14ac:dyDescent="0.3">
      <c r="B1737" s="34" t="s">
        <v>44</v>
      </c>
      <c r="C1737" s="26" t="s">
        <v>10</v>
      </c>
      <c r="D1737" s="26" t="s">
        <v>35</v>
      </c>
      <c r="E1737" s="26">
        <v>0.75</v>
      </c>
      <c r="F1737" s="26">
        <v>97568.8</v>
      </c>
    </row>
    <row r="1738" spans="2:6" x14ac:dyDescent="0.3">
      <c r="B1738" s="35" t="s">
        <v>44</v>
      </c>
      <c r="C1738" s="28" t="s">
        <v>10</v>
      </c>
      <c r="D1738" s="28" t="s">
        <v>35</v>
      </c>
      <c r="E1738" s="28">
        <v>0.75</v>
      </c>
      <c r="F1738" s="28">
        <v>97568.8</v>
      </c>
    </row>
    <row r="1739" spans="2:6" x14ac:dyDescent="0.3">
      <c r="B1739" s="34" t="s">
        <v>44</v>
      </c>
      <c r="C1739" s="26" t="s">
        <v>10</v>
      </c>
      <c r="D1739" s="26" t="s">
        <v>35</v>
      </c>
      <c r="E1739" s="26">
        <v>0.75</v>
      </c>
      <c r="F1739" s="26">
        <v>97568.8</v>
      </c>
    </row>
    <row r="1740" spans="2:6" x14ac:dyDescent="0.3">
      <c r="B1740" s="35" t="s">
        <v>44</v>
      </c>
      <c r="C1740" s="28" t="s">
        <v>10</v>
      </c>
      <c r="D1740" s="28" t="s">
        <v>35</v>
      </c>
      <c r="E1740" s="28">
        <v>0.75</v>
      </c>
      <c r="F1740" s="28">
        <v>97568.8</v>
      </c>
    </row>
    <row r="1741" spans="2:6" x14ac:dyDescent="0.3">
      <c r="B1741" s="34" t="s">
        <v>44</v>
      </c>
      <c r="C1741" s="26" t="s">
        <v>10</v>
      </c>
      <c r="D1741" s="26" t="s">
        <v>35</v>
      </c>
      <c r="E1741" s="26">
        <v>0.5</v>
      </c>
      <c r="F1741" s="26">
        <v>86862.3</v>
      </c>
    </row>
    <row r="1742" spans="2:6" x14ac:dyDescent="0.3">
      <c r="B1742" s="35" t="s">
        <v>44</v>
      </c>
      <c r="C1742" s="28" t="s">
        <v>10</v>
      </c>
      <c r="D1742" s="28" t="s">
        <v>35</v>
      </c>
      <c r="E1742" s="28">
        <v>0.5</v>
      </c>
      <c r="F1742" s="28">
        <v>86862.3</v>
      </c>
    </row>
    <row r="1743" spans="2:6" x14ac:dyDescent="0.3">
      <c r="B1743" s="34" t="s">
        <v>44</v>
      </c>
      <c r="C1743" s="26" t="s">
        <v>10</v>
      </c>
      <c r="D1743" s="26" t="s">
        <v>35</v>
      </c>
      <c r="E1743" s="26">
        <v>0.5</v>
      </c>
      <c r="F1743" s="26">
        <v>86862.3</v>
      </c>
    </row>
    <row r="1744" spans="2:6" x14ac:dyDescent="0.3">
      <c r="B1744" s="35" t="s">
        <v>44</v>
      </c>
      <c r="C1744" s="28" t="s">
        <v>10</v>
      </c>
      <c r="D1744" s="28" t="s">
        <v>35</v>
      </c>
      <c r="E1744" s="28">
        <v>0.5</v>
      </c>
      <c r="F1744" s="28">
        <v>86862.3</v>
      </c>
    </row>
    <row r="1745" spans="2:6" x14ac:dyDescent="0.3">
      <c r="B1745" s="34" t="s">
        <v>44</v>
      </c>
      <c r="C1745" s="26" t="s">
        <v>10</v>
      </c>
      <c r="D1745" s="26" t="s">
        <v>35</v>
      </c>
      <c r="E1745" s="26">
        <v>0.5</v>
      </c>
      <c r="F1745" s="26">
        <v>86862.3</v>
      </c>
    </row>
    <row r="1746" spans="2:6" x14ac:dyDescent="0.3">
      <c r="B1746" s="35" t="s">
        <v>44</v>
      </c>
      <c r="C1746" s="28" t="s">
        <v>10</v>
      </c>
      <c r="D1746" s="28" t="s">
        <v>35</v>
      </c>
      <c r="E1746" s="28">
        <v>0.25</v>
      </c>
      <c r="F1746" s="28">
        <v>72571.45</v>
      </c>
    </row>
    <row r="1747" spans="2:6" x14ac:dyDescent="0.3">
      <c r="B1747" s="34" t="s">
        <v>44</v>
      </c>
      <c r="C1747" s="26" t="s">
        <v>10</v>
      </c>
      <c r="D1747" s="26" t="s">
        <v>35</v>
      </c>
      <c r="E1747" s="26">
        <v>0.25</v>
      </c>
      <c r="F1747" s="26">
        <v>72571.45</v>
      </c>
    </row>
    <row r="1748" spans="2:6" x14ac:dyDescent="0.3">
      <c r="B1748" s="35" t="s">
        <v>44</v>
      </c>
      <c r="C1748" s="28" t="s">
        <v>10</v>
      </c>
      <c r="D1748" s="28" t="s">
        <v>35</v>
      </c>
      <c r="E1748" s="28">
        <v>0.25</v>
      </c>
      <c r="F1748" s="28">
        <v>72571.45</v>
      </c>
    </row>
    <row r="1749" spans="2:6" x14ac:dyDescent="0.3">
      <c r="B1749" s="34" t="s">
        <v>44</v>
      </c>
      <c r="C1749" s="26" t="s">
        <v>10</v>
      </c>
      <c r="D1749" s="26" t="s">
        <v>35</v>
      </c>
      <c r="E1749" s="26">
        <v>0.25</v>
      </c>
      <c r="F1749" s="26">
        <v>72571.45</v>
      </c>
    </row>
    <row r="1750" spans="2:6" x14ac:dyDescent="0.3">
      <c r="B1750" s="35" t="s">
        <v>44</v>
      </c>
      <c r="C1750" s="28" t="s">
        <v>10</v>
      </c>
      <c r="D1750" s="28" t="s">
        <v>35</v>
      </c>
      <c r="E1750" s="28">
        <v>0.05</v>
      </c>
      <c r="F1750" s="28">
        <v>50274</v>
      </c>
    </row>
    <row r="1751" spans="2:6" x14ac:dyDescent="0.3">
      <c r="B1751" s="34" t="s">
        <v>44</v>
      </c>
      <c r="C1751" s="26" t="s">
        <v>10</v>
      </c>
      <c r="D1751" s="26" t="s">
        <v>35</v>
      </c>
      <c r="E1751" s="26">
        <v>0.05</v>
      </c>
      <c r="F1751" s="26">
        <v>50274</v>
      </c>
    </row>
    <row r="1752" spans="2:6" x14ac:dyDescent="0.3">
      <c r="B1752" s="35" t="s">
        <v>44</v>
      </c>
      <c r="C1752" s="28" t="s">
        <v>10</v>
      </c>
      <c r="D1752" s="28" t="s">
        <v>35</v>
      </c>
      <c r="E1752" s="28">
        <v>0.05</v>
      </c>
      <c r="F1752" s="28">
        <v>50274</v>
      </c>
    </row>
    <row r="1753" spans="2:6" x14ac:dyDescent="0.3">
      <c r="B1753" s="34" t="s">
        <v>44</v>
      </c>
      <c r="C1753" s="26" t="s">
        <v>10</v>
      </c>
      <c r="D1753" s="26" t="s">
        <v>35</v>
      </c>
      <c r="E1753" s="26">
        <v>0</v>
      </c>
      <c r="F1753" s="26">
        <v>33422.9</v>
      </c>
    </row>
    <row r="1754" spans="2:6" x14ac:dyDescent="0.3">
      <c r="B1754" s="35" t="s">
        <v>44</v>
      </c>
      <c r="C1754" s="28" t="s">
        <v>10</v>
      </c>
      <c r="D1754" s="28" t="s">
        <v>35</v>
      </c>
      <c r="E1754" s="28" t="s">
        <v>24</v>
      </c>
      <c r="F1754" s="28">
        <v>84096.862771999993</v>
      </c>
    </row>
    <row r="1755" spans="2:6" x14ac:dyDescent="0.3">
      <c r="B1755" s="34" t="s">
        <v>44</v>
      </c>
      <c r="C1755" s="26" t="s">
        <v>10</v>
      </c>
      <c r="D1755" s="26" t="s">
        <v>45</v>
      </c>
      <c r="E1755" s="26">
        <v>1</v>
      </c>
      <c r="F1755" s="26">
        <v>181937.340153</v>
      </c>
    </row>
    <row r="1756" spans="2:6" x14ac:dyDescent="0.3">
      <c r="B1756" s="35" t="s">
        <v>44</v>
      </c>
      <c r="C1756" s="28" t="s">
        <v>10</v>
      </c>
      <c r="D1756" s="28" t="s">
        <v>45</v>
      </c>
      <c r="E1756" s="28">
        <v>0.95</v>
      </c>
      <c r="F1756" s="28">
        <v>157097.186701</v>
      </c>
    </row>
    <row r="1757" spans="2:6" x14ac:dyDescent="0.3">
      <c r="B1757" s="34" t="s">
        <v>44</v>
      </c>
      <c r="C1757" s="26" t="s">
        <v>10</v>
      </c>
      <c r="D1757" s="26" t="s">
        <v>45</v>
      </c>
      <c r="E1757" s="26">
        <v>0.95</v>
      </c>
      <c r="F1757" s="26">
        <v>157097.186701</v>
      </c>
    </row>
    <row r="1758" spans="2:6" x14ac:dyDescent="0.3">
      <c r="B1758" s="35" t="s">
        <v>44</v>
      </c>
      <c r="C1758" s="28" t="s">
        <v>10</v>
      </c>
      <c r="D1758" s="28" t="s">
        <v>45</v>
      </c>
      <c r="E1758" s="28">
        <v>0.95</v>
      </c>
      <c r="F1758" s="28">
        <v>157097.186701</v>
      </c>
    </row>
    <row r="1759" spans="2:6" x14ac:dyDescent="0.3">
      <c r="B1759" s="34" t="s">
        <v>44</v>
      </c>
      <c r="C1759" s="26" t="s">
        <v>10</v>
      </c>
      <c r="D1759" s="26" t="s">
        <v>45</v>
      </c>
      <c r="E1759" s="26">
        <v>0.75</v>
      </c>
      <c r="F1759" s="26">
        <v>140682.544757</v>
      </c>
    </row>
    <row r="1760" spans="2:6" x14ac:dyDescent="0.3">
      <c r="B1760" s="35" t="s">
        <v>44</v>
      </c>
      <c r="C1760" s="28" t="s">
        <v>10</v>
      </c>
      <c r="D1760" s="28" t="s">
        <v>45</v>
      </c>
      <c r="E1760" s="28">
        <v>0.75</v>
      </c>
      <c r="F1760" s="28">
        <v>140682.544757</v>
      </c>
    </row>
    <row r="1761" spans="2:6" x14ac:dyDescent="0.3">
      <c r="B1761" s="34" t="s">
        <v>44</v>
      </c>
      <c r="C1761" s="26" t="s">
        <v>10</v>
      </c>
      <c r="D1761" s="26" t="s">
        <v>45</v>
      </c>
      <c r="E1761" s="26">
        <v>0.75</v>
      </c>
      <c r="F1761" s="26">
        <v>140682.544757</v>
      </c>
    </row>
    <row r="1762" spans="2:6" x14ac:dyDescent="0.3">
      <c r="B1762" s="35" t="s">
        <v>44</v>
      </c>
      <c r="C1762" s="28" t="s">
        <v>10</v>
      </c>
      <c r="D1762" s="28" t="s">
        <v>45</v>
      </c>
      <c r="E1762" s="28">
        <v>0.75</v>
      </c>
      <c r="F1762" s="28">
        <v>140682.544757</v>
      </c>
    </row>
    <row r="1763" spans="2:6" x14ac:dyDescent="0.3">
      <c r="B1763" s="34" t="s">
        <v>44</v>
      </c>
      <c r="C1763" s="26" t="s">
        <v>10</v>
      </c>
      <c r="D1763" s="26" t="s">
        <v>45</v>
      </c>
      <c r="E1763" s="26">
        <v>0.5</v>
      </c>
      <c r="F1763" s="26">
        <v>125274.936061</v>
      </c>
    </row>
    <row r="1764" spans="2:6" x14ac:dyDescent="0.3">
      <c r="B1764" s="35" t="s">
        <v>44</v>
      </c>
      <c r="C1764" s="28" t="s">
        <v>10</v>
      </c>
      <c r="D1764" s="28" t="s">
        <v>45</v>
      </c>
      <c r="E1764" s="28">
        <v>0.5</v>
      </c>
      <c r="F1764" s="28">
        <v>125274.936061</v>
      </c>
    </row>
    <row r="1765" spans="2:6" x14ac:dyDescent="0.3">
      <c r="B1765" s="34" t="s">
        <v>44</v>
      </c>
      <c r="C1765" s="26" t="s">
        <v>10</v>
      </c>
      <c r="D1765" s="26" t="s">
        <v>45</v>
      </c>
      <c r="E1765" s="26">
        <v>0.5</v>
      </c>
      <c r="F1765" s="26">
        <v>125274.936061</v>
      </c>
    </row>
    <row r="1766" spans="2:6" x14ac:dyDescent="0.3">
      <c r="B1766" s="35" t="s">
        <v>44</v>
      </c>
      <c r="C1766" s="28" t="s">
        <v>10</v>
      </c>
      <c r="D1766" s="28" t="s">
        <v>45</v>
      </c>
      <c r="E1766" s="28">
        <v>0.5</v>
      </c>
      <c r="F1766" s="28">
        <v>125274.936061</v>
      </c>
    </row>
    <row r="1767" spans="2:6" x14ac:dyDescent="0.3">
      <c r="B1767" s="34" t="s">
        <v>44</v>
      </c>
      <c r="C1767" s="26" t="s">
        <v>10</v>
      </c>
      <c r="D1767" s="26" t="s">
        <v>45</v>
      </c>
      <c r="E1767" s="26">
        <v>0.5</v>
      </c>
      <c r="F1767" s="26">
        <v>125274.936061</v>
      </c>
    </row>
    <row r="1768" spans="2:6" x14ac:dyDescent="0.3">
      <c r="B1768" s="35" t="s">
        <v>44</v>
      </c>
      <c r="C1768" s="28" t="s">
        <v>10</v>
      </c>
      <c r="D1768" s="28" t="s">
        <v>45</v>
      </c>
      <c r="E1768" s="28">
        <v>0.25</v>
      </c>
      <c r="F1768" s="28">
        <v>104664.32225100001</v>
      </c>
    </row>
    <row r="1769" spans="2:6" x14ac:dyDescent="0.3">
      <c r="B1769" s="34" t="s">
        <v>44</v>
      </c>
      <c r="C1769" s="26" t="s">
        <v>10</v>
      </c>
      <c r="D1769" s="26" t="s">
        <v>45</v>
      </c>
      <c r="E1769" s="26">
        <v>0.25</v>
      </c>
      <c r="F1769" s="26">
        <v>104664.32225100001</v>
      </c>
    </row>
    <row r="1770" spans="2:6" x14ac:dyDescent="0.3">
      <c r="B1770" s="35" t="s">
        <v>44</v>
      </c>
      <c r="C1770" s="28" t="s">
        <v>10</v>
      </c>
      <c r="D1770" s="28" t="s">
        <v>45</v>
      </c>
      <c r="E1770" s="28">
        <v>0.25</v>
      </c>
      <c r="F1770" s="28">
        <v>104664.32225100001</v>
      </c>
    </row>
    <row r="1771" spans="2:6" x14ac:dyDescent="0.3">
      <c r="B1771" s="34" t="s">
        <v>44</v>
      </c>
      <c r="C1771" s="26" t="s">
        <v>10</v>
      </c>
      <c r="D1771" s="26" t="s">
        <v>45</v>
      </c>
      <c r="E1771" s="26">
        <v>0.25</v>
      </c>
      <c r="F1771" s="26">
        <v>104664.32225100001</v>
      </c>
    </row>
    <row r="1772" spans="2:6" x14ac:dyDescent="0.3">
      <c r="B1772" s="35" t="s">
        <v>44</v>
      </c>
      <c r="C1772" s="28" t="s">
        <v>10</v>
      </c>
      <c r="D1772" s="28" t="s">
        <v>45</v>
      </c>
      <c r="E1772" s="28">
        <v>0.05</v>
      </c>
      <c r="F1772" s="28">
        <v>72573.529412000004</v>
      </c>
    </row>
    <row r="1773" spans="2:6" x14ac:dyDescent="0.3">
      <c r="B1773" s="34" t="s">
        <v>44</v>
      </c>
      <c r="C1773" s="26" t="s">
        <v>10</v>
      </c>
      <c r="D1773" s="26" t="s">
        <v>45</v>
      </c>
      <c r="E1773" s="26">
        <v>0.05</v>
      </c>
      <c r="F1773" s="26">
        <v>72573.529412000004</v>
      </c>
    </row>
    <row r="1774" spans="2:6" x14ac:dyDescent="0.3">
      <c r="B1774" s="35" t="s">
        <v>44</v>
      </c>
      <c r="C1774" s="28" t="s">
        <v>10</v>
      </c>
      <c r="D1774" s="28" t="s">
        <v>45</v>
      </c>
      <c r="E1774" s="28">
        <v>0.05</v>
      </c>
      <c r="F1774" s="28">
        <v>72573.529412000004</v>
      </c>
    </row>
    <row r="1775" spans="2:6" x14ac:dyDescent="0.3">
      <c r="B1775" s="34" t="s">
        <v>44</v>
      </c>
      <c r="C1775" s="26" t="s">
        <v>10</v>
      </c>
      <c r="D1775" s="26" t="s">
        <v>45</v>
      </c>
      <c r="E1775" s="26">
        <v>0</v>
      </c>
      <c r="F1775" s="26">
        <v>48203.324807999998</v>
      </c>
    </row>
    <row r="1776" spans="2:6" x14ac:dyDescent="0.3">
      <c r="B1776" s="35" t="s">
        <v>44</v>
      </c>
      <c r="C1776" s="28" t="s">
        <v>10</v>
      </c>
      <c r="D1776" s="28" t="s">
        <v>45</v>
      </c>
      <c r="E1776" s="28" t="s">
        <v>24</v>
      </c>
      <c r="F1776" s="28">
        <v>121286.368286</v>
      </c>
    </row>
    <row r="1777" spans="2:6" x14ac:dyDescent="0.3">
      <c r="B1777" s="34" t="s">
        <v>44</v>
      </c>
      <c r="C1777" s="26" t="s">
        <v>10</v>
      </c>
      <c r="D1777" s="26" t="s">
        <v>36</v>
      </c>
      <c r="E1777" s="26">
        <v>1</v>
      </c>
      <c r="F1777" s="26">
        <v>44086000.140753001</v>
      </c>
    </row>
    <row r="1778" spans="2:6" x14ac:dyDescent="0.3">
      <c r="B1778" s="35" t="s">
        <v>44</v>
      </c>
      <c r="C1778" s="28" t="s">
        <v>10</v>
      </c>
      <c r="D1778" s="28" t="s">
        <v>36</v>
      </c>
      <c r="E1778" s="28">
        <v>0.95</v>
      </c>
      <c r="F1778" s="28">
        <v>31295394.884897001</v>
      </c>
    </row>
    <row r="1779" spans="2:6" x14ac:dyDescent="0.3">
      <c r="B1779" s="34" t="s">
        <v>44</v>
      </c>
      <c r="C1779" s="26" t="s">
        <v>10</v>
      </c>
      <c r="D1779" s="26" t="s">
        <v>36</v>
      </c>
      <c r="E1779" s="26">
        <v>0.95</v>
      </c>
      <c r="F1779" s="26">
        <v>31295394.884897001</v>
      </c>
    </row>
    <row r="1780" spans="2:6" x14ac:dyDescent="0.3">
      <c r="B1780" s="35" t="s">
        <v>44</v>
      </c>
      <c r="C1780" s="28" t="s">
        <v>10</v>
      </c>
      <c r="D1780" s="28" t="s">
        <v>36</v>
      </c>
      <c r="E1780" s="28">
        <v>0.95</v>
      </c>
      <c r="F1780" s="28">
        <v>31295394.884897001</v>
      </c>
    </row>
    <row r="1781" spans="2:6" x14ac:dyDescent="0.3">
      <c r="B1781" s="34" t="s">
        <v>44</v>
      </c>
      <c r="C1781" s="26" t="s">
        <v>10</v>
      </c>
      <c r="D1781" s="26" t="s">
        <v>36</v>
      </c>
      <c r="E1781" s="26">
        <v>0.75</v>
      </c>
      <c r="F1781" s="26">
        <v>26775133.917059999</v>
      </c>
    </row>
    <row r="1782" spans="2:6" x14ac:dyDescent="0.3">
      <c r="B1782" s="35" t="s">
        <v>44</v>
      </c>
      <c r="C1782" s="28" t="s">
        <v>10</v>
      </c>
      <c r="D1782" s="28" t="s">
        <v>36</v>
      </c>
      <c r="E1782" s="28">
        <v>0.75</v>
      </c>
      <c r="F1782" s="28">
        <v>26775133.917059999</v>
      </c>
    </row>
    <row r="1783" spans="2:6" x14ac:dyDescent="0.3">
      <c r="B1783" s="34" t="s">
        <v>44</v>
      </c>
      <c r="C1783" s="26" t="s">
        <v>10</v>
      </c>
      <c r="D1783" s="26" t="s">
        <v>36</v>
      </c>
      <c r="E1783" s="26">
        <v>0.75</v>
      </c>
      <c r="F1783" s="26">
        <v>26775133.917059999</v>
      </c>
    </row>
    <row r="1784" spans="2:6" x14ac:dyDescent="0.3">
      <c r="B1784" s="35" t="s">
        <v>44</v>
      </c>
      <c r="C1784" s="28" t="s">
        <v>10</v>
      </c>
      <c r="D1784" s="28" t="s">
        <v>36</v>
      </c>
      <c r="E1784" s="28">
        <v>0.75</v>
      </c>
      <c r="F1784" s="28">
        <v>26775133.917059999</v>
      </c>
    </row>
    <row r="1785" spans="2:6" x14ac:dyDescent="0.3">
      <c r="B1785" s="34" t="s">
        <v>44</v>
      </c>
      <c r="C1785" s="26" t="s">
        <v>10</v>
      </c>
      <c r="D1785" s="26" t="s">
        <v>36</v>
      </c>
      <c r="E1785" s="26">
        <v>0.5</v>
      </c>
      <c r="F1785" s="26">
        <v>23233548.842399001</v>
      </c>
    </row>
    <row r="1786" spans="2:6" x14ac:dyDescent="0.3">
      <c r="B1786" s="35" t="s">
        <v>44</v>
      </c>
      <c r="C1786" s="28" t="s">
        <v>10</v>
      </c>
      <c r="D1786" s="28" t="s">
        <v>36</v>
      </c>
      <c r="E1786" s="28">
        <v>0.5</v>
      </c>
      <c r="F1786" s="28">
        <v>23233548.842399001</v>
      </c>
    </row>
    <row r="1787" spans="2:6" x14ac:dyDescent="0.3">
      <c r="B1787" s="34" t="s">
        <v>44</v>
      </c>
      <c r="C1787" s="26" t="s">
        <v>10</v>
      </c>
      <c r="D1787" s="26" t="s">
        <v>36</v>
      </c>
      <c r="E1787" s="26">
        <v>0.5</v>
      </c>
      <c r="F1787" s="26">
        <v>23233548.842399001</v>
      </c>
    </row>
    <row r="1788" spans="2:6" x14ac:dyDescent="0.3">
      <c r="B1788" s="35" t="s">
        <v>44</v>
      </c>
      <c r="C1788" s="28" t="s">
        <v>10</v>
      </c>
      <c r="D1788" s="28" t="s">
        <v>36</v>
      </c>
      <c r="E1788" s="28">
        <v>0.5</v>
      </c>
      <c r="F1788" s="28">
        <v>23233548.842399001</v>
      </c>
    </row>
    <row r="1789" spans="2:6" x14ac:dyDescent="0.3">
      <c r="B1789" s="34" t="s">
        <v>44</v>
      </c>
      <c r="C1789" s="26" t="s">
        <v>10</v>
      </c>
      <c r="D1789" s="26" t="s">
        <v>36</v>
      </c>
      <c r="E1789" s="26">
        <v>0.5</v>
      </c>
      <c r="F1789" s="26">
        <v>23233548.842399001</v>
      </c>
    </row>
    <row r="1790" spans="2:6" x14ac:dyDescent="0.3">
      <c r="B1790" s="35" t="s">
        <v>44</v>
      </c>
      <c r="C1790" s="28" t="s">
        <v>10</v>
      </c>
      <c r="D1790" s="28" t="s">
        <v>36</v>
      </c>
      <c r="E1790" s="28">
        <v>0.25</v>
      </c>
      <c r="F1790" s="28">
        <v>19540006.578767002</v>
      </c>
    </row>
    <row r="1791" spans="2:6" x14ac:dyDescent="0.3">
      <c r="B1791" s="34" t="s">
        <v>44</v>
      </c>
      <c r="C1791" s="26" t="s">
        <v>10</v>
      </c>
      <c r="D1791" s="26" t="s">
        <v>36</v>
      </c>
      <c r="E1791" s="26">
        <v>0.25</v>
      </c>
      <c r="F1791" s="26">
        <v>19540006.578767002</v>
      </c>
    </row>
    <row r="1792" spans="2:6" x14ac:dyDescent="0.3">
      <c r="B1792" s="35" t="s">
        <v>44</v>
      </c>
      <c r="C1792" s="28" t="s">
        <v>10</v>
      </c>
      <c r="D1792" s="28" t="s">
        <v>36</v>
      </c>
      <c r="E1792" s="28">
        <v>0.25</v>
      </c>
      <c r="F1792" s="28">
        <v>19540006.578767002</v>
      </c>
    </row>
    <row r="1793" spans="2:6" x14ac:dyDescent="0.3">
      <c r="B1793" s="34" t="s">
        <v>44</v>
      </c>
      <c r="C1793" s="26" t="s">
        <v>10</v>
      </c>
      <c r="D1793" s="26" t="s">
        <v>36</v>
      </c>
      <c r="E1793" s="26">
        <v>0.25</v>
      </c>
      <c r="F1793" s="26">
        <v>19540006.578767002</v>
      </c>
    </row>
    <row r="1794" spans="2:6" x14ac:dyDescent="0.3">
      <c r="B1794" s="35" t="s">
        <v>44</v>
      </c>
      <c r="C1794" s="28" t="s">
        <v>10</v>
      </c>
      <c r="D1794" s="28" t="s">
        <v>36</v>
      </c>
      <c r="E1794" s="28">
        <v>0.05</v>
      </c>
      <c r="F1794" s="28">
        <v>14591897.05776</v>
      </c>
    </row>
    <row r="1795" spans="2:6" x14ac:dyDescent="0.3">
      <c r="B1795" s="34" t="s">
        <v>44</v>
      </c>
      <c r="C1795" s="26" t="s">
        <v>10</v>
      </c>
      <c r="D1795" s="26" t="s">
        <v>36</v>
      </c>
      <c r="E1795" s="26">
        <v>0.05</v>
      </c>
      <c r="F1795" s="26">
        <v>14591897.05776</v>
      </c>
    </row>
    <row r="1796" spans="2:6" x14ac:dyDescent="0.3">
      <c r="B1796" s="35" t="s">
        <v>44</v>
      </c>
      <c r="C1796" s="28" t="s">
        <v>10</v>
      </c>
      <c r="D1796" s="28" t="s">
        <v>36</v>
      </c>
      <c r="E1796" s="28">
        <v>0.05</v>
      </c>
      <c r="F1796" s="28">
        <v>14591897.05776</v>
      </c>
    </row>
    <row r="1797" spans="2:6" x14ac:dyDescent="0.3">
      <c r="B1797" s="34" t="s">
        <v>44</v>
      </c>
      <c r="C1797" s="26" t="s">
        <v>10</v>
      </c>
      <c r="D1797" s="26" t="s">
        <v>36</v>
      </c>
      <c r="E1797" s="26">
        <v>0</v>
      </c>
      <c r="F1797" s="26">
        <v>7948500.3512909999</v>
      </c>
    </row>
    <row r="1798" spans="2:6" x14ac:dyDescent="0.3">
      <c r="B1798" s="35" t="s">
        <v>44</v>
      </c>
      <c r="C1798" s="28" t="s">
        <v>10</v>
      </c>
      <c r="D1798" s="28" t="s">
        <v>36</v>
      </c>
      <c r="E1798" s="28" t="s">
        <v>24</v>
      </c>
      <c r="F1798" s="28">
        <v>23139500.410076998</v>
      </c>
    </row>
    <row r="1799" spans="2:6" x14ac:dyDescent="0.3">
      <c r="B1799" s="34" t="s">
        <v>44</v>
      </c>
      <c r="C1799" s="26" t="s">
        <v>10</v>
      </c>
      <c r="D1799" s="26" t="s">
        <v>37</v>
      </c>
      <c r="E1799" s="26">
        <v>1</v>
      </c>
      <c r="F1799" s="26">
        <v>10552554.400408</v>
      </c>
    </row>
    <row r="1800" spans="2:6" x14ac:dyDescent="0.3">
      <c r="B1800" s="35" t="s">
        <v>44</v>
      </c>
      <c r="C1800" s="28" t="s">
        <v>10</v>
      </c>
      <c r="D1800" s="28" t="s">
        <v>37</v>
      </c>
      <c r="E1800" s="28">
        <v>0.95</v>
      </c>
      <c r="F1800" s="28">
        <v>7609043.9627919998</v>
      </c>
    </row>
    <row r="1801" spans="2:6" x14ac:dyDescent="0.3">
      <c r="B1801" s="34" t="s">
        <v>44</v>
      </c>
      <c r="C1801" s="26" t="s">
        <v>10</v>
      </c>
      <c r="D1801" s="26" t="s">
        <v>37</v>
      </c>
      <c r="E1801" s="26">
        <v>0.95</v>
      </c>
      <c r="F1801" s="26">
        <v>7609043.9627919998</v>
      </c>
    </row>
    <row r="1802" spans="2:6" x14ac:dyDescent="0.3">
      <c r="B1802" s="35" t="s">
        <v>44</v>
      </c>
      <c r="C1802" s="28" t="s">
        <v>10</v>
      </c>
      <c r="D1802" s="28" t="s">
        <v>37</v>
      </c>
      <c r="E1802" s="28">
        <v>0.95</v>
      </c>
      <c r="F1802" s="28">
        <v>7609043.9627919998</v>
      </c>
    </row>
    <row r="1803" spans="2:6" x14ac:dyDescent="0.3">
      <c r="B1803" s="34" t="s">
        <v>44</v>
      </c>
      <c r="C1803" s="26" t="s">
        <v>10</v>
      </c>
      <c r="D1803" s="26" t="s">
        <v>37</v>
      </c>
      <c r="E1803" s="26">
        <v>0.75</v>
      </c>
      <c r="F1803" s="26">
        <v>6177777.4513990004</v>
      </c>
    </row>
    <row r="1804" spans="2:6" x14ac:dyDescent="0.3">
      <c r="B1804" s="35" t="s">
        <v>44</v>
      </c>
      <c r="C1804" s="28" t="s">
        <v>10</v>
      </c>
      <c r="D1804" s="28" t="s">
        <v>37</v>
      </c>
      <c r="E1804" s="28">
        <v>0.75</v>
      </c>
      <c r="F1804" s="28">
        <v>6177777.4513990004</v>
      </c>
    </row>
    <row r="1805" spans="2:6" x14ac:dyDescent="0.3">
      <c r="B1805" s="34" t="s">
        <v>44</v>
      </c>
      <c r="C1805" s="26" t="s">
        <v>10</v>
      </c>
      <c r="D1805" s="26" t="s">
        <v>37</v>
      </c>
      <c r="E1805" s="26">
        <v>0.75</v>
      </c>
      <c r="F1805" s="26">
        <v>6177777.4513990004</v>
      </c>
    </row>
    <row r="1806" spans="2:6" x14ac:dyDescent="0.3">
      <c r="B1806" s="35" t="s">
        <v>44</v>
      </c>
      <c r="C1806" s="28" t="s">
        <v>10</v>
      </c>
      <c r="D1806" s="28" t="s">
        <v>37</v>
      </c>
      <c r="E1806" s="28">
        <v>0.75</v>
      </c>
      <c r="F1806" s="28">
        <v>6177777.4513990004</v>
      </c>
    </row>
    <row r="1807" spans="2:6" x14ac:dyDescent="0.3">
      <c r="B1807" s="34" t="s">
        <v>44</v>
      </c>
      <c r="C1807" s="26" t="s">
        <v>10</v>
      </c>
      <c r="D1807" s="26" t="s">
        <v>37</v>
      </c>
      <c r="E1807" s="26">
        <v>0.5</v>
      </c>
      <c r="F1807" s="26">
        <v>5057223.3896000003</v>
      </c>
    </row>
    <row r="1808" spans="2:6" x14ac:dyDescent="0.3">
      <c r="B1808" s="35" t="s">
        <v>44</v>
      </c>
      <c r="C1808" s="28" t="s">
        <v>10</v>
      </c>
      <c r="D1808" s="28" t="s">
        <v>37</v>
      </c>
      <c r="E1808" s="28">
        <v>0.5</v>
      </c>
      <c r="F1808" s="28">
        <v>5057223.3896000003</v>
      </c>
    </row>
    <row r="1809" spans="2:6" x14ac:dyDescent="0.3">
      <c r="B1809" s="34" t="s">
        <v>44</v>
      </c>
      <c r="C1809" s="26" t="s">
        <v>10</v>
      </c>
      <c r="D1809" s="26" t="s">
        <v>37</v>
      </c>
      <c r="E1809" s="26">
        <v>0.5</v>
      </c>
      <c r="F1809" s="26">
        <v>5057223.3896000003</v>
      </c>
    </row>
    <row r="1810" spans="2:6" x14ac:dyDescent="0.3">
      <c r="B1810" s="35" t="s">
        <v>44</v>
      </c>
      <c r="C1810" s="28" t="s">
        <v>10</v>
      </c>
      <c r="D1810" s="28" t="s">
        <v>37</v>
      </c>
      <c r="E1810" s="28">
        <v>0.5</v>
      </c>
      <c r="F1810" s="28">
        <v>5057223.3896000003</v>
      </c>
    </row>
    <row r="1811" spans="2:6" x14ac:dyDescent="0.3">
      <c r="B1811" s="34" t="s">
        <v>44</v>
      </c>
      <c r="C1811" s="26" t="s">
        <v>10</v>
      </c>
      <c r="D1811" s="26" t="s">
        <v>37</v>
      </c>
      <c r="E1811" s="26">
        <v>0.5</v>
      </c>
      <c r="F1811" s="26">
        <v>5057223.3896000003</v>
      </c>
    </row>
    <row r="1812" spans="2:6" x14ac:dyDescent="0.3">
      <c r="B1812" s="35" t="s">
        <v>44</v>
      </c>
      <c r="C1812" s="28" t="s">
        <v>10</v>
      </c>
      <c r="D1812" s="28" t="s">
        <v>37</v>
      </c>
      <c r="E1812" s="28">
        <v>0.25</v>
      </c>
      <c r="F1812" s="28">
        <v>3809475.8593159998</v>
      </c>
    </row>
    <row r="1813" spans="2:6" x14ac:dyDescent="0.3">
      <c r="B1813" s="34" t="s">
        <v>44</v>
      </c>
      <c r="C1813" s="26" t="s">
        <v>10</v>
      </c>
      <c r="D1813" s="26" t="s">
        <v>37</v>
      </c>
      <c r="E1813" s="26">
        <v>0.25</v>
      </c>
      <c r="F1813" s="26">
        <v>3809475.8593159998</v>
      </c>
    </row>
    <row r="1814" spans="2:6" x14ac:dyDescent="0.3">
      <c r="B1814" s="35" t="s">
        <v>44</v>
      </c>
      <c r="C1814" s="28" t="s">
        <v>10</v>
      </c>
      <c r="D1814" s="28" t="s">
        <v>37</v>
      </c>
      <c r="E1814" s="28">
        <v>0.25</v>
      </c>
      <c r="F1814" s="28">
        <v>3809475.8593159998</v>
      </c>
    </row>
    <row r="1815" spans="2:6" x14ac:dyDescent="0.3">
      <c r="B1815" s="34" t="s">
        <v>44</v>
      </c>
      <c r="C1815" s="26" t="s">
        <v>10</v>
      </c>
      <c r="D1815" s="26" t="s">
        <v>37</v>
      </c>
      <c r="E1815" s="26">
        <v>0.25</v>
      </c>
      <c r="F1815" s="26">
        <v>3809475.8593159998</v>
      </c>
    </row>
    <row r="1816" spans="2:6" x14ac:dyDescent="0.3">
      <c r="B1816" s="35" t="s">
        <v>44</v>
      </c>
      <c r="C1816" s="28" t="s">
        <v>10</v>
      </c>
      <c r="D1816" s="28" t="s">
        <v>37</v>
      </c>
      <c r="E1816" s="28">
        <v>0.05</v>
      </c>
      <c r="F1816" s="28">
        <v>2269945.3094870001</v>
      </c>
    </row>
    <row r="1817" spans="2:6" x14ac:dyDescent="0.3">
      <c r="B1817" s="34" t="s">
        <v>44</v>
      </c>
      <c r="C1817" s="26" t="s">
        <v>10</v>
      </c>
      <c r="D1817" s="26" t="s">
        <v>37</v>
      </c>
      <c r="E1817" s="26">
        <v>0.05</v>
      </c>
      <c r="F1817" s="26">
        <v>2269945.3094870001</v>
      </c>
    </row>
    <row r="1818" spans="2:6" x14ac:dyDescent="0.3">
      <c r="B1818" s="35" t="s">
        <v>44</v>
      </c>
      <c r="C1818" s="28" t="s">
        <v>10</v>
      </c>
      <c r="D1818" s="28" t="s">
        <v>37</v>
      </c>
      <c r="E1818" s="28">
        <v>0.05</v>
      </c>
      <c r="F1818" s="28">
        <v>2269945.3094870001</v>
      </c>
    </row>
    <row r="1819" spans="2:6" x14ac:dyDescent="0.3">
      <c r="B1819" s="34" t="s">
        <v>44</v>
      </c>
      <c r="C1819" s="26" t="s">
        <v>10</v>
      </c>
      <c r="D1819" s="26" t="s">
        <v>37</v>
      </c>
      <c r="E1819" s="26">
        <v>0</v>
      </c>
      <c r="F1819" s="26">
        <v>933957.22393900005</v>
      </c>
    </row>
    <row r="1820" spans="2:6" x14ac:dyDescent="0.3">
      <c r="B1820" s="35" t="s">
        <v>44</v>
      </c>
      <c r="C1820" s="28" t="s">
        <v>10</v>
      </c>
      <c r="D1820" s="28" t="s">
        <v>37</v>
      </c>
      <c r="E1820" s="28" t="s">
        <v>24</v>
      </c>
      <c r="F1820" s="28">
        <v>5002178.3276209999</v>
      </c>
    </row>
    <row r="1821" spans="2:6" x14ac:dyDescent="0.3">
      <c r="B1821" s="34" t="s">
        <v>44</v>
      </c>
      <c r="C1821" s="26" t="s">
        <v>10</v>
      </c>
      <c r="D1821" s="26" t="s">
        <v>38</v>
      </c>
      <c r="E1821" s="26">
        <v>1</v>
      </c>
      <c r="F1821" s="26">
        <v>34611561.658119</v>
      </c>
    </row>
    <row r="1822" spans="2:6" x14ac:dyDescent="0.3">
      <c r="B1822" s="35" t="s">
        <v>44</v>
      </c>
      <c r="C1822" s="28" t="s">
        <v>10</v>
      </c>
      <c r="D1822" s="28" t="s">
        <v>38</v>
      </c>
      <c r="E1822" s="28">
        <v>0.95</v>
      </c>
      <c r="F1822" s="28">
        <v>23827240.180050001</v>
      </c>
    </row>
    <row r="1823" spans="2:6" x14ac:dyDescent="0.3">
      <c r="B1823" s="34" t="s">
        <v>44</v>
      </c>
      <c r="C1823" s="26" t="s">
        <v>10</v>
      </c>
      <c r="D1823" s="26" t="s">
        <v>38</v>
      </c>
      <c r="E1823" s="26">
        <v>0.95</v>
      </c>
      <c r="F1823" s="26">
        <v>23827240.180050001</v>
      </c>
    </row>
    <row r="1824" spans="2:6" x14ac:dyDescent="0.3">
      <c r="B1824" s="35" t="s">
        <v>44</v>
      </c>
      <c r="C1824" s="28" t="s">
        <v>10</v>
      </c>
      <c r="D1824" s="28" t="s">
        <v>38</v>
      </c>
      <c r="E1824" s="28">
        <v>0.95</v>
      </c>
      <c r="F1824" s="28">
        <v>23827240.180050001</v>
      </c>
    </row>
    <row r="1825" spans="2:6" x14ac:dyDescent="0.3">
      <c r="B1825" s="34" t="s">
        <v>44</v>
      </c>
      <c r="C1825" s="26" t="s">
        <v>10</v>
      </c>
      <c r="D1825" s="26" t="s">
        <v>38</v>
      </c>
      <c r="E1825" s="26">
        <v>0.75</v>
      </c>
      <c r="F1825" s="26">
        <v>20404170.285482999</v>
      </c>
    </row>
    <row r="1826" spans="2:6" x14ac:dyDescent="0.3">
      <c r="B1826" s="35" t="s">
        <v>44</v>
      </c>
      <c r="C1826" s="28" t="s">
        <v>10</v>
      </c>
      <c r="D1826" s="28" t="s">
        <v>38</v>
      </c>
      <c r="E1826" s="28">
        <v>0.75</v>
      </c>
      <c r="F1826" s="28">
        <v>20404170.285482999</v>
      </c>
    </row>
    <row r="1827" spans="2:6" x14ac:dyDescent="0.3">
      <c r="B1827" s="34" t="s">
        <v>44</v>
      </c>
      <c r="C1827" s="26" t="s">
        <v>10</v>
      </c>
      <c r="D1827" s="26" t="s">
        <v>38</v>
      </c>
      <c r="E1827" s="26">
        <v>0.75</v>
      </c>
      <c r="F1827" s="26">
        <v>20404170.285482999</v>
      </c>
    </row>
    <row r="1828" spans="2:6" x14ac:dyDescent="0.3">
      <c r="B1828" s="35" t="s">
        <v>44</v>
      </c>
      <c r="C1828" s="28" t="s">
        <v>10</v>
      </c>
      <c r="D1828" s="28" t="s">
        <v>38</v>
      </c>
      <c r="E1828" s="28">
        <v>0.75</v>
      </c>
      <c r="F1828" s="28">
        <v>20404170.285482999</v>
      </c>
    </row>
    <row r="1829" spans="2:6" x14ac:dyDescent="0.3">
      <c r="B1829" s="34" t="s">
        <v>44</v>
      </c>
      <c r="C1829" s="26" t="s">
        <v>10</v>
      </c>
      <c r="D1829" s="26" t="s">
        <v>38</v>
      </c>
      <c r="E1829" s="26">
        <v>0.5</v>
      </c>
      <c r="F1829" s="26">
        <v>17906880.719392002</v>
      </c>
    </row>
    <row r="1830" spans="2:6" x14ac:dyDescent="0.3">
      <c r="B1830" s="35" t="s">
        <v>44</v>
      </c>
      <c r="C1830" s="28" t="s">
        <v>10</v>
      </c>
      <c r="D1830" s="28" t="s">
        <v>38</v>
      </c>
      <c r="E1830" s="28">
        <v>0.5</v>
      </c>
      <c r="F1830" s="28">
        <v>17906880.719392002</v>
      </c>
    </row>
    <row r="1831" spans="2:6" x14ac:dyDescent="0.3">
      <c r="B1831" s="34" t="s">
        <v>44</v>
      </c>
      <c r="C1831" s="26" t="s">
        <v>10</v>
      </c>
      <c r="D1831" s="26" t="s">
        <v>38</v>
      </c>
      <c r="E1831" s="26">
        <v>0.5</v>
      </c>
      <c r="F1831" s="26">
        <v>17906880.719392002</v>
      </c>
    </row>
    <row r="1832" spans="2:6" x14ac:dyDescent="0.3">
      <c r="B1832" s="35" t="s">
        <v>44</v>
      </c>
      <c r="C1832" s="28" t="s">
        <v>10</v>
      </c>
      <c r="D1832" s="28" t="s">
        <v>38</v>
      </c>
      <c r="E1832" s="28">
        <v>0.5</v>
      </c>
      <c r="F1832" s="28">
        <v>17906880.719392002</v>
      </c>
    </row>
    <row r="1833" spans="2:6" x14ac:dyDescent="0.3">
      <c r="B1833" s="34" t="s">
        <v>44</v>
      </c>
      <c r="C1833" s="26" t="s">
        <v>10</v>
      </c>
      <c r="D1833" s="26" t="s">
        <v>38</v>
      </c>
      <c r="E1833" s="26">
        <v>0.5</v>
      </c>
      <c r="F1833" s="26">
        <v>17906880.719392002</v>
      </c>
    </row>
    <row r="1834" spans="2:6" x14ac:dyDescent="0.3">
      <c r="B1834" s="35" t="s">
        <v>44</v>
      </c>
      <c r="C1834" s="28" t="s">
        <v>10</v>
      </c>
      <c r="D1834" s="28" t="s">
        <v>38</v>
      </c>
      <c r="E1834" s="28">
        <v>0.25</v>
      </c>
      <c r="F1834" s="28">
        <v>15390783.764791001</v>
      </c>
    </row>
    <row r="1835" spans="2:6" x14ac:dyDescent="0.3">
      <c r="B1835" s="34" t="s">
        <v>44</v>
      </c>
      <c r="C1835" s="26" t="s">
        <v>10</v>
      </c>
      <c r="D1835" s="26" t="s">
        <v>38</v>
      </c>
      <c r="E1835" s="26">
        <v>0.25</v>
      </c>
      <c r="F1835" s="26">
        <v>15390783.764791001</v>
      </c>
    </row>
    <row r="1836" spans="2:6" x14ac:dyDescent="0.3">
      <c r="B1836" s="35" t="s">
        <v>44</v>
      </c>
      <c r="C1836" s="28" t="s">
        <v>10</v>
      </c>
      <c r="D1836" s="28" t="s">
        <v>38</v>
      </c>
      <c r="E1836" s="28">
        <v>0.25</v>
      </c>
      <c r="F1836" s="28">
        <v>15390783.764791001</v>
      </c>
    </row>
    <row r="1837" spans="2:6" x14ac:dyDescent="0.3">
      <c r="B1837" s="34" t="s">
        <v>44</v>
      </c>
      <c r="C1837" s="26" t="s">
        <v>10</v>
      </c>
      <c r="D1837" s="26" t="s">
        <v>38</v>
      </c>
      <c r="E1837" s="26">
        <v>0.25</v>
      </c>
      <c r="F1837" s="26">
        <v>15390783.764791001</v>
      </c>
    </row>
    <row r="1838" spans="2:6" x14ac:dyDescent="0.3">
      <c r="B1838" s="35" t="s">
        <v>44</v>
      </c>
      <c r="C1838" s="28" t="s">
        <v>10</v>
      </c>
      <c r="D1838" s="28" t="s">
        <v>38</v>
      </c>
      <c r="E1838" s="28">
        <v>0.05</v>
      </c>
      <c r="F1838" s="28">
        <v>11926721.67749</v>
      </c>
    </row>
    <row r="1839" spans="2:6" x14ac:dyDescent="0.3">
      <c r="B1839" s="34" t="s">
        <v>44</v>
      </c>
      <c r="C1839" s="26" t="s">
        <v>10</v>
      </c>
      <c r="D1839" s="26" t="s">
        <v>38</v>
      </c>
      <c r="E1839" s="26">
        <v>0.05</v>
      </c>
      <c r="F1839" s="26">
        <v>11926721.67749</v>
      </c>
    </row>
    <row r="1840" spans="2:6" x14ac:dyDescent="0.3">
      <c r="B1840" s="35" t="s">
        <v>44</v>
      </c>
      <c r="C1840" s="28" t="s">
        <v>10</v>
      </c>
      <c r="D1840" s="28" t="s">
        <v>38</v>
      </c>
      <c r="E1840" s="28">
        <v>0.05</v>
      </c>
      <c r="F1840" s="28">
        <v>11926721.67749</v>
      </c>
    </row>
    <row r="1841" spans="2:6" x14ac:dyDescent="0.3">
      <c r="B1841" s="34" t="s">
        <v>44</v>
      </c>
      <c r="C1841" s="26" t="s">
        <v>10</v>
      </c>
      <c r="D1841" s="26" t="s">
        <v>38</v>
      </c>
      <c r="E1841" s="26">
        <v>0</v>
      </c>
      <c r="F1841" s="26">
        <v>6902522.4916920001</v>
      </c>
    </row>
    <row r="1842" spans="2:6" x14ac:dyDescent="0.3">
      <c r="B1842" s="35" t="s">
        <v>44</v>
      </c>
      <c r="C1842" s="28" t="s">
        <v>10</v>
      </c>
      <c r="D1842" s="28" t="s">
        <v>38</v>
      </c>
      <c r="E1842" s="28" t="s">
        <v>24</v>
      </c>
      <c r="F1842" s="28">
        <v>17904962.105108</v>
      </c>
    </row>
    <row r="1843" spans="2:6" x14ac:dyDescent="0.3">
      <c r="B1843" s="34" t="s">
        <v>44</v>
      </c>
      <c r="C1843" s="26" t="s">
        <v>10</v>
      </c>
      <c r="D1843" s="26" t="s">
        <v>46</v>
      </c>
      <c r="E1843" s="26">
        <v>1</v>
      </c>
      <c r="F1843" s="26">
        <v>678</v>
      </c>
    </row>
    <row r="1844" spans="2:6" x14ac:dyDescent="0.3">
      <c r="B1844" s="35" t="s">
        <v>44</v>
      </c>
      <c r="C1844" s="28" t="s">
        <v>10</v>
      </c>
      <c r="D1844" s="28" t="s">
        <v>46</v>
      </c>
      <c r="E1844" s="28">
        <v>0.95</v>
      </c>
      <c r="F1844" s="28">
        <v>585</v>
      </c>
    </row>
    <row r="1845" spans="2:6" x14ac:dyDescent="0.3">
      <c r="B1845" s="34" t="s">
        <v>44</v>
      </c>
      <c r="C1845" s="26" t="s">
        <v>10</v>
      </c>
      <c r="D1845" s="26" t="s">
        <v>46</v>
      </c>
      <c r="E1845" s="26">
        <v>0.95</v>
      </c>
      <c r="F1845" s="26">
        <v>585</v>
      </c>
    </row>
    <row r="1846" spans="2:6" x14ac:dyDescent="0.3">
      <c r="B1846" s="35" t="s">
        <v>44</v>
      </c>
      <c r="C1846" s="28" t="s">
        <v>10</v>
      </c>
      <c r="D1846" s="28" t="s">
        <v>46</v>
      </c>
      <c r="E1846" s="28">
        <v>0.95</v>
      </c>
      <c r="F1846" s="28">
        <v>585</v>
      </c>
    </row>
    <row r="1847" spans="2:6" x14ac:dyDescent="0.3">
      <c r="B1847" s="34" t="s">
        <v>44</v>
      </c>
      <c r="C1847" s="26" t="s">
        <v>10</v>
      </c>
      <c r="D1847" s="26" t="s">
        <v>46</v>
      </c>
      <c r="E1847" s="26">
        <v>0.75</v>
      </c>
      <c r="F1847" s="26">
        <v>524</v>
      </c>
    </row>
    <row r="1848" spans="2:6" x14ac:dyDescent="0.3">
      <c r="B1848" s="35" t="s">
        <v>44</v>
      </c>
      <c r="C1848" s="28" t="s">
        <v>10</v>
      </c>
      <c r="D1848" s="28" t="s">
        <v>46</v>
      </c>
      <c r="E1848" s="28">
        <v>0.75</v>
      </c>
      <c r="F1848" s="28">
        <v>524</v>
      </c>
    </row>
    <row r="1849" spans="2:6" x14ac:dyDescent="0.3">
      <c r="B1849" s="34" t="s">
        <v>44</v>
      </c>
      <c r="C1849" s="26" t="s">
        <v>10</v>
      </c>
      <c r="D1849" s="26" t="s">
        <v>46</v>
      </c>
      <c r="E1849" s="26">
        <v>0.75</v>
      </c>
      <c r="F1849" s="26">
        <v>524</v>
      </c>
    </row>
    <row r="1850" spans="2:6" x14ac:dyDescent="0.3">
      <c r="B1850" s="35" t="s">
        <v>44</v>
      </c>
      <c r="C1850" s="28" t="s">
        <v>10</v>
      </c>
      <c r="D1850" s="28" t="s">
        <v>46</v>
      </c>
      <c r="E1850" s="28">
        <v>0.75</v>
      </c>
      <c r="F1850" s="28">
        <v>524</v>
      </c>
    </row>
    <row r="1851" spans="2:6" x14ac:dyDescent="0.3">
      <c r="B1851" s="34" t="s">
        <v>44</v>
      </c>
      <c r="C1851" s="26" t="s">
        <v>10</v>
      </c>
      <c r="D1851" s="26" t="s">
        <v>46</v>
      </c>
      <c r="E1851" s="26">
        <v>0.5</v>
      </c>
      <c r="F1851" s="26">
        <v>467</v>
      </c>
    </row>
    <row r="1852" spans="2:6" x14ac:dyDescent="0.3">
      <c r="B1852" s="35" t="s">
        <v>44</v>
      </c>
      <c r="C1852" s="28" t="s">
        <v>10</v>
      </c>
      <c r="D1852" s="28" t="s">
        <v>46</v>
      </c>
      <c r="E1852" s="28">
        <v>0.5</v>
      </c>
      <c r="F1852" s="28">
        <v>467</v>
      </c>
    </row>
    <row r="1853" spans="2:6" x14ac:dyDescent="0.3">
      <c r="B1853" s="34" t="s">
        <v>44</v>
      </c>
      <c r="C1853" s="26" t="s">
        <v>10</v>
      </c>
      <c r="D1853" s="26" t="s">
        <v>46</v>
      </c>
      <c r="E1853" s="26">
        <v>0.5</v>
      </c>
      <c r="F1853" s="26">
        <v>467</v>
      </c>
    </row>
    <row r="1854" spans="2:6" x14ac:dyDescent="0.3">
      <c r="B1854" s="35" t="s">
        <v>44</v>
      </c>
      <c r="C1854" s="28" t="s">
        <v>10</v>
      </c>
      <c r="D1854" s="28" t="s">
        <v>46</v>
      </c>
      <c r="E1854" s="28">
        <v>0.5</v>
      </c>
      <c r="F1854" s="28">
        <v>467</v>
      </c>
    </row>
    <row r="1855" spans="2:6" x14ac:dyDescent="0.3">
      <c r="B1855" s="34" t="s">
        <v>44</v>
      </c>
      <c r="C1855" s="26" t="s">
        <v>10</v>
      </c>
      <c r="D1855" s="26" t="s">
        <v>46</v>
      </c>
      <c r="E1855" s="26">
        <v>0.5</v>
      </c>
      <c r="F1855" s="26">
        <v>467</v>
      </c>
    </row>
    <row r="1856" spans="2:6" x14ac:dyDescent="0.3">
      <c r="B1856" s="35" t="s">
        <v>44</v>
      </c>
      <c r="C1856" s="28" t="s">
        <v>10</v>
      </c>
      <c r="D1856" s="28" t="s">
        <v>46</v>
      </c>
      <c r="E1856" s="28">
        <v>0.25</v>
      </c>
      <c r="F1856" s="28">
        <v>390</v>
      </c>
    </row>
    <row r="1857" spans="2:6" x14ac:dyDescent="0.3">
      <c r="B1857" s="34" t="s">
        <v>44</v>
      </c>
      <c r="C1857" s="26" t="s">
        <v>10</v>
      </c>
      <c r="D1857" s="26" t="s">
        <v>46</v>
      </c>
      <c r="E1857" s="26">
        <v>0.25</v>
      </c>
      <c r="F1857" s="26">
        <v>390</v>
      </c>
    </row>
    <row r="1858" spans="2:6" x14ac:dyDescent="0.3">
      <c r="B1858" s="35" t="s">
        <v>44</v>
      </c>
      <c r="C1858" s="28" t="s">
        <v>10</v>
      </c>
      <c r="D1858" s="28" t="s">
        <v>46</v>
      </c>
      <c r="E1858" s="28">
        <v>0.25</v>
      </c>
      <c r="F1858" s="28">
        <v>390</v>
      </c>
    </row>
    <row r="1859" spans="2:6" x14ac:dyDescent="0.3">
      <c r="B1859" s="34" t="s">
        <v>44</v>
      </c>
      <c r="C1859" s="26" t="s">
        <v>10</v>
      </c>
      <c r="D1859" s="26" t="s">
        <v>46</v>
      </c>
      <c r="E1859" s="26">
        <v>0.25</v>
      </c>
      <c r="F1859" s="26">
        <v>390</v>
      </c>
    </row>
    <row r="1860" spans="2:6" x14ac:dyDescent="0.3">
      <c r="B1860" s="35" t="s">
        <v>44</v>
      </c>
      <c r="C1860" s="28" t="s">
        <v>10</v>
      </c>
      <c r="D1860" s="28" t="s">
        <v>46</v>
      </c>
      <c r="E1860" s="28">
        <v>0.05</v>
      </c>
      <c r="F1860" s="28">
        <v>270</v>
      </c>
    </row>
    <row r="1861" spans="2:6" x14ac:dyDescent="0.3">
      <c r="B1861" s="34" t="s">
        <v>44</v>
      </c>
      <c r="C1861" s="26" t="s">
        <v>10</v>
      </c>
      <c r="D1861" s="26" t="s">
        <v>46</v>
      </c>
      <c r="E1861" s="26">
        <v>0.05</v>
      </c>
      <c r="F1861" s="26">
        <v>270</v>
      </c>
    </row>
    <row r="1862" spans="2:6" x14ac:dyDescent="0.3">
      <c r="B1862" s="35" t="s">
        <v>44</v>
      </c>
      <c r="C1862" s="28" t="s">
        <v>10</v>
      </c>
      <c r="D1862" s="28" t="s">
        <v>46</v>
      </c>
      <c r="E1862" s="28">
        <v>0.05</v>
      </c>
      <c r="F1862" s="28">
        <v>270</v>
      </c>
    </row>
    <row r="1863" spans="2:6" x14ac:dyDescent="0.3">
      <c r="B1863" s="34" t="s">
        <v>44</v>
      </c>
      <c r="C1863" s="26" t="s">
        <v>10</v>
      </c>
      <c r="D1863" s="26" t="s">
        <v>46</v>
      </c>
      <c r="E1863" s="26">
        <v>0</v>
      </c>
      <c r="F1863" s="26">
        <v>180</v>
      </c>
    </row>
    <row r="1864" spans="2:6" x14ac:dyDescent="0.3">
      <c r="B1864" s="35" t="s">
        <v>44</v>
      </c>
      <c r="C1864" s="28" t="s">
        <v>10</v>
      </c>
      <c r="D1864" s="28" t="s">
        <v>46</v>
      </c>
      <c r="E1864" s="28" t="s">
        <v>24</v>
      </c>
      <c r="F1864" s="28">
        <v>451.770556</v>
      </c>
    </row>
    <row r="1865" spans="2:6" x14ac:dyDescent="0.3">
      <c r="B1865" s="34" t="s">
        <v>44</v>
      </c>
      <c r="C1865" s="26" t="s">
        <v>10</v>
      </c>
      <c r="D1865" s="26" t="s">
        <v>39</v>
      </c>
      <c r="E1865" s="26">
        <v>1</v>
      </c>
      <c r="F1865" s="26">
        <v>59.250160999999999</v>
      </c>
    </row>
    <row r="1866" spans="2:6" x14ac:dyDescent="0.3">
      <c r="B1866" s="35" t="s">
        <v>44</v>
      </c>
      <c r="C1866" s="28" t="s">
        <v>10</v>
      </c>
      <c r="D1866" s="28" t="s">
        <v>39</v>
      </c>
      <c r="E1866" s="28">
        <v>0.95</v>
      </c>
      <c r="F1866" s="28">
        <v>49.082405000000001</v>
      </c>
    </row>
    <row r="1867" spans="2:6" x14ac:dyDescent="0.3">
      <c r="B1867" s="34" t="s">
        <v>44</v>
      </c>
      <c r="C1867" s="26" t="s">
        <v>10</v>
      </c>
      <c r="D1867" s="26" t="s">
        <v>39</v>
      </c>
      <c r="E1867" s="26">
        <v>0.95</v>
      </c>
      <c r="F1867" s="26">
        <v>49.082405000000001</v>
      </c>
    </row>
    <row r="1868" spans="2:6" x14ac:dyDescent="0.3">
      <c r="B1868" s="35" t="s">
        <v>44</v>
      </c>
      <c r="C1868" s="28" t="s">
        <v>10</v>
      </c>
      <c r="D1868" s="28" t="s">
        <v>39</v>
      </c>
      <c r="E1868" s="28">
        <v>0.95</v>
      </c>
      <c r="F1868" s="28">
        <v>49.082405000000001</v>
      </c>
    </row>
    <row r="1869" spans="2:6" x14ac:dyDescent="0.3">
      <c r="B1869" s="34" t="s">
        <v>44</v>
      </c>
      <c r="C1869" s="26" t="s">
        <v>10</v>
      </c>
      <c r="D1869" s="26" t="s">
        <v>39</v>
      </c>
      <c r="E1869" s="26">
        <v>0.75</v>
      </c>
      <c r="F1869" s="26">
        <v>44.145386000000002</v>
      </c>
    </row>
    <row r="1870" spans="2:6" x14ac:dyDescent="0.3">
      <c r="B1870" s="35" t="s">
        <v>44</v>
      </c>
      <c r="C1870" s="28" t="s">
        <v>10</v>
      </c>
      <c r="D1870" s="28" t="s">
        <v>39</v>
      </c>
      <c r="E1870" s="28">
        <v>0.75</v>
      </c>
      <c r="F1870" s="28">
        <v>44.145386000000002</v>
      </c>
    </row>
    <row r="1871" spans="2:6" x14ac:dyDescent="0.3">
      <c r="B1871" s="34" t="s">
        <v>44</v>
      </c>
      <c r="C1871" s="26" t="s">
        <v>10</v>
      </c>
      <c r="D1871" s="26" t="s">
        <v>39</v>
      </c>
      <c r="E1871" s="26">
        <v>0.75</v>
      </c>
      <c r="F1871" s="26">
        <v>44.145386000000002</v>
      </c>
    </row>
    <row r="1872" spans="2:6" x14ac:dyDescent="0.3">
      <c r="B1872" s="35" t="s">
        <v>44</v>
      </c>
      <c r="C1872" s="28" t="s">
        <v>10</v>
      </c>
      <c r="D1872" s="28" t="s">
        <v>39</v>
      </c>
      <c r="E1872" s="28">
        <v>0.75</v>
      </c>
      <c r="F1872" s="28">
        <v>44.145386000000002</v>
      </c>
    </row>
    <row r="1873" spans="2:6" x14ac:dyDescent="0.3">
      <c r="B1873" s="34" t="s">
        <v>44</v>
      </c>
      <c r="C1873" s="26" t="s">
        <v>10</v>
      </c>
      <c r="D1873" s="26" t="s">
        <v>39</v>
      </c>
      <c r="E1873" s="26">
        <v>0.5</v>
      </c>
      <c r="F1873" s="26">
        <v>40.420476000000001</v>
      </c>
    </row>
    <row r="1874" spans="2:6" x14ac:dyDescent="0.3">
      <c r="B1874" s="35" t="s">
        <v>44</v>
      </c>
      <c r="C1874" s="28" t="s">
        <v>10</v>
      </c>
      <c r="D1874" s="28" t="s">
        <v>39</v>
      </c>
      <c r="E1874" s="28">
        <v>0.5</v>
      </c>
      <c r="F1874" s="28">
        <v>40.420476000000001</v>
      </c>
    </row>
    <row r="1875" spans="2:6" x14ac:dyDescent="0.3">
      <c r="B1875" s="34" t="s">
        <v>44</v>
      </c>
      <c r="C1875" s="26" t="s">
        <v>10</v>
      </c>
      <c r="D1875" s="26" t="s">
        <v>39</v>
      </c>
      <c r="E1875" s="26">
        <v>0.5</v>
      </c>
      <c r="F1875" s="26">
        <v>40.420476000000001</v>
      </c>
    </row>
    <row r="1876" spans="2:6" x14ac:dyDescent="0.3">
      <c r="B1876" s="35" t="s">
        <v>44</v>
      </c>
      <c r="C1876" s="28" t="s">
        <v>10</v>
      </c>
      <c r="D1876" s="28" t="s">
        <v>39</v>
      </c>
      <c r="E1876" s="28">
        <v>0.5</v>
      </c>
      <c r="F1876" s="28">
        <v>40.420476000000001</v>
      </c>
    </row>
    <row r="1877" spans="2:6" x14ac:dyDescent="0.3">
      <c r="B1877" s="34" t="s">
        <v>44</v>
      </c>
      <c r="C1877" s="26" t="s">
        <v>10</v>
      </c>
      <c r="D1877" s="26" t="s">
        <v>39</v>
      </c>
      <c r="E1877" s="26">
        <v>0.5</v>
      </c>
      <c r="F1877" s="26">
        <v>40.420476000000001</v>
      </c>
    </row>
    <row r="1878" spans="2:6" x14ac:dyDescent="0.3">
      <c r="B1878" s="35" t="s">
        <v>44</v>
      </c>
      <c r="C1878" s="28" t="s">
        <v>10</v>
      </c>
      <c r="D1878" s="28" t="s">
        <v>39</v>
      </c>
      <c r="E1878" s="28">
        <v>0.25</v>
      </c>
      <c r="F1878" s="28">
        <v>36.386659999999999</v>
      </c>
    </row>
    <row r="1879" spans="2:6" x14ac:dyDescent="0.3">
      <c r="B1879" s="34" t="s">
        <v>44</v>
      </c>
      <c r="C1879" s="26" t="s">
        <v>10</v>
      </c>
      <c r="D1879" s="26" t="s">
        <v>39</v>
      </c>
      <c r="E1879" s="26">
        <v>0.25</v>
      </c>
      <c r="F1879" s="26">
        <v>36.386659999999999</v>
      </c>
    </row>
    <row r="1880" spans="2:6" x14ac:dyDescent="0.3">
      <c r="B1880" s="35" t="s">
        <v>44</v>
      </c>
      <c r="C1880" s="28" t="s">
        <v>10</v>
      </c>
      <c r="D1880" s="28" t="s">
        <v>39</v>
      </c>
      <c r="E1880" s="28">
        <v>0.25</v>
      </c>
      <c r="F1880" s="28">
        <v>36.386659999999999</v>
      </c>
    </row>
    <row r="1881" spans="2:6" x14ac:dyDescent="0.3">
      <c r="B1881" s="34" t="s">
        <v>44</v>
      </c>
      <c r="C1881" s="26" t="s">
        <v>10</v>
      </c>
      <c r="D1881" s="26" t="s">
        <v>39</v>
      </c>
      <c r="E1881" s="26">
        <v>0.25</v>
      </c>
      <c r="F1881" s="26">
        <v>36.386659999999999</v>
      </c>
    </row>
    <row r="1882" spans="2:6" x14ac:dyDescent="0.3">
      <c r="B1882" s="35" t="s">
        <v>44</v>
      </c>
      <c r="C1882" s="28" t="s">
        <v>10</v>
      </c>
      <c r="D1882" s="28" t="s">
        <v>39</v>
      </c>
      <c r="E1882" s="28">
        <v>0.05</v>
      </c>
      <c r="F1882" s="28">
        <v>30.482324999999999</v>
      </c>
    </row>
    <row r="1883" spans="2:6" x14ac:dyDescent="0.3">
      <c r="B1883" s="34" t="s">
        <v>44</v>
      </c>
      <c r="C1883" s="26" t="s">
        <v>10</v>
      </c>
      <c r="D1883" s="26" t="s">
        <v>39</v>
      </c>
      <c r="E1883" s="26">
        <v>0.05</v>
      </c>
      <c r="F1883" s="26">
        <v>30.482324999999999</v>
      </c>
    </row>
    <row r="1884" spans="2:6" x14ac:dyDescent="0.3">
      <c r="B1884" s="35" t="s">
        <v>44</v>
      </c>
      <c r="C1884" s="28" t="s">
        <v>10</v>
      </c>
      <c r="D1884" s="28" t="s">
        <v>39</v>
      </c>
      <c r="E1884" s="28">
        <v>0.05</v>
      </c>
      <c r="F1884" s="28">
        <v>30.482324999999999</v>
      </c>
    </row>
    <row r="1885" spans="2:6" x14ac:dyDescent="0.3">
      <c r="B1885" s="34" t="s">
        <v>44</v>
      </c>
      <c r="C1885" s="26" t="s">
        <v>10</v>
      </c>
      <c r="D1885" s="26" t="s">
        <v>39</v>
      </c>
      <c r="E1885" s="26">
        <v>0</v>
      </c>
      <c r="F1885" s="26">
        <v>19.375368999999999</v>
      </c>
    </row>
    <row r="1886" spans="2:6" x14ac:dyDescent="0.3">
      <c r="B1886" s="35" t="s">
        <v>44</v>
      </c>
      <c r="C1886" s="28" t="s">
        <v>10</v>
      </c>
      <c r="D1886" s="28" t="s">
        <v>39</v>
      </c>
      <c r="E1886" s="28" t="s">
        <v>24</v>
      </c>
      <c r="F1886" s="28">
        <v>40.189563</v>
      </c>
    </row>
    <row r="1887" spans="2:6" x14ac:dyDescent="0.3">
      <c r="B1887" s="34" t="s">
        <v>44</v>
      </c>
      <c r="C1887" s="26" t="s">
        <v>10</v>
      </c>
      <c r="D1887" s="26" t="s">
        <v>40</v>
      </c>
      <c r="E1887" s="26">
        <v>1</v>
      </c>
      <c r="F1887" s="26">
        <v>407.56083000000001</v>
      </c>
    </row>
    <row r="1888" spans="2:6" x14ac:dyDescent="0.3">
      <c r="B1888" s="35" t="s">
        <v>44</v>
      </c>
      <c r="C1888" s="28" t="s">
        <v>10</v>
      </c>
      <c r="D1888" s="28" t="s">
        <v>40</v>
      </c>
      <c r="E1888" s="28">
        <v>0.95</v>
      </c>
      <c r="F1888" s="28">
        <v>270.40115500000002</v>
      </c>
    </row>
    <row r="1889" spans="2:6" x14ac:dyDescent="0.3">
      <c r="B1889" s="34" t="s">
        <v>44</v>
      </c>
      <c r="C1889" s="26" t="s">
        <v>10</v>
      </c>
      <c r="D1889" s="26" t="s">
        <v>40</v>
      </c>
      <c r="E1889" s="26">
        <v>0.95</v>
      </c>
      <c r="F1889" s="26">
        <v>270.40115500000002</v>
      </c>
    </row>
    <row r="1890" spans="2:6" x14ac:dyDescent="0.3">
      <c r="B1890" s="35" t="s">
        <v>44</v>
      </c>
      <c r="C1890" s="28" t="s">
        <v>10</v>
      </c>
      <c r="D1890" s="28" t="s">
        <v>40</v>
      </c>
      <c r="E1890" s="28">
        <v>0.95</v>
      </c>
      <c r="F1890" s="28">
        <v>270.40115500000002</v>
      </c>
    </row>
    <row r="1891" spans="2:6" x14ac:dyDescent="0.3">
      <c r="B1891" s="34" t="s">
        <v>44</v>
      </c>
      <c r="C1891" s="26" t="s">
        <v>10</v>
      </c>
      <c r="D1891" s="26" t="s">
        <v>40</v>
      </c>
      <c r="E1891" s="26">
        <v>0.75</v>
      </c>
      <c r="F1891" s="26">
        <v>228.98681300000001</v>
      </c>
    </row>
    <row r="1892" spans="2:6" x14ac:dyDescent="0.3">
      <c r="B1892" s="35" t="s">
        <v>44</v>
      </c>
      <c r="C1892" s="28" t="s">
        <v>10</v>
      </c>
      <c r="D1892" s="28" t="s">
        <v>40</v>
      </c>
      <c r="E1892" s="28">
        <v>0.75</v>
      </c>
      <c r="F1892" s="28">
        <v>228.98681300000001</v>
      </c>
    </row>
    <row r="1893" spans="2:6" x14ac:dyDescent="0.3">
      <c r="B1893" s="34" t="s">
        <v>44</v>
      </c>
      <c r="C1893" s="26" t="s">
        <v>10</v>
      </c>
      <c r="D1893" s="26" t="s">
        <v>40</v>
      </c>
      <c r="E1893" s="26">
        <v>0.75</v>
      </c>
      <c r="F1893" s="26">
        <v>228.98681300000001</v>
      </c>
    </row>
    <row r="1894" spans="2:6" x14ac:dyDescent="0.3">
      <c r="B1894" s="35" t="s">
        <v>44</v>
      </c>
      <c r="C1894" s="28" t="s">
        <v>10</v>
      </c>
      <c r="D1894" s="28" t="s">
        <v>40</v>
      </c>
      <c r="E1894" s="28">
        <v>0.75</v>
      </c>
      <c r="F1894" s="28">
        <v>228.98681300000001</v>
      </c>
    </row>
    <row r="1895" spans="2:6" x14ac:dyDescent="0.3">
      <c r="B1895" s="34" t="s">
        <v>44</v>
      </c>
      <c r="C1895" s="26" t="s">
        <v>10</v>
      </c>
      <c r="D1895" s="26" t="s">
        <v>40</v>
      </c>
      <c r="E1895" s="26">
        <v>0.5</v>
      </c>
      <c r="F1895" s="26">
        <v>210.42861300000001</v>
      </c>
    </row>
    <row r="1896" spans="2:6" x14ac:dyDescent="0.3">
      <c r="B1896" s="35" t="s">
        <v>44</v>
      </c>
      <c r="C1896" s="28" t="s">
        <v>10</v>
      </c>
      <c r="D1896" s="28" t="s">
        <v>40</v>
      </c>
      <c r="E1896" s="28">
        <v>0.5</v>
      </c>
      <c r="F1896" s="28">
        <v>210.42861300000001</v>
      </c>
    </row>
    <row r="1897" spans="2:6" x14ac:dyDescent="0.3">
      <c r="B1897" s="34" t="s">
        <v>44</v>
      </c>
      <c r="C1897" s="26" t="s">
        <v>10</v>
      </c>
      <c r="D1897" s="26" t="s">
        <v>40</v>
      </c>
      <c r="E1897" s="26">
        <v>0.5</v>
      </c>
      <c r="F1897" s="26">
        <v>210.42861300000001</v>
      </c>
    </row>
    <row r="1898" spans="2:6" x14ac:dyDescent="0.3">
      <c r="B1898" s="35" t="s">
        <v>44</v>
      </c>
      <c r="C1898" s="28" t="s">
        <v>10</v>
      </c>
      <c r="D1898" s="28" t="s">
        <v>40</v>
      </c>
      <c r="E1898" s="28">
        <v>0.5</v>
      </c>
      <c r="F1898" s="28">
        <v>210.42861300000001</v>
      </c>
    </row>
    <row r="1899" spans="2:6" x14ac:dyDescent="0.3">
      <c r="B1899" s="34" t="s">
        <v>44</v>
      </c>
      <c r="C1899" s="26" t="s">
        <v>10</v>
      </c>
      <c r="D1899" s="26" t="s">
        <v>40</v>
      </c>
      <c r="E1899" s="26">
        <v>0.5</v>
      </c>
      <c r="F1899" s="26">
        <v>210.42861300000001</v>
      </c>
    </row>
    <row r="1900" spans="2:6" x14ac:dyDescent="0.3">
      <c r="B1900" s="35" t="s">
        <v>44</v>
      </c>
      <c r="C1900" s="28" t="s">
        <v>10</v>
      </c>
      <c r="D1900" s="28" t="s">
        <v>40</v>
      </c>
      <c r="E1900" s="28">
        <v>0.25</v>
      </c>
      <c r="F1900" s="28">
        <v>195.22389799999999</v>
      </c>
    </row>
    <row r="1901" spans="2:6" x14ac:dyDescent="0.3">
      <c r="B1901" s="34" t="s">
        <v>44</v>
      </c>
      <c r="C1901" s="26" t="s">
        <v>10</v>
      </c>
      <c r="D1901" s="26" t="s">
        <v>40</v>
      </c>
      <c r="E1901" s="26">
        <v>0.25</v>
      </c>
      <c r="F1901" s="26">
        <v>195.22389799999999</v>
      </c>
    </row>
    <row r="1902" spans="2:6" x14ac:dyDescent="0.3">
      <c r="B1902" s="35" t="s">
        <v>44</v>
      </c>
      <c r="C1902" s="28" t="s">
        <v>10</v>
      </c>
      <c r="D1902" s="28" t="s">
        <v>40</v>
      </c>
      <c r="E1902" s="28">
        <v>0.25</v>
      </c>
      <c r="F1902" s="28">
        <v>195.22389799999999</v>
      </c>
    </row>
    <row r="1903" spans="2:6" x14ac:dyDescent="0.3">
      <c r="B1903" s="34" t="s">
        <v>44</v>
      </c>
      <c r="C1903" s="26" t="s">
        <v>10</v>
      </c>
      <c r="D1903" s="26" t="s">
        <v>40</v>
      </c>
      <c r="E1903" s="26">
        <v>0.25</v>
      </c>
      <c r="F1903" s="26">
        <v>195.22389799999999</v>
      </c>
    </row>
    <row r="1904" spans="2:6" x14ac:dyDescent="0.3">
      <c r="B1904" s="35" t="s">
        <v>44</v>
      </c>
      <c r="C1904" s="28" t="s">
        <v>10</v>
      </c>
      <c r="D1904" s="28" t="s">
        <v>40</v>
      </c>
      <c r="E1904" s="28">
        <v>0.05</v>
      </c>
      <c r="F1904" s="28">
        <v>178.78243599999999</v>
      </c>
    </row>
    <row r="1905" spans="2:6" x14ac:dyDescent="0.3">
      <c r="B1905" s="34" t="s">
        <v>44</v>
      </c>
      <c r="C1905" s="26" t="s">
        <v>10</v>
      </c>
      <c r="D1905" s="26" t="s">
        <v>40</v>
      </c>
      <c r="E1905" s="26">
        <v>0.05</v>
      </c>
      <c r="F1905" s="26">
        <v>178.78243599999999</v>
      </c>
    </row>
    <row r="1906" spans="2:6" x14ac:dyDescent="0.3">
      <c r="B1906" s="35" t="s">
        <v>44</v>
      </c>
      <c r="C1906" s="28" t="s">
        <v>10</v>
      </c>
      <c r="D1906" s="28" t="s">
        <v>40</v>
      </c>
      <c r="E1906" s="28">
        <v>0.05</v>
      </c>
      <c r="F1906" s="28">
        <v>178.78243599999999</v>
      </c>
    </row>
    <row r="1907" spans="2:6" x14ac:dyDescent="0.3">
      <c r="B1907" s="34" t="s">
        <v>44</v>
      </c>
      <c r="C1907" s="26" t="s">
        <v>10</v>
      </c>
      <c r="D1907" s="26" t="s">
        <v>40</v>
      </c>
      <c r="E1907" s="26">
        <v>0</v>
      </c>
      <c r="F1907" s="26">
        <v>160.58976899999999</v>
      </c>
    </row>
    <row r="1908" spans="2:6" x14ac:dyDescent="0.3">
      <c r="B1908" s="35" t="s">
        <v>44</v>
      </c>
      <c r="C1908" s="28" t="s">
        <v>10</v>
      </c>
      <c r="D1908" s="28" t="s">
        <v>40</v>
      </c>
      <c r="E1908" s="28" t="s">
        <v>24</v>
      </c>
      <c r="F1908" s="28">
        <v>215.44722899999999</v>
      </c>
    </row>
    <row r="1909" spans="2:6" x14ac:dyDescent="0.3">
      <c r="B1909" s="34" t="s">
        <v>44</v>
      </c>
      <c r="C1909" s="26" t="s">
        <v>10</v>
      </c>
      <c r="D1909" s="26" t="s">
        <v>41</v>
      </c>
      <c r="E1909" s="26">
        <v>1</v>
      </c>
      <c r="F1909" s="26">
        <v>466.02193499999998</v>
      </c>
    </row>
    <row r="1910" spans="2:6" x14ac:dyDescent="0.3">
      <c r="B1910" s="35" t="s">
        <v>44</v>
      </c>
      <c r="C1910" s="28" t="s">
        <v>10</v>
      </c>
      <c r="D1910" s="28" t="s">
        <v>41</v>
      </c>
      <c r="E1910" s="28">
        <v>0.95</v>
      </c>
      <c r="F1910" s="28">
        <v>325.15443499999998</v>
      </c>
    </row>
    <row r="1911" spans="2:6" x14ac:dyDescent="0.3">
      <c r="B1911" s="34" t="s">
        <v>44</v>
      </c>
      <c r="C1911" s="26" t="s">
        <v>10</v>
      </c>
      <c r="D1911" s="26" t="s">
        <v>41</v>
      </c>
      <c r="E1911" s="26">
        <v>0.95</v>
      </c>
      <c r="F1911" s="26">
        <v>325.15443499999998</v>
      </c>
    </row>
    <row r="1912" spans="2:6" x14ac:dyDescent="0.3">
      <c r="B1912" s="35" t="s">
        <v>44</v>
      </c>
      <c r="C1912" s="28" t="s">
        <v>10</v>
      </c>
      <c r="D1912" s="28" t="s">
        <v>41</v>
      </c>
      <c r="E1912" s="28">
        <v>0.95</v>
      </c>
      <c r="F1912" s="28">
        <v>325.15443499999998</v>
      </c>
    </row>
    <row r="1913" spans="2:6" x14ac:dyDescent="0.3">
      <c r="B1913" s="34" t="s">
        <v>44</v>
      </c>
      <c r="C1913" s="26" t="s">
        <v>10</v>
      </c>
      <c r="D1913" s="26" t="s">
        <v>41</v>
      </c>
      <c r="E1913" s="26">
        <v>0.75</v>
      </c>
      <c r="F1913" s="26">
        <v>289.71935200000001</v>
      </c>
    </row>
    <row r="1914" spans="2:6" x14ac:dyDescent="0.3">
      <c r="B1914" s="35" t="s">
        <v>44</v>
      </c>
      <c r="C1914" s="28" t="s">
        <v>10</v>
      </c>
      <c r="D1914" s="28" t="s">
        <v>41</v>
      </c>
      <c r="E1914" s="28">
        <v>0.75</v>
      </c>
      <c r="F1914" s="28">
        <v>289.71935200000001</v>
      </c>
    </row>
    <row r="1915" spans="2:6" x14ac:dyDescent="0.3">
      <c r="B1915" s="34" t="s">
        <v>44</v>
      </c>
      <c r="C1915" s="26" t="s">
        <v>10</v>
      </c>
      <c r="D1915" s="26" t="s">
        <v>41</v>
      </c>
      <c r="E1915" s="26">
        <v>0.75</v>
      </c>
      <c r="F1915" s="26">
        <v>289.71935200000001</v>
      </c>
    </row>
    <row r="1916" spans="2:6" x14ac:dyDescent="0.3">
      <c r="B1916" s="35" t="s">
        <v>44</v>
      </c>
      <c r="C1916" s="28" t="s">
        <v>10</v>
      </c>
      <c r="D1916" s="28" t="s">
        <v>41</v>
      </c>
      <c r="E1916" s="28">
        <v>0.75</v>
      </c>
      <c r="F1916" s="28">
        <v>289.71935200000001</v>
      </c>
    </row>
    <row r="1917" spans="2:6" x14ac:dyDescent="0.3">
      <c r="B1917" s="34" t="s">
        <v>44</v>
      </c>
      <c r="C1917" s="26" t="s">
        <v>10</v>
      </c>
      <c r="D1917" s="26" t="s">
        <v>41</v>
      </c>
      <c r="E1917" s="26">
        <v>0.5</v>
      </c>
      <c r="F1917" s="26">
        <v>272.70244200000002</v>
      </c>
    </row>
    <row r="1918" spans="2:6" x14ac:dyDescent="0.3">
      <c r="B1918" s="35" t="s">
        <v>44</v>
      </c>
      <c r="C1918" s="28" t="s">
        <v>10</v>
      </c>
      <c r="D1918" s="28" t="s">
        <v>41</v>
      </c>
      <c r="E1918" s="28">
        <v>0.5</v>
      </c>
      <c r="F1918" s="28">
        <v>272.70244200000002</v>
      </c>
    </row>
    <row r="1919" spans="2:6" x14ac:dyDescent="0.3">
      <c r="B1919" s="34" t="s">
        <v>44</v>
      </c>
      <c r="C1919" s="26" t="s">
        <v>10</v>
      </c>
      <c r="D1919" s="26" t="s">
        <v>41</v>
      </c>
      <c r="E1919" s="26">
        <v>0.5</v>
      </c>
      <c r="F1919" s="26">
        <v>272.70244200000002</v>
      </c>
    </row>
    <row r="1920" spans="2:6" x14ac:dyDescent="0.3">
      <c r="B1920" s="35" t="s">
        <v>44</v>
      </c>
      <c r="C1920" s="28" t="s">
        <v>10</v>
      </c>
      <c r="D1920" s="28" t="s">
        <v>41</v>
      </c>
      <c r="E1920" s="28">
        <v>0.5</v>
      </c>
      <c r="F1920" s="28">
        <v>272.70244200000002</v>
      </c>
    </row>
    <row r="1921" spans="2:6" x14ac:dyDescent="0.3">
      <c r="B1921" s="34" t="s">
        <v>44</v>
      </c>
      <c r="C1921" s="26" t="s">
        <v>10</v>
      </c>
      <c r="D1921" s="26" t="s">
        <v>41</v>
      </c>
      <c r="E1921" s="26">
        <v>0.5</v>
      </c>
      <c r="F1921" s="26">
        <v>272.70244200000002</v>
      </c>
    </row>
    <row r="1922" spans="2:6" x14ac:dyDescent="0.3">
      <c r="B1922" s="35" t="s">
        <v>44</v>
      </c>
      <c r="C1922" s="28" t="s">
        <v>10</v>
      </c>
      <c r="D1922" s="28" t="s">
        <v>41</v>
      </c>
      <c r="E1922" s="28">
        <v>0.25</v>
      </c>
      <c r="F1922" s="28">
        <v>257.67344400000002</v>
      </c>
    </row>
    <row r="1923" spans="2:6" x14ac:dyDescent="0.3">
      <c r="B1923" s="34" t="s">
        <v>44</v>
      </c>
      <c r="C1923" s="26" t="s">
        <v>10</v>
      </c>
      <c r="D1923" s="26" t="s">
        <v>41</v>
      </c>
      <c r="E1923" s="26">
        <v>0.25</v>
      </c>
      <c r="F1923" s="26">
        <v>257.67344400000002</v>
      </c>
    </row>
    <row r="1924" spans="2:6" x14ac:dyDescent="0.3">
      <c r="B1924" s="35" t="s">
        <v>44</v>
      </c>
      <c r="C1924" s="28" t="s">
        <v>10</v>
      </c>
      <c r="D1924" s="28" t="s">
        <v>41</v>
      </c>
      <c r="E1924" s="28">
        <v>0.25</v>
      </c>
      <c r="F1924" s="28">
        <v>257.67344400000002</v>
      </c>
    </row>
    <row r="1925" spans="2:6" x14ac:dyDescent="0.3">
      <c r="B1925" s="34" t="s">
        <v>44</v>
      </c>
      <c r="C1925" s="26" t="s">
        <v>10</v>
      </c>
      <c r="D1925" s="26" t="s">
        <v>41</v>
      </c>
      <c r="E1925" s="26">
        <v>0.25</v>
      </c>
      <c r="F1925" s="26">
        <v>257.67344400000002</v>
      </c>
    </row>
    <row r="1926" spans="2:6" x14ac:dyDescent="0.3">
      <c r="B1926" s="35" t="s">
        <v>44</v>
      </c>
      <c r="C1926" s="28" t="s">
        <v>10</v>
      </c>
      <c r="D1926" s="28" t="s">
        <v>41</v>
      </c>
      <c r="E1926" s="28">
        <v>0.05</v>
      </c>
      <c r="F1926" s="28">
        <v>239.694895</v>
      </c>
    </row>
    <row r="1927" spans="2:6" x14ac:dyDescent="0.3">
      <c r="B1927" s="34" t="s">
        <v>44</v>
      </c>
      <c r="C1927" s="26" t="s">
        <v>10</v>
      </c>
      <c r="D1927" s="26" t="s">
        <v>41</v>
      </c>
      <c r="E1927" s="26">
        <v>0.05</v>
      </c>
      <c r="F1927" s="26">
        <v>239.694895</v>
      </c>
    </row>
    <row r="1928" spans="2:6" x14ac:dyDescent="0.3">
      <c r="B1928" s="35" t="s">
        <v>44</v>
      </c>
      <c r="C1928" s="28" t="s">
        <v>10</v>
      </c>
      <c r="D1928" s="28" t="s">
        <v>41</v>
      </c>
      <c r="E1928" s="28">
        <v>0.05</v>
      </c>
      <c r="F1928" s="28">
        <v>239.694895</v>
      </c>
    </row>
    <row r="1929" spans="2:6" x14ac:dyDescent="0.3">
      <c r="B1929" s="34" t="s">
        <v>44</v>
      </c>
      <c r="C1929" s="26" t="s">
        <v>10</v>
      </c>
      <c r="D1929" s="26" t="s">
        <v>41</v>
      </c>
      <c r="E1929" s="26">
        <v>0</v>
      </c>
      <c r="F1929" s="26">
        <v>213.872075</v>
      </c>
    </row>
    <row r="1930" spans="2:6" x14ac:dyDescent="0.3">
      <c r="B1930" s="35" t="s">
        <v>44</v>
      </c>
      <c r="C1930" s="28" t="s">
        <v>10</v>
      </c>
      <c r="D1930" s="28" t="s">
        <v>41</v>
      </c>
      <c r="E1930" s="28" t="s">
        <v>24</v>
      </c>
      <c r="F1930" s="28">
        <v>276.23643299999998</v>
      </c>
    </row>
    <row r="1931" spans="2:6" x14ac:dyDescent="0.3">
      <c r="B1931" s="34" t="s">
        <v>44</v>
      </c>
      <c r="C1931" s="26" t="s">
        <v>10</v>
      </c>
      <c r="D1931" s="26" t="s">
        <v>42</v>
      </c>
      <c r="E1931" s="26">
        <v>1</v>
      </c>
      <c r="F1931" s="26">
        <v>36661439.395047002</v>
      </c>
    </row>
    <row r="1932" spans="2:6" x14ac:dyDescent="0.3">
      <c r="B1932" s="35" t="s">
        <v>44</v>
      </c>
      <c r="C1932" s="28" t="s">
        <v>10</v>
      </c>
      <c r="D1932" s="28" t="s">
        <v>42</v>
      </c>
      <c r="E1932" s="28">
        <v>0.95</v>
      </c>
      <c r="F1932" s="28">
        <v>25306931.863072</v>
      </c>
    </row>
    <row r="1933" spans="2:6" x14ac:dyDescent="0.3">
      <c r="B1933" s="34" t="s">
        <v>44</v>
      </c>
      <c r="C1933" s="26" t="s">
        <v>10</v>
      </c>
      <c r="D1933" s="26" t="s">
        <v>42</v>
      </c>
      <c r="E1933" s="26">
        <v>0.95</v>
      </c>
      <c r="F1933" s="26">
        <v>25306931.863072</v>
      </c>
    </row>
    <row r="1934" spans="2:6" x14ac:dyDescent="0.3">
      <c r="B1934" s="35" t="s">
        <v>44</v>
      </c>
      <c r="C1934" s="28" t="s">
        <v>10</v>
      </c>
      <c r="D1934" s="28" t="s">
        <v>42</v>
      </c>
      <c r="E1934" s="28">
        <v>0.95</v>
      </c>
      <c r="F1934" s="28">
        <v>25306931.863072</v>
      </c>
    </row>
    <row r="1935" spans="2:6" x14ac:dyDescent="0.3">
      <c r="B1935" s="34" t="s">
        <v>44</v>
      </c>
      <c r="C1935" s="26" t="s">
        <v>10</v>
      </c>
      <c r="D1935" s="26" t="s">
        <v>42</v>
      </c>
      <c r="E1935" s="26">
        <v>0.75</v>
      </c>
      <c r="F1935" s="26">
        <v>21686363.661047</v>
      </c>
    </row>
    <row r="1936" spans="2:6" x14ac:dyDescent="0.3">
      <c r="B1936" s="35" t="s">
        <v>44</v>
      </c>
      <c r="C1936" s="28" t="s">
        <v>10</v>
      </c>
      <c r="D1936" s="28" t="s">
        <v>42</v>
      </c>
      <c r="E1936" s="28">
        <v>0.75</v>
      </c>
      <c r="F1936" s="28">
        <v>21686363.661047</v>
      </c>
    </row>
    <row r="1937" spans="2:6" x14ac:dyDescent="0.3">
      <c r="B1937" s="34" t="s">
        <v>44</v>
      </c>
      <c r="C1937" s="26" t="s">
        <v>10</v>
      </c>
      <c r="D1937" s="26" t="s">
        <v>42</v>
      </c>
      <c r="E1937" s="26">
        <v>0.75</v>
      </c>
      <c r="F1937" s="26">
        <v>21686363.661047</v>
      </c>
    </row>
    <row r="1938" spans="2:6" x14ac:dyDescent="0.3">
      <c r="B1938" s="35" t="s">
        <v>44</v>
      </c>
      <c r="C1938" s="28" t="s">
        <v>10</v>
      </c>
      <c r="D1938" s="28" t="s">
        <v>42</v>
      </c>
      <c r="E1938" s="28">
        <v>0.75</v>
      </c>
      <c r="F1938" s="28">
        <v>21686363.661047</v>
      </c>
    </row>
    <row r="1939" spans="2:6" x14ac:dyDescent="0.3">
      <c r="B1939" s="34" t="s">
        <v>44</v>
      </c>
      <c r="C1939" s="26" t="s">
        <v>10</v>
      </c>
      <c r="D1939" s="26" t="s">
        <v>42</v>
      </c>
      <c r="E1939" s="26">
        <v>0.5</v>
      </c>
      <c r="F1939" s="26">
        <v>19050842.623275999</v>
      </c>
    </row>
    <row r="1940" spans="2:6" x14ac:dyDescent="0.3">
      <c r="B1940" s="35" t="s">
        <v>44</v>
      </c>
      <c r="C1940" s="28" t="s">
        <v>10</v>
      </c>
      <c r="D1940" s="28" t="s">
        <v>42</v>
      </c>
      <c r="E1940" s="28">
        <v>0.5</v>
      </c>
      <c r="F1940" s="28">
        <v>19050842.623275999</v>
      </c>
    </row>
    <row r="1941" spans="2:6" x14ac:dyDescent="0.3">
      <c r="B1941" s="34" t="s">
        <v>44</v>
      </c>
      <c r="C1941" s="26" t="s">
        <v>10</v>
      </c>
      <c r="D1941" s="26" t="s">
        <v>42</v>
      </c>
      <c r="E1941" s="26">
        <v>0.5</v>
      </c>
      <c r="F1941" s="26">
        <v>19050842.623275999</v>
      </c>
    </row>
    <row r="1942" spans="2:6" x14ac:dyDescent="0.3">
      <c r="B1942" s="35" t="s">
        <v>44</v>
      </c>
      <c r="C1942" s="28" t="s">
        <v>10</v>
      </c>
      <c r="D1942" s="28" t="s">
        <v>42</v>
      </c>
      <c r="E1942" s="28">
        <v>0.5</v>
      </c>
      <c r="F1942" s="28">
        <v>19050842.623275999</v>
      </c>
    </row>
    <row r="1943" spans="2:6" x14ac:dyDescent="0.3">
      <c r="B1943" s="34" t="s">
        <v>44</v>
      </c>
      <c r="C1943" s="26" t="s">
        <v>10</v>
      </c>
      <c r="D1943" s="26" t="s">
        <v>42</v>
      </c>
      <c r="E1943" s="26">
        <v>0.5</v>
      </c>
      <c r="F1943" s="26">
        <v>19050842.623275999</v>
      </c>
    </row>
    <row r="1944" spans="2:6" x14ac:dyDescent="0.3">
      <c r="B1944" s="35" t="s">
        <v>44</v>
      </c>
      <c r="C1944" s="28" t="s">
        <v>10</v>
      </c>
      <c r="D1944" s="28" t="s">
        <v>42</v>
      </c>
      <c r="E1944" s="28">
        <v>0.25</v>
      </c>
      <c r="F1944" s="28">
        <v>16375033.445041001</v>
      </c>
    </row>
    <row r="1945" spans="2:6" x14ac:dyDescent="0.3">
      <c r="B1945" s="34" t="s">
        <v>44</v>
      </c>
      <c r="C1945" s="26" t="s">
        <v>10</v>
      </c>
      <c r="D1945" s="26" t="s">
        <v>42</v>
      </c>
      <c r="E1945" s="26">
        <v>0.25</v>
      </c>
      <c r="F1945" s="26">
        <v>16375033.445041001</v>
      </c>
    </row>
    <row r="1946" spans="2:6" x14ac:dyDescent="0.3">
      <c r="B1946" s="35" t="s">
        <v>44</v>
      </c>
      <c r="C1946" s="28" t="s">
        <v>10</v>
      </c>
      <c r="D1946" s="28" t="s">
        <v>42</v>
      </c>
      <c r="E1946" s="28">
        <v>0.25</v>
      </c>
      <c r="F1946" s="28">
        <v>16375033.445041001</v>
      </c>
    </row>
    <row r="1947" spans="2:6" x14ac:dyDescent="0.3">
      <c r="B1947" s="34" t="s">
        <v>44</v>
      </c>
      <c r="C1947" s="26" t="s">
        <v>10</v>
      </c>
      <c r="D1947" s="26" t="s">
        <v>42</v>
      </c>
      <c r="E1947" s="26">
        <v>0.25</v>
      </c>
      <c r="F1947" s="26">
        <v>16375033.445041001</v>
      </c>
    </row>
    <row r="1948" spans="2:6" x14ac:dyDescent="0.3">
      <c r="B1948" s="35" t="s">
        <v>44</v>
      </c>
      <c r="C1948" s="28" t="s">
        <v>10</v>
      </c>
      <c r="D1948" s="28" t="s">
        <v>42</v>
      </c>
      <c r="E1948" s="28">
        <v>0.05</v>
      </c>
      <c r="F1948" s="28">
        <v>12731331.316663999</v>
      </c>
    </row>
    <row r="1949" spans="2:6" x14ac:dyDescent="0.3">
      <c r="B1949" s="34" t="s">
        <v>44</v>
      </c>
      <c r="C1949" s="26" t="s">
        <v>10</v>
      </c>
      <c r="D1949" s="26" t="s">
        <v>42</v>
      </c>
      <c r="E1949" s="26">
        <v>0.05</v>
      </c>
      <c r="F1949" s="26">
        <v>12731331.316663999</v>
      </c>
    </row>
    <row r="1950" spans="2:6" x14ac:dyDescent="0.3">
      <c r="B1950" s="35" t="s">
        <v>44</v>
      </c>
      <c r="C1950" s="28" t="s">
        <v>10</v>
      </c>
      <c r="D1950" s="28" t="s">
        <v>42</v>
      </c>
      <c r="E1950" s="28">
        <v>0.05</v>
      </c>
      <c r="F1950" s="28">
        <v>12731331.316663999</v>
      </c>
    </row>
    <row r="1951" spans="2:6" x14ac:dyDescent="0.3">
      <c r="B1951" s="34" t="s">
        <v>44</v>
      </c>
      <c r="C1951" s="26" t="s">
        <v>10</v>
      </c>
      <c r="D1951" s="26" t="s">
        <v>42</v>
      </c>
      <c r="E1951" s="26">
        <v>0</v>
      </c>
      <c r="F1951" s="26">
        <v>7365270.2837190004</v>
      </c>
    </row>
    <row r="1952" spans="2:6" x14ac:dyDescent="0.3">
      <c r="B1952" s="35" t="s">
        <v>44</v>
      </c>
      <c r="C1952" s="28" t="s">
        <v>10</v>
      </c>
      <c r="D1952" s="28" t="s">
        <v>42</v>
      </c>
      <c r="E1952" s="28" t="s">
        <v>24</v>
      </c>
      <c r="F1952" s="28">
        <v>19044188.186579</v>
      </c>
    </row>
    <row r="1953" spans="2:6" x14ac:dyDescent="0.3">
      <c r="B1953" s="34" t="s">
        <v>44</v>
      </c>
      <c r="C1953" s="26" t="s">
        <v>10</v>
      </c>
      <c r="D1953" s="26" t="s">
        <v>43</v>
      </c>
      <c r="E1953" s="26">
        <v>1</v>
      </c>
      <c r="F1953" s="26">
        <v>431.61983600000002</v>
      </c>
    </row>
    <row r="1954" spans="2:6" x14ac:dyDescent="0.3">
      <c r="B1954" s="35" t="s">
        <v>44</v>
      </c>
      <c r="C1954" s="28" t="s">
        <v>10</v>
      </c>
      <c r="D1954" s="28" t="s">
        <v>43</v>
      </c>
      <c r="E1954" s="28">
        <v>0.95</v>
      </c>
      <c r="F1954" s="28">
        <v>287.42582900000002</v>
      </c>
    </row>
    <row r="1955" spans="2:6" x14ac:dyDescent="0.3">
      <c r="B1955" s="34" t="s">
        <v>44</v>
      </c>
      <c r="C1955" s="26" t="s">
        <v>10</v>
      </c>
      <c r="D1955" s="26" t="s">
        <v>43</v>
      </c>
      <c r="E1955" s="26">
        <v>0.95</v>
      </c>
      <c r="F1955" s="26">
        <v>287.42582900000002</v>
      </c>
    </row>
    <row r="1956" spans="2:6" x14ac:dyDescent="0.3">
      <c r="B1956" s="35" t="s">
        <v>44</v>
      </c>
      <c r="C1956" s="28" t="s">
        <v>10</v>
      </c>
      <c r="D1956" s="28" t="s">
        <v>43</v>
      </c>
      <c r="E1956" s="28">
        <v>0.95</v>
      </c>
      <c r="F1956" s="28">
        <v>287.42582900000002</v>
      </c>
    </row>
    <row r="1957" spans="2:6" x14ac:dyDescent="0.3">
      <c r="B1957" s="34" t="s">
        <v>44</v>
      </c>
      <c r="C1957" s="26" t="s">
        <v>10</v>
      </c>
      <c r="D1957" s="26" t="s">
        <v>43</v>
      </c>
      <c r="E1957" s="26">
        <v>0.75</v>
      </c>
      <c r="F1957" s="26">
        <v>243.452763</v>
      </c>
    </row>
    <row r="1958" spans="2:6" x14ac:dyDescent="0.3">
      <c r="B1958" s="35" t="s">
        <v>44</v>
      </c>
      <c r="C1958" s="28" t="s">
        <v>10</v>
      </c>
      <c r="D1958" s="28" t="s">
        <v>43</v>
      </c>
      <c r="E1958" s="28">
        <v>0.75</v>
      </c>
      <c r="F1958" s="28">
        <v>243.452763</v>
      </c>
    </row>
    <row r="1959" spans="2:6" x14ac:dyDescent="0.3">
      <c r="B1959" s="34" t="s">
        <v>44</v>
      </c>
      <c r="C1959" s="26" t="s">
        <v>10</v>
      </c>
      <c r="D1959" s="26" t="s">
        <v>43</v>
      </c>
      <c r="E1959" s="26">
        <v>0.75</v>
      </c>
      <c r="F1959" s="26">
        <v>243.452763</v>
      </c>
    </row>
    <row r="1960" spans="2:6" x14ac:dyDescent="0.3">
      <c r="B1960" s="35" t="s">
        <v>44</v>
      </c>
      <c r="C1960" s="28" t="s">
        <v>10</v>
      </c>
      <c r="D1960" s="28" t="s">
        <v>43</v>
      </c>
      <c r="E1960" s="28">
        <v>0.75</v>
      </c>
      <c r="F1960" s="28">
        <v>243.452763</v>
      </c>
    </row>
    <row r="1961" spans="2:6" x14ac:dyDescent="0.3">
      <c r="B1961" s="34" t="s">
        <v>44</v>
      </c>
      <c r="C1961" s="26" t="s">
        <v>10</v>
      </c>
      <c r="D1961" s="26" t="s">
        <v>43</v>
      </c>
      <c r="E1961" s="26">
        <v>0.5</v>
      </c>
      <c r="F1961" s="26">
        <v>223.88569100000001</v>
      </c>
    </row>
    <row r="1962" spans="2:6" x14ac:dyDescent="0.3">
      <c r="B1962" s="35" t="s">
        <v>44</v>
      </c>
      <c r="C1962" s="28" t="s">
        <v>10</v>
      </c>
      <c r="D1962" s="28" t="s">
        <v>43</v>
      </c>
      <c r="E1962" s="28">
        <v>0.5</v>
      </c>
      <c r="F1962" s="28">
        <v>223.88569100000001</v>
      </c>
    </row>
    <row r="1963" spans="2:6" x14ac:dyDescent="0.3">
      <c r="B1963" s="34" t="s">
        <v>44</v>
      </c>
      <c r="C1963" s="26" t="s">
        <v>10</v>
      </c>
      <c r="D1963" s="26" t="s">
        <v>43</v>
      </c>
      <c r="E1963" s="26">
        <v>0.5</v>
      </c>
      <c r="F1963" s="26">
        <v>223.88569100000001</v>
      </c>
    </row>
    <row r="1964" spans="2:6" x14ac:dyDescent="0.3">
      <c r="B1964" s="35" t="s">
        <v>44</v>
      </c>
      <c r="C1964" s="28" t="s">
        <v>10</v>
      </c>
      <c r="D1964" s="28" t="s">
        <v>43</v>
      </c>
      <c r="E1964" s="28">
        <v>0.5</v>
      </c>
      <c r="F1964" s="28">
        <v>223.88569100000001</v>
      </c>
    </row>
    <row r="1965" spans="2:6" x14ac:dyDescent="0.3">
      <c r="B1965" s="34" t="s">
        <v>44</v>
      </c>
      <c r="C1965" s="26" t="s">
        <v>10</v>
      </c>
      <c r="D1965" s="26" t="s">
        <v>43</v>
      </c>
      <c r="E1965" s="26">
        <v>0.5</v>
      </c>
      <c r="F1965" s="26">
        <v>223.88569100000001</v>
      </c>
    </row>
    <row r="1966" spans="2:6" x14ac:dyDescent="0.3">
      <c r="B1966" s="35" t="s">
        <v>44</v>
      </c>
      <c r="C1966" s="28" t="s">
        <v>10</v>
      </c>
      <c r="D1966" s="28" t="s">
        <v>43</v>
      </c>
      <c r="E1966" s="28">
        <v>0.25</v>
      </c>
      <c r="F1966" s="28">
        <v>207.93639999999999</v>
      </c>
    </row>
    <row r="1967" spans="2:6" x14ac:dyDescent="0.3">
      <c r="B1967" s="34" t="s">
        <v>44</v>
      </c>
      <c r="C1967" s="26" t="s">
        <v>10</v>
      </c>
      <c r="D1967" s="26" t="s">
        <v>43</v>
      </c>
      <c r="E1967" s="26">
        <v>0.25</v>
      </c>
      <c r="F1967" s="26">
        <v>207.93639999999999</v>
      </c>
    </row>
    <row r="1968" spans="2:6" x14ac:dyDescent="0.3">
      <c r="B1968" s="35" t="s">
        <v>44</v>
      </c>
      <c r="C1968" s="28" t="s">
        <v>10</v>
      </c>
      <c r="D1968" s="28" t="s">
        <v>43</v>
      </c>
      <c r="E1968" s="28">
        <v>0.25</v>
      </c>
      <c r="F1968" s="28">
        <v>207.93639999999999</v>
      </c>
    </row>
    <row r="1969" spans="2:6" x14ac:dyDescent="0.3">
      <c r="B1969" s="34" t="s">
        <v>44</v>
      </c>
      <c r="C1969" s="26" t="s">
        <v>10</v>
      </c>
      <c r="D1969" s="26" t="s">
        <v>43</v>
      </c>
      <c r="E1969" s="26">
        <v>0.25</v>
      </c>
      <c r="F1969" s="26">
        <v>207.93639999999999</v>
      </c>
    </row>
    <row r="1970" spans="2:6" x14ac:dyDescent="0.3">
      <c r="B1970" s="35" t="s">
        <v>44</v>
      </c>
      <c r="C1970" s="28" t="s">
        <v>10</v>
      </c>
      <c r="D1970" s="28" t="s">
        <v>43</v>
      </c>
      <c r="E1970" s="28">
        <v>0.05</v>
      </c>
      <c r="F1970" s="28">
        <v>190.507588</v>
      </c>
    </row>
    <row r="1971" spans="2:6" x14ac:dyDescent="0.3">
      <c r="B1971" s="34" t="s">
        <v>44</v>
      </c>
      <c r="C1971" s="26" t="s">
        <v>10</v>
      </c>
      <c r="D1971" s="26" t="s">
        <v>43</v>
      </c>
      <c r="E1971" s="26">
        <v>0.05</v>
      </c>
      <c r="F1971" s="26">
        <v>190.507588</v>
      </c>
    </row>
    <row r="1972" spans="2:6" x14ac:dyDescent="0.3">
      <c r="B1972" s="35" t="s">
        <v>44</v>
      </c>
      <c r="C1972" s="28" t="s">
        <v>10</v>
      </c>
      <c r="D1972" s="28" t="s">
        <v>43</v>
      </c>
      <c r="E1972" s="28">
        <v>0.05</v>
      </c>
      <c r="F1972" s="28">
        <v>190.507588</v>
      </c>
    </row>
    <row r="1973" spans="2:6" x14ac:dyDescent="0.3">
      <c r="B1973" s="34" t="s">
        <v>44</v>
      </c>
      <c r="C1973" s="26" t="s">
        <v>10</v>
      </c>
      <c r="D1973" s="26" t="s">
        <v>43</v>
      </c>
      <c r="E1973" s="26">
        <v>0</v>
      </c>
      <c r="F1973" s="26">
        <v>171.687794</v>
      </c>
    </row>
    <row r="1974" spans="2:6" x14ac:dyDescent="0.3">
      <c r="B1974" s="35" t="s">
        <v>44</v>
      </c>
      <c r="C1974" s="28" t="s">
        <v>10</v>
      </c>
      <c r="D1974" s="28" t="s">
        <v>43</v>
      </c>
      <c r="E1974" s="28" t="s">
        <v>24</v>
      </c>
      <c r="F1974" s="28">
        <v>229.18771899999999</v>
      </c>
    </row>
    <row r="1975" spans="2:6" x14ac:dyDescent="0.3">
      <c r="B1975" s="34" t="s">
        <v>44</v>
      </c>
      <c r="C1975" s="26" t="s">
        <v>11</v>
      </c>
      <c r="D1975" s="26" t="s">
        <v>35</v>
      </c>
      <c r="E1975" s="26">
        <v>1</v>
      </c>
      <c r="F1975" s="26">
        <v>132760.6</v>
      </c>
    </row>
    <row r="1976" spans="2:6" x14ac:dyDescent="0.3">
      <c r="B1976" s="35" t="s">
        <v>44</v>
      </c>
      <c r="C1976" s="28" t="s">
        <v>11</v>
      </c>
      <c r="D1976" s="28" t="s">
        <v>35</v>
      </c>
      <c r="E1976" s="28">
        <v>0.95</v>
      </c>
      <c r="F1976" s="28">
        <v>115281.075</v>
      </c>
    </row>
    <row r="1977" spans="2:6" x14ac:dyDescent="0.3">
      <c r="B1977" s="34" t="s">
        <v>44</v>
      </c>
      <c r="C1977" s="26" t="s">
        <v>11</v>
      </c>
      <c r="D1977" s="26" t="s">
        <v>35</v>
      </c>
      <c r="E1977" s="26">
        <v>0.95</v>
      </c>
      <c r="F1977" s="26">
        <v>115281.075</v>
      </c>
    </row>
    <row r="1978" spans="2:6" x14ac:dyDescent="0.3">
      <c r="B1978" s="35" t="s">
        <v>44</v>
      </c>
      <c r="C1978" s="28" t="s">
        <v>11</v>
      </c>
      <c r="D1978" s="28" t="s">
        <v>35</v>
      </c>
      <c r="E1978" s="28">
        <v>0.95</v>
      </c>
      <c r="F1978" s="28">
        <v>115281.075</v>
      </c>
    </row>
    <row r="1979" spans="2:6" x14ac:dyDescent="0.3">
      <c r="B1979" s="34" t="s">
        <v>44</v>
      </c>
      <c r="C1979" s="26" t="s">
        <v>11</v>
      </c>
      <c r="D1979" s="26" t="s">
        <v>35</v>
      </c>
      <c r="E1979" s="26">
        <v>0.75</v>
      </c>
      <c r="F1979" s="26">
        <v>103899.6</v>
      </c>
    </row>
    <row r="1980" spans="2:6" x14ac:dyDescent="0.3">
      <c r="B1980" s="35" t="s">
        <v>44</v>
      </c>
      <c r="C1980" s="28" t="s">
        <v>11</v>
      </c>
      <c r="D1980" s="28" t="s">
        <v>35</v>
      </c>
      <c r="E1980" s="28">
        <v>0.75</v>
      </c>
      <c r="F1980" s="28">
        <v>103899.6</v>
      </c>
    </row>
    <row r="1981" spans="2:6" x14ac:dyDescent="0.3">
      <c r="B1981" s="34" t="s">
        <v>44</v>
      </c>
      <c r="C1981" s="26" t="s">
        <v>11</v>
      </c>
      <c r="D1981" s="26" t="s">
        <v>35</v>
      </c>
      <c r="E1981" s="26">
        <v>0.75</v>
      </c>
      <c r="F1981" s="26">
        <v>103899.6</v>
      </c>
    </row>
    <row r="1982" spans="2:6" x14ac:dyDescent="0.3">
      <c r="B1982" s="35" t="s">
        <v>44</v>
      </c>
      <c r="C1982" s="28" t="s">
        <v>11</v>
      </c>
      <c r="D1982" s="28" t="s">
        <v>35</v>
      </c>
      <c r="E1982" s="28">
        <v>0.75</v>
      </c>
      <c r="F1982" s="28">
        <v>103899.6</v>
      </c>
    </row>
    <row r="1983" spans="2:6" x14ac:dyDescent="0.3">
      <c r="B1983" s="34" t="s">
        <v>44</v>
      </c>
      <c r="C1983" s="26" t="s">
        <v>11</v>
      </c>
      <c r="D1983" s="26" t="s">
        <v>35</v>
      </c>
      <c r="E1983" s="26">
        <v>0.5</v>
      </c>
      <c r="F1983" s="26">
        <v>94124.1</v>
      </c>
    </row>
    <row r="1984" spans="2:6" x14ac:dyDescent="0.3">
      <c r="B1984" s="35" t="s">
        <v>44</v>
      </c>
      <c r="C1984" s="28" t="s">
        <v>11</v>
      </c>
      <c r="D1984" s="28" t="s">
        <v>35</v>
      </c>
      <c r="E1984" s="28">
        <v>0.5</v>
      </c>
      <c r="F1984" s="28">
        <v>94124.1</v>
      </c>
    </row>
    <row r="1985" spans="2:6" x14ac:dyDescent="0.3">
      <c r="B1985" s="34" t="s">
        <v>44</v>
      </c>
      <c r="C1985" s="26" t="s">
        <v>11</v>
      </c>
      <c r="D1985" s="26" t="s">
        <v>35</v>
      </c>
      <c r="E1985" s="26">
        <v>0.5</v>
      </c>
      <c r="F1985" s="26">
        <v>94124.1</v>
      </c>
    </row>
    <row r="1986" spans="2:6" x14ac:dyDescent="0.3">
      <c r="B1986" s="35" t="s">
        <v>44</v>
      </c>
      <c r="C1986" s="28" t="s">
        <v>11</v>
      </c>
      <c r="D1986" s="28" t="s">
        <v>35</v>
      </c>
      <c r="E1986" s="28">
        <v>0.5</v>
      </c>
      <c r="F1986" s="28">
        <v>94124.1</v>
      </c>
    </row>
    <row r="1987" spans="2:6" x14ac:dyDescent="0.3">
      <c r="B1987" s="34" t="s">
        <v>44</v>
      </c>
      <c r="C1987" s="26" t="s">
        <v>11</v>
      </c>
      <c r="D1987" s="26" t="s">
        <v>35</v>
      </c>
      <c r="E1987" s="26">
        <v>0.5</v>
      </c>
      <c r="F1987" s="26">
        <v>94124.1</v>
      </c>
    </row>
    <row r="1988" spans="2:6" x14ac:dyDescent="0.3">
      <c r="B1988" s="35" t="s">
        <v>44</v>
      </c>
      <c r="C1988" s="28" t="s">
        <v>11</v>
      </c>
      <c r="D1988" s="28" t="s">
        <v>35</v>
      </c>
      <c r="E1988" s="28">
        <v>0.25</v>
      </c>
      <c r="F1988" s="28">
        <v>81951.274999999994</v>
      </c>
    </row>
    <row r="1989" spans="2:6" x14ac:dyDescent="0.3">
      <c r="B1989" s="34" t="s">
        <v>44</v>
      </c>
      <c r="C1989" s="26" t="s">
        <v>11</v>
      </c>
      <c r="D1989" s="26" t="s">
        <v>35</v>
      </c>
      <c r="E1989" s="26">
        <v>0.25</v>
      </c>
      <c r="F1989" s="26">
        <v>81951.274999999994</v>
      </c>
    </row>
    <row r="1990" spans="2:6" x14ac:dyDescent="0.3">
      <c r="B1990" s="35" t="s">
        <v>44</v>
      </c>
      <c r="C1990" s="28" t="s">
        <v>11</v>
      </c>
      <c r="D1990" s="28" t="s">
        <v>35</v>
      </c>
      <c r="E1990" s="28">
        <v>0.25</v>
      </c>
      <c r="F1990" s="28">
        <v>81951.274999999994</v>
      </c>
    </row>
    <row r="1991" spans="2:6" x14ac:dyDescent="0.3">
      <c r="B1991" s="34" t="s">
        <v>44</v>
      </c>
      <c r="C1991" s="26" t="s">
        <v>11</v>
      </c>
      <c r="D1991" s="26" t="s">
        <v>35</v>
      </c>
      <c r="E1991" s="26">
        <v>0.25</v>
      </c>
      <c r="F1991" s="26">
        <v>81951.274999999994</v>
      </c>
    </row>
    <row r="1992" spans="2:6" x14ac:dyDescent="0.3">
      <c r="B1992" s="35" t="s">
        <v>44</v>
      </c>
      <c r="C1992" s="28" t="s">
        <v>11</v>
      </c>
      <c r="D1992" s="28" t="s">
        <v>35</v>
      </c>
      <c r="E1992" s="28">
        <v>0.05</v>
      </c>
      <c r="F1992" s="28">
        <v>61958.05</v>
      </c>
    </row>
    <row r="1993" spans="2:6" x14ac:dyDescent="0.3">
      <c r="B1993" s="34" t="s">
        <v>44</v>
      </c>
      <c r="C1993" s="26" t="s">
        <v>11</v>
      </c>
      <c r="D1993" s="26" t="s">
        <v>35</v>
      </c>
      <c r="E1993" s="26">
        <v>0.05</v>
      </c>
      <c r="F1993" s="26">
        <v>61958.05</v>
      </c>
    </row>
    <row r="1994" spans="2:6" x14ac:dyDescent="0.3">
      <c r="B1994" s="35" t="s">
        <v>44</v>
      </c>
      <c r="C1994" s="28" t="s">
        <v>11</v>
      </c>
      <c r="D1994" s="28" t="s">
        <v>35</v>
      </c>
      <c r="E1994" s="28">
        <v>0.05</v>
      </c>
      <c r="F1994" s="28">
        <v>61958.05</v>
      </c>
    </row>
    <row r="1995" spans="2:6" x14ac:dyDescent="0.3">
      <c r="B1995" s="34" t="s">
        <v>44</v>
      </c>
      <c r="C1995" s="26" t="s">
        <v>11</v>
      </c>
      <c r="D1995" s="26" t="s">
        <v>35</v>
      </c>
      <c r="E1995" s="26">
        <v>0</v>
      </c>
      <c r="F1995" s="26">
        <v>46550</v>
      </c>
    </row>
    <row r="1996" spans="2:6" x14ac:dyDescent="0.3">
      <c r="B1996" s="35" t="s">
        <v>44</v>
      </c>
      <c r="C1996" s="28" t="s">
        <v>11</v>
      </c>
      <c r="D1996" s="28" t="s">
        <v>35</v>
      </c>
      <c r="E1996" s="28" t="s">
        <v>24</v>
      </c>
      <c r="F1996" s="28">
        <v>92106.136811000004</v>
      </c>
    </row>
    <row r="1997" spans="2:6" x14ac:dyDescent="0.3">
      <c r="B1997" s="34" t="s">
        <v>44</v>
      </c>
      <c r="C1997" s="26" t="s">
        <v>11</v>
      </c>
      <c r="D1997" s="26" t="s">
        <v>45</v>
      </c>
      <c r="E1997" s="26">
        <v>1</v>
      </c>
      <c r="F1997" s="26">
        <v>193235.619469</v>
      </c>
    </row>
    <row r="1998" spans="2:6" x14ac:dyDescent="0.3">
      <c r="B1998" s="35" t="s">
        <v>44</v>
      </c>
      <c r="C1998" s="28" t="s">
        <v>11</v>
      </c>
      <c r="D1998" s="28" t="s">
        <v>45</v>
      </c>
      <c r="E1998" s="28">
        <v>0.95</v>
      </c>
      <c r="F1998" s="28">
        <v>167726.07853999999</v>
      </c>
    </row>
    <row r="1999" spans="2:6" x14ac:dyDescent="0.3">
      <c r="B1999" s="34" t="s">
        <v>44</v>
      </c>
      <c r="C1999" s="26" t="s">
        <v>11</v>
      </c>
      <c r="D1999" s="26" t="s">
        <v>45</v>
      </c>
      <c r="E1999" s="26">
        <v>0.95</v>
      </c>
      <c r="F1999" s="26">
        <v>167726.07853999999</v>
      </c>
    </row>
    <row r="2000" spans="2:6" x14ac:dyDescent="0.3">
      <c r="B2000" s="35" t="s">
        <v>44</v>
      </c>
      <c r="C2000" s="28" t="s">
        <v>11</v>
      </c>
      <c r="D2000" s="28" t="s">
        <v>45</v>
      </c>
      <c r="E2000" s="28">
        <v>0.95</v>
      </c>
      <c r="F2000" s="28">
        <v>167726.07853999999</v>
      </c>
    </row>
    <row r="2001" spans="2:6" x14ac:dyDescent="0.3">
      <c r="B2001" s="34" t="s">
        <v>44</v>
      </c>
      <c r="C2001" s="26" t="s">
        <v>11</v>
      </c>
      <c r="D2001" s="26" t="s">
        <v>45</v>
      </c>
      <c r="E2001" s="26">
        <v>0.75</v>
      </c>
      <c r="F2001" s="26">
        <v>151227.87610600001</v>
      </c>
    </row>
    <row r="2002" spans="2:6" x14ac:dyDescent="0.3">
      <c r="B2002" s="35" t="s">
        <v>44</v>
      </c>
      <c r="C2002" s="28" t="s">
        <v>11</v>
      </c>
      <c r="D2002" s="28" t="s">
        <v>45</v>
      </c>
      <c r="E2002" s="28">
        <v>0.75</v>
      </c>
      <c r="F2002" s="28">
        <v>151227.87610600001</v>
      </c>
    </row>
    <row r="2003" spans="2:6" x14ac:dyDescent="0.3">
      <c r="B2003" s="34" t="s">
        <v>44</v>
      </c>
      <c r="C2003" s="26" t="s">
        <v>11</v>
      </c>
      <c r="D2003" s="26" t="s">
        <v>45</v>
      </c>
      <c r="E2003" s="26">
        <v>0.75</v>
      </c>
      <c r="F2003" s="26">
        <v>151227.87610600001</v>
      </c>
    </row>
    <row r="2004" spans="2:6" x14ac:dyDescent="0.3">
      <c r="B2004" s="35" t="s">
        <v>44</v>
      </c>
      <c r="C2004" s="28" t="s">
        <v>11</v>
      </c>
      <c r="D2004" s="28" t="s">
        <v>45</v>
      </c>
      <c r="E2004" s="28">
        <v>0.75</v>
      </c>
      <c r="F2004" s="28">
        <v>151227.87610600001</v>
      </c>
    </row>
    <row r="2005" spans="2:6" x14ac:dyDescent="0.3">
      <c r="B2005" s="34" t="s">
        <v>44</v>
      </c>
      <c r="C2005" s="26" t="s">
        <v>11</v>
      </c>
      <c r="D2005" s="26" t="s">
        <v>45</v>
      </c>
      <c r="E2005" s="26">
        <v>0.5</v>
      </c>
      <c r="F2005" s="26">
        <v>136999.446903</v>
      </c>
    </row>
    <row r="2006" spans="2:6" x14ac:dyDescent="0.3">
      <c r="B2006" s="35" t="s">
        <v>44</v>
      </c>
      <c r="C2006" s="28" t="s">
        <v>11</v>
      </c>
      <c r="D2006" s="28" t="s">
        <v>45</v>
      </c>
      <c r="E2006" s="28">
        <v>0.5</v>
      </c>
      <c r="F2006" s="28">
        <v>136999.446903</v>
      </c>
    </row>
    <row r="2007" spans="2:6" x14ac:dyDescent="0.3">
      <c r="B2007" s="34" t="s">
        <v>44</v>
      </c>
      <c r="C2007" s="26" t="s">
        <v>11</v>
      </c>
      <c r="D2007" s="26" t="s">
        <v>45</v>
      </c>
      <c r="E2007" s="26">
        <v>0.5</v>
      </c>
      <c r="F2007" s="26">
        <v>136999.446903</v>
      </c>
    </row>
    <row r="2008" spans="2:6" x14ac:dyDescent="0.3">
      <c r="B2008" s="35" t="s">
        <v>44</v>
      </c>
      <c r="C2008" s="28" t="s">
        <v>11</v>
      </c>
      <c r="D2008" s="28" t="s">
        <v>45</v>
      </c>
      <c r="E2008" s="28">
        <v>0.5</v>
      </c>
      <c r="F2008" s="28">
        <v>136999.446903</v>
      </c>
    </row>
    <row r="2009" spans="2:6" x14ac:dyDescent="0.3">
      <c r="B2009" s="34" t="s">
        <v>44</v>
      </c>
      <c r="C2009" s="26" t="s">
        <v>11</v>
      </c>
      <c r="D2009" s="26" t="s">
        <v>45</v>
      </c>
      <c r="E2009" s="26">
        <v>0.5</v>
      </c>
      <c r="F2009" s="26">
        <v>136999.446903</v>
      </c>
    </row>
    <row r="2010" spans="2:6" x14ac:dyDescent="0.3">
      <c r="B2010" s="35" t="s">
        <v>44</v>
      </c>
      <c r="C2010" s="28" t="s">
        <v>11</v>
      </c>
      <c r="D2010" s="28" t="s">
        <v>45</v>
      </c>
      <c r="E2010" s="28">
        <v>0.25</v>
      </c>
      <c r="F2010" s="28">
        <v>119247.78761100001</v>
      </c>
    </row>
    <row r="2011" spans="2:6" x14ac:dyDescent="0.3">
      <c r="B2011" s="34" t="s">
        <v>44</v>
      </c>
      <c r="C2011" s="26" t="s">
        <v>11</v>
      </c>
      <c r="D2011" s="26" t="s">
        <v>45</v>
      </c>
      <c r="E2011" s="26">
        <v>0.25</v>
      </c>
      <c r="F2011" s="26">
        <v>119247.78761100001</v>
      </c>
    </row>
    <row r="2012" spans="2:6" x14ac:dyDescent="0.3">
      <c r="B2012" s="35" t="s">
        <v>44</v>
      </c>
      <c r="C2012" s="28" t="s">
        <v>11</v>
      </c>
      <c r="D2012" s="28" t="s">
        <v>45</v>
      </c>
      <c r="E2012" s="28">
        <v>0.25</v>
      </c>
      <c r="F2012" s="28">
        <v>119247.78761100001</v>
      </c>
    </row>
    <row r="2013" spans="2:6" x14ac:dyDescent="0.3">
      <c r="B2013" s="34" t="s">
        <v>44</v>
      </c>
      <c r="C2013" s="26" t="s">
        <v>11</v>
      </c>
      <c r="D2013" s="26" t="s">
        <v>45</v>
      </c>
      <c r="E2013" s="26">
        <v>0.25</v>
      </c>
      <c r="F2013" s="26">
        <v>119247.78761100001</v>
      </c>
    </row>
    <row r="2014" spans="2:6" x14ac:dyDescent="0.3">
      <c r="B2014" s="35" t="s">
        <v>44</v>
      </c>
      <c r="C2014" s="28" t="s">
        <v>11</v>
      </c>
      <c r="D2014" s="28" t="s">
        <v>45</v>
      </c>
      <c r="E2014" s="28">
        <v>0.05</v>
      </c>
      <c r="F2014" s="28">
        <v>90181.139381000001</v>
      </c>
    </row>
    <row r="2015" spans="2:6" x14ac:dyDescent="0.3">
      <c r="B2015" s="34" t="s">
        <v>44</v>
      </c>
      <c r="C2015" s="26" t="s">
        <v>11</v>
      </c>
      <c r="D2015" s="26" t="s">
        <v>45</v>
      </c>
      <c r="E2015" s="26">
        <v>0.05</v>
      </c>
      <c r="F2015" s="26">
        <v>90181.139381000001</v>
      </c>
    </row>
    <row r="2016" spans="2:6" x14ac:dyDescent="0.3">
      <c r="B2016" s="35" t="s">
        <v>44</v>
      </c>
      <c r="C2016" s="28" t="s">
        <v>11</v>
      </c>
      <c r="D2016" s="28" t="s">
        <v>45</v>
      </c>
      <c r="E2016" s="28">
        <v>0.05</v>
      </c>
      <c r="F2016" s="28">
        <v>90181.139381000001</v>
      </c>
    </row>
    <row r="2017" spans="2:6" x14ac:dyDescent="0.3">
      <c r="B2017" s="34" t="s">
        <v>44</v>
      </c>
      <c r="C2017" s="26" t="s">
        <v>11</v>
      </c>
      <c r="D2017" s="26" t="s">
        <v>45</v>
      </c>
      <c r="E2017" s="26">
        <v>0</v>
      </c>
      <c r="F2017" s="26">
        <v>67483.407080000004</v>
      </c>
    </row>
    <row r="2018" spans="2:6" x14ac:dyDescent="0.3">
      <c r="B2018" s="35" t="s">
        <v>44</v>
      </c>
      <c r="C2018" s="28" t="s">
        <v>11</v>
      </c>
      <c r="D2018" s="28" t="s">
        <v>45</v>
      </c>
      <c r="E2018" s="28" t="s">
        <v>24</v>
      </c>
      <c r="F2018" s="28">
        <v>134066.011554</v>
      </c>
    </row>
    <row r="2019" spans="2:6" x14ac:dyDescent="0.3">
      <c r="B2019" s="34" t="s">
        <v>44</v>
      </c>
      <c r="C2019" s="26" t="s">
        <v>11</v>
      </c>
      <c r="D2019" s="26" t="s">
        <v>36</v>
      </c>
      <c r="E2019" s="26">
        <v>1</v>
      </c>
      <c r="F2019" s="26">
        <v>41455627.999330997</v>
      </c>
    </row>
    <row r="2020" spans="2:6" x14ac:dyDescent="0.3">
      <c r="B2020" s="35" t="s">
        <v>44</v>
      </c>
      <c r="C2020" s="28" t="s">
        <v>11</v>
      </c>
      <c r="D2020" s="28" t="s">
        <v>36</v>
      </c>
      <c r="E2020" s="28">
        <v>0.95</v>
      </c>
      <c r="F2020" s="28">
        <v>33794129.989665002</v>
      </c>
    </row>
    <row r="2021" spans="2:6" x14ac:dyDescent="0.3">
      <c r="B2021" s="34" t="s">
        <v>44</v>
      </c>
      <c r="C2021" s="26" t="s">
        <v>11</v>
      </c>
      <c r="D2021" s="26" t="s">
        <v>36</v>
      </c>
      <c r="E2021" s="26">
        <v>0.95</v>
      </c>
      <c r="F2021" s="26">
        <v>33794129.989665002</v>
      </c>
    </row>
    <row r="2022" spans="2:6" x14ac:dyDescent="0.3">
      <c r="B2022" s="35" t="s">
        <v>44</v>
      </c>
      <c r="C2022" s="28" t="s">
        <v>11</v>
      </c>
      <c r="D2022" s="28" t="s">
        <v>36</v>
      </c>
      <c r="E2022" s="28">
        <v>0.95</v>
      </c>
      <c r="F2022" s="28">
        <v>33794129.989665002</v>
      </c>
    </row>
    <row r="2023" spans="2:6" x14ac:dyDescent="0.3">
      <c r="B2023" s="34" t="s">
        <v>44</v>
      </c>
      <c r="C2023" s="26" t="s">
        <v>11</v>
      </c>
      <c r="D2023" s="26" t="s">
        <v>36</v>
      </c>
      <c r="E2023" s="26">
        <v>0.75</v>
      </c>
      <c r="F2023" s="26">
        <v>29143571.310867999</v>
      </c>
    </row>
    <row r="2024" spans="2:6" x14ac:dyDescent="0.3">
      <c r="B2024" s="35" t="s">
        <v>44</v>
      </c>
      <c r="C2024" s="28" t="s">
        <v>11</v>
      </c>
      <c r="D2024" s="28" t="s">
        <v>36</v>
      </c>
      <c r="E2024" s="28">
        <v>0.75</v>
      </c>
      <c r="F2024" s="28">
        <v>29143571.310867999</v>
      </c>
    </row>
    <row r="2025" spans="2:6" x14ac:dyDescent="0.3">
      <c r="B2025" s="34" t="s">
        <v>44</v>
      </c>
      <c r="C2025" s="26" t="s">
        <v>11</v>
      </c>
      <c r="D2025" s="26" t="s">
        <v>36</v>
      </c>
      <c r="E2025" s="26">
        <v>0.75</v>
      </c>
      <c r="F2025" s="26">
        <v>29143571.310867999</v>
      </c>
    </row>
    <row r="2026" spans="2:6" x14ac:dyDescent="0.3">
      <c r="B2026" s="35" t="s">
        <v>44</v>
      </c>
      <c r="C2026" s="28" t="s">
        <v>11</v>
      </c>
      <c r="D2026" s="28" t="s">
        <v>36</v>
      </c>
      <c r="E2026" s="28">
        <v>0.75</v>
      </c>
      <c r="F2026" s="28">
        <v>29143571.310867999</v>
      </c>
    </row>
    <row r="2027" spans="2:6" x14ac:dyDescent="0.3">
      <c r="B2027" s="34" t="s">
        <v>44</v>
      </c>
      <c r="C2027" s="26" t="s">
        <v>11</v>
      </c>
      <c r="D2027" s="26" t="s">
        <v>36</v>
      </c>
      <c r="E2027" s="26">
        <v>0.5</v>
      </c>
      <c r="F2027" s="26">
        <v>25564937.486678999</v>
      </c>
    </row>
    <row r="2028" spans="2:6" x14ac:dyDescent="0.3">
      <c r="B2028" s="35" t="s">
        <v>44</v>
      </c>
      <c r="C2028" s="28" t="s">
        <v>11</v>
      </c>
      <c r="D2028" s="28" t="s">
        <v>36</v>
      </c>
      <c r="E2028" s="28">
        <v>0.5</v>
      </c>
      <c r="F2028" s="28">
        <v>25564937.486678999</v>
      </c>
    </row>
    <row r="2029" spans="2:6" x14ac:dyDescent="0.3">
      <c r="B2029" s="34" t="s">
        <v>44</v>
      </c>
      <c r="C2029" s="26" t="s">
        <v>11</v>
      </c>
      <c r="D2029" s="26" t="s">
        <v>36</v>
      </c>
      <c r="E2029" s="26">
        <v>0.5</v>
      </c>
      <c r="F2029" s="26">
        <v>25564937.486678999</v>
      </c>
    </row>
    <row r="2030" spans="2:6" x14ac:dyDescent="0.3">
      <c r="B2030" s="35" t="s">
        <v>44</v>
      </c>
      <c r="C2030" s="28" t="s">
        <v>11</v>
      </c>
      <c r="D2030" s="28" t="s">
        <v>36</v>
      </c>
      <c r="E2030" s="28">
        <v>0.5</v>
      </c>
      <c r="F2030" s="28">
        <v>25564937.486678999</v>
      </c>
    </row>
    <row r="2031" spans="2:6" x14ac:dyDescent="0.3">
      <c r="B2031" s="34" t="s">
        <v>44</v>
      </c>
      <c r="C2031" s="26" t="s">
        <v>11</v>
      </c>
      <c r="D2031" s="26" t="s">
        <v>36</v>
      </c>
      <c r="E2031" s="26">
        <v>0.5</v>
      </c>
      <c r="F2031" s="26">
        <v>25564937.486678999</v>
      </c>
    </row>
    <row r="2032" spans="2:6" x14ac:dyDescent="0.3">
      <c r="B2032" s="35" t="s">
        <v>44</v>
      </c>
      <c r="C2032" s="28" t="s">
        <v>11</v>
      </c>
      <c r="D2032" s="28" t="s">
        <v>36</v>
      </c>
      <c r="E2032" s="28">
        <v>0.25</v>
      </c>
      <c r="F2032" s="28">
        <v>21829767.788511001</v>
      </c>
    </row>
    <row r="2033" spans="2:6" x14ac:dyDescent="0.3">
      <c r="B2033" s="34" t="s">
        <v>44</v>
      </c>
      <c r="C2033" s="26" t="s">
        <v>11</v>
      </c>
      <c r="D2033" s="26" t="s">
        <v>36</v>
      </c>
      <c r="E2033" s="26">
        <v>0.25</v>
      </c>
      <c r="F2033" s="26">
        <v>21829767.788511001</v>
      </c>
    </row>
    <row r="2034" spans="2:6" x14ac:dyDescent="0.3">
      <c r="B2034" s="35" t="s">
        <v>44</v>
      </c>
      <c r="C2034" s="28" t="s">
        <v>11</v>
      </c>
      <c r="D2034" s="28" t="s">
        <v>36</v>
      </c>
      <c r="E2034" s="28">
        <v>0.25</v>
      </c>
      <c r="F2034" s="28">
        <v>21829767.788511001</v>
      </c>
    </row>
    <row r="2035" spans="2:6" x14ac:dyDescent="0.3">
      <c r="B2035" s="34" t="s">
        <v>44</v>
      </c>
      <c r="C2035" s="26" t="s">
        <v>11</v>
      </c>
      <c r="D2035" s="26" t="s">
        <v>36</v>
      </c>
      <c r="E2035" s="26">
        <v>0.25</v>
      </c>
      <c r="F2035" s="26">
        <v>21829767.788511001</v>
      </c>
    </row>
    <row r="2036" spans="2:6" x14ac:dyDescent="0.3">
      <c r="B2036" s="35" t="s">
        <v>44</v>
      </c>
      <c r="C2036" s="28" t="s">
        <v>11</v>
      </c>
      <c r="D2036" s="28" t="s">
        <v>36</v>
      </c>
      <c r="E2036" s="28">
        <v>0.05</v>
      </c>
      <c r="F2036" s="28">
        <v>16891545.443156</v>
      </c>
    </row>
    <row r="2037" spans="2:6" x14ac:dyDescent="0.3">
      <c r="B2037" s="34" t="s">
        <v>44</v>
      </c>
      <c r="C2037" s="26" t="s">
        <v>11</v>
      </c>
      <c r="D2037" s="26" t="s">
        <v>36</v>
      </c>
      <c r="E2037" s="26">
        <v>0.05</v>
      </c>
      <c r="F2037" s="26">
        <v>16891545.443156</v>
      </c>
    </row>
    <row r="2038" spans="2:6" x14ac:dyDescent="0.3">
      <c r="B2038" s="35" t="s">
        <v>44</v>
      </c>
      <c r="C2038" s="28" t="s">
        <v>11</v>
      </c>
      <c r="D2038" s="28" t="s">
        <v>36</v>
      </c>
      <c r="E2038" s="28">
        <v>0.05</v>
      </c>
      <c r="F2038" s="28">
        <v>16891545.443156</v>
      </c>
    </row>
    <row r="2039" spans="2:6" x14ac:dyDescent="0.3">
      <c r="B2039" s="34" t="s">
        <v>44</v>
      </c>
      <c r="C2039" s="26" t="s">
        <v>11</v>
      </c>
      <c r="D2039" s="26" t="s">
        <v>36</v>
      </c>
      <c r="E2039" s="26">
        <v>0</v>
      </c>
      <c r="F2039" s="26">
        <v>10550638.472563</v>
      </c>
    </row>
    <row r="2040" spans="2:6" x14ac:dyDescent="0.3">
      <c r="B2040" s="35" t="s">
        <v>44</v>
      </c>
      <c r="C2040" s="28" t="s">
        <v>11</v>
      </c>
      <c r="D2040" s="28" t="s">
        <v>36</v>
      </c>
      <c r="E2040" s="28" t="s">
        <v>24</v>
      </c>
      <c r="F2040" s="28">
        <v>25482959.471521001</v>
      </c>
    </row>
    <row r="2041" spans="2:6" x14ac:dyDescent="0.3">
      <c r="B2041" s="34" t="s">
        <v>44</v>
      </c>
      <c r="C2041" s="26" t="s">
        <v>11</v>
      </c>
      <c r="D2041" s="26" t="s">
        <v>37</v>
      </c>
      <c r="E2041" s="26">
        <v>1</v>
      </c>
      <c r="F2041" s="26">
        <v>11688648.148314999</v>
      </c>
    </row>
    <row r="2042" spans="2:6" x14ac:dyDescent="0.3">
      <c r="B2042" s="35" t="s">
        <v>44</v>
      </c>
      <c r="C2042" s="28" t="s">
        <v>11</v>
      </c>
      <c r="D2042" s="28" t="s">
        <v>37</v>
      </c>
      <c r="E2042" s="28">
        <v>0.95</v>
      </c>
      <c r="F2042" s="28">
        <v>8494564.5502439998</v>
      </c>
    </row>
    <row r="2043" spans="2:6" x14ac:dyDescent="0.3">
      <c r="B2043" s="34" t="s">
        <v>44</v>
      </c>
      <c r="C2043" s="26" t="s">
        <v>11</v>
      </c>
      <c r="D2043" s="26" t="s">
        <v>37</v>
      </c>
      <c r="E2043" s="26">
        <v>0.95</v>
      </c>
      <c r="F2043" s="26">
        <v>8494564.5502439998</v>
      </c>
    </row>
    <row r="2044" spans="2:6" x14ac:dyDescent="0.3">
      <c r="B2044" s="35" t="s">
        <v>44</v>
      </c>
      <c r="C2044" s="28" t="s">
        <v>11</v>
      </c>
      <c r="D2044" s="28" t="s">
        <v>37</v>
      </c>
      <c r="E2044" s="28">
        <v>0.95</v>
      </c>
      <c r="F2044" s="28">
        <v>8494564.5502439998</v>
      </c>
    </row>
    <row r="2045" spans="2:6" x14ac:dyDescent="0.3">
      <c r="B2045" s="34" t="s">
        <v>44</v>
      </c>
      <c r="C2045" s="26" t="s">
        <v>11</v>
      </c>
      <c r="D2045" s="26" t="s">
        <v>37</v>
      </c>
      <c r="E2045" s="26">
        <v>0.75</v>
      </c>
      <c r="F2045" s="26">
        <v>6954165.6349280002</v>
      </c>
    </row>
    <row r="2046" spans="2:6" x14ac:dyDescent="0.3">
      <c r="B2046" s="35" t="s">
        <v>44</v>
      </c>
      <c r="C2046" s="28" t="s">
        <v>11</v>
      </c>
      <c r="D2046" s="28" t="s">
        <v>37</v>
      </c>
      <c r="E2046" s="28">
        <v>0.75</v>
      </c>
      <c r="F2046" s="28">
        <v>6954165.6349280002</v>
      </c>
    </row>
    <row r="2047" spans="2:6" x14ac:dyDescent="0.3">
      <c r="B2047" s="34" t="s">
        <v>44</v>
      </c>
      <c r="C2047" s="26" t="s">
        <v>11</v>
      </c>
      <c r="D2047" s="26" t="s">
        <v>37</v>
      </c>
      <c r="E2047" s="26">
        <v>0.75</v>
      </c>
      <c r="F2047" s="26">
        <v>6954165.6349280002</v>
      </c>
    </row>
    <row r="2048" spans="2:6" x14ac:dyDescent="0.3">
      <c r="B2048" s="35" t="s">
        <v>44</v>
      </c>
      <c r="C2048" s="28" t="s">
        <v>11</v>
      </c>
      <c r="D2048" s="28" t="s">
        <v>37</v>
      </c>
      <c r="E2048" s="28">
        <v>0.75</v>
      </c>
      <c r="F2048" s="28">
        <v>6954165.6349280002</v>
      </c>
    </row>
    <row r="2049" spans="2:6" x14ac:dyDescent="0.3">
      <c r="B2049" s="34" t="s">
        <v>44</v>
      </c>
      <c r="C2049" s="26" t="s">
        <v>11</v>
      </c>
      <c r="D2049" s="26" t="s">
        <v>37</v>
      </c>
      <c r="E2049" s="26">
        <v>0.5</v>
      </c>
      <c r="F2049" s="26">
        <v>5808120.1745969998</v>
      </c>
    </row>
    <row r="2050" spans="2:6" x14ac:dyDescent="0.3">
      <c r="B2050" s="35" t="s">
        <v>44</v>
      </c>
      <c r="C2050" s="28" t="s">
        <v>11</v>
      </c>
      <c r="D2050" s="28" t="s">
        <v>37</v>
      </c>
      <c r="E2050" s="28">
        <v>0.5</v>
      </c>
      <c r="F2050" s="28">
        <v>5808120.1745969998</v>
      </c>
    </row>
    <row r="2051" spans="2:6" x14ac:dyDescent="0.3">
      <c r="B2051" s="34" t="s">
        <v>44</v>
      </c>
      <c r="C2051" s="26" t="s">
        <v>11</v>
      </c>
      <c r="D2051" s="26" t="s">
        <v>37</v>
      </c>
      <c r="E2051" s="26">
        <v>0.5</v>
      </c>
      <c r="F2051" s="26">
        <v>5808120.1745969998</v>
      </c>
    </row>
    <row r="2052" spans="2:6" x14ac:dyDescent="0.3">
      <c r="B2052" s="35" t="s">
        <v>44</v>
      </c>
      <c r="C2052" s="28" t="s">
        <v>11</v>
      </c>
      <c r="D2052" s="28" t="s">
        <v>37</v>
      </c>
      <c r="E2052" s="28">
        <v>0.5</v>
      </c>
      <c r="F2052" s="28">
        <v>5808120.1745969998</v>
      </c>
    </row>
    <row r="2053" spans="2:6" x14ac:dyDescent="0.3">
      <c r="B2053" s="34" t="s">
        <v>44</v>
      </c>
      <c r="C2053" s="26" t="s">
        <v>11</v>
      </c>
      <c r="D2053" s="26" t="s">
        <v>37</v>
      </c>
      <c r="E2053" s="26">
        <v>0.5</v>
      </c>
      <c r="F2053" s="26">
        <v>5808120.1745969998</v>
      </c>
    </row>
    <row r="2054" spans="2:6" x14ac:dyDescent="0.3">
      <c r="B2054" s="35" t="s">
        <v>44</v>
      </c>
      <c r="C2054" s="28" t="s">
        <v>11</v>
      </c>
      <c r="D2054" s="28" t="s">
        <v>37</v>
      </c>
      <c r="E2054" s="28">
        <v>0.25</v>
      </c>
      <c r="F2054" s="28">
        <v>4611553.535476</v>
      </c>
    </row>
    <row r="2055" spans="2:6" x14ac:dyDescent="0.3">
      <c r="B2055" s="34" t="s">
        <v>44</v>
      </c>
      <c r="C2055" s="26" t="s">
        <v>11</v>
      </c>
      <c r="D2055" s="26" t="s">
        <v>37</v>
      </c>
      <c r="E2055" s="26">
        <v>0.25</v>
      </c>
      <c r="F2055" s="26">
        <v>4611553.535476</v>
      </c>
    </row>
    <row r="2056" spans="2:6" x14ac:dyDescent="0.3">
      <c r="B2056" s="35" t="s">
        <v>44</v>
      </c>
      <c r="C2056" s="28" t="s">
        <v>11</v>
      </c>
      <c r="D2056" s="28" t="s">
        <v>37</v>
      </c>
      <c r="E2056" s="28">
        <v>0.25</v>
      </c>
      <c r="F2056" s="28">
        <v>4611553.535476</v>
      </c>
    </row>
    <row r="2057" spans="2:6" x14ac:dyDescent="0.3">
      <c r="B2057" s="34" t="s">
        <v>44</v>
      </c>
      <c r="C2057" s="26" t="s">
        <v>11</v>
      </c>
      <c r="D2057" s="26" t="s">
        <v>37</v>
      </c>
      <c r="E2057" s="26">
        <v>0.25</v>
      </c>
      <c r="F2057" s="26">
        <v>4611553.535476</v>
      </c>
    </row>
    <row r="2058" spans="2:6" x14ac:dyDescent="0.3">
      <c r="B2058" s="35" t="s">
        <v>44</v>
      </c>
      <c r="C2058" s="28" t="s">
        <v>11</v>
      </c>
      <c r="D2058" s="28" t="s">
        <v>37</v>
      </c>
      <c r="E2058" s="28">
        <v>0.05</v>
      </c>
      <c r="F2058" s="28">
        <v>2989145.7246460002</v>
      </c>
    </row>
    <row r="2059" spans="2:6" x14ac:dyDescent="0.3">
      <c r="B2059" s="34" t="s">
        <v>44</v>
      </c>
      <c r="C2059" s="26" t="s">
        <v>11</v>
      </c>
      <c r="D2059" s="26" t="s">
        <v>37</v>
      </c>
      <c r="E2059" s="26">
        <v>0.05</v>
      </c>
      <c r="F2059" s="26">
        <v>2989145.7246460002</v>
      </c>
    </row>
    <row r="2060" spans="2:6" x14ac:dyDescent="0.3">
      <c r="B2060" s="35" t="s">
        <v>44</v>
      </c>
      <c r="C2060" s="28" t="s">
        <v>11</v>
      </c>
      <c r="D2060" s="28" t="s">
        <v>37</v>
      </c>
      <c r="E2060" s="28">
        <v>0.05</v>
      </c>
      <c r="F2060" s="28">
        <v>2989145.7246460002</v>
      </c>
    </row>
    <row r="2061" spans="2:6" x14ac:dyDescent="0.3">
      <c r="B2061" s="34" t="s">
        <v>44</v>
      </c>
      <c r="C2061" s="26" t="s">
        <v>11</v>
      </c>
      <c r="D2061" s="26" t="s">
        <v>37</v>
      </c>
      <c r="E2061" s="26">
        <v>0</v>
      </c>
      <c r="F2061" s="26">
        <v>1601771.61042</v>
      </c>
    </row>
    <row r="2062" spans="2:6" x14ac:dyDescent="0.3">
      <c r="B2062" s="35" t="s">
        <v>44</v>
      </c>
      <c r="C2062" s="28" t="s">
        <v>11</v>
      </c>
      <c r="D2062" s="28" t="s">
        <v>37</v>
      </c>
      <c r="E2062" s="28" t="s">
        <v>24</v>
      </c>
      <c r="F2062" s="28">
        <v>5787869.4324869998</v>
      </c>
    </row>
    <row r="2063" spans="2:6" x14ac:dyDescent="0.3">
      <c r="B2063" s="34" t="s">
        <v>44</v>
      </c>
      <c r="C2063" s="26" t="s">
        <v>11</v>
      </c>
      <c r="D2063" s="26" t="s">
        <v>38</v>
      </c>
      <c r="E2063" s="26">
        <v>1</v>
      </c>
      <c r="F2063" s="26">
        <v>32402627.736655001</v>
      </c>
    </row>
    <row r="2064" spans="2:6" x14ac:dyDescent="0.3">
      <c r="B2064" s="35" t="s">
        <v>44</v>
      </c>
      <c r="C2064" s="28" t="s">
        <v>11</v>
      </c>
      <c r="D2064" s="28" t="s">
        <v>38</v>
      </c>
      <c r="E2064" s="28">
        <v>0.95</v>
      </c>
      <c r="F2064" s="28">
        <v>25530997.271983001</v>
      </c>
    </row>
    <row r="2065" spans="2:6" x14ac:dyDescent="0.3">
      <c r="B2065" s="34" t="s">
        <v>44</v>
      </c>
      <c r="C2065" s="26" t="s">
        <v>11</v>
      </c>
      <c r="D2065" s="26" t="s">
        <v>38</v>
      </c>
      <c r="E2065" s="26">
        <v>0.95</v>
      </c>
      <c r="F2065" s="26">
        <v>25530997.271983001</v>
      </c>
    </row>
    <row r="2066" spans="2:6" x14ac:dyDescent="0.3">
      <c r="B2066" s="35" t="s">
        <v>44</v>
      </c>
      <c r="C2066" s="28" t="s">
        <v>11</v>
      </c>
      <c r="D2066" s="28" t="s">
        <v>38</v>
      </c>
      <c r="E2066" s="28">
        <v>0.95</v>
      </c>
      <c r="F2066" s="28">
        <v>25530997.271983001</v>
      </c>
    </row>
    <row r="2067" spans="2:6" x14ac:dyDescent="0.3">
      <c r="B2067" s="34" t="s">
        <v>44</v>
      </c>
      <c r="C2067" s="26" t="s">
        <v>11</v>
      </c>
      <c r="D2067" s="26" t="s">
        <v>38</v>
      </c>
      <c r="E2067" s="26">
        <v>0.75</v>
      </c>
      <c r="F2067" s="26">
        <v>22033771.571201999</v>
      </c>
    </row>
    <row r="2068" spans="2:6" x14ac:dyDescent="0.3">
      <c r="B2068" s="35" t="s">
        <v>44</v>
      </c>
      <c r="C2068" s="28" t="s">
        <v>11</v>
      </c>
      <c r="D2068" s="28" t="s">
        <v>38</v>
      </c>
      <c r="E2068" s="28">
        <v>0.75</v>
      </c>
      <c r="F2068" s="28">
        <v>22033771.571201999</v>
      </c>
    </row>
    <row r="2069" spans="2:6" x14ac:dyDescent="0.3">
      <c r="B2069" s="34" t="s">
        <v>44</v>
      </c>
      <c r="C2069" s="26" t="s">
        <v>11</v>
      </c>
      <c r="D2069" s="26" t="s">
        <v>38</v>
      </c>
      <c r="E2069" s="26">
        <v>0.75</v>
      </c>
      <c r="F2069" s="26">
        <v>22033771.571201999</v>
      </c>
    </row>
    <row r="2070" spans="2:6" x14ac:dyDescent="0.3">
      <c r="B2070" s="35" t="s">
        <v>44</v>
      </c>
      <c r="C2070" s="28" t="s">
        <v>11</v>
      </c>
      <c r="D2070" s="28" t="s">
        <v>38</v>
      </c>
      <c r="E2070" s="28">
        <v>0.75</v>
      </c>
      <c r="F2070" s="28">
        <v>22033771.571201999</v>
      </c>
    </row>
    <row r="2071" spans="2:6" x14ac:dyDescent="0.3">
      <c r="B2071" s="34" t="s">
        <v>44</v>
      </c>
      <c r="C2071" s="26" t="s">
        <v>11</v>
      </c>
      <c r="D2071" s="26" t="s">
        <v>38</v>
      </c>
      <c r="E2071" s="26">
        <v>0.5</v>
      </c>
      <c r="F2071" s="26">
        <v>19441755.001377001</v>
      </c>
    </row>
    <row r="2072" spans="2:6" x14ac:dyDescent="0.3">
      <c r="B2072" s="35" t="s">
        <v>44</v>
      </c>
      <c r="C2072" s="28" t="s">
        <v>11</v>
      </c>
      <c r="D2072" s="28" t="s">
        <v>38</v>
      </c>
      <c r="E2072" s="28">
        <v>0.5</v>
      </c>
      <c r="F2072" s="28">
        <v>19441755.001377001</v>
      </c>
    </row>
    <row r="2073" spans="2:6" x14ac:dyDescent="0.3">
      <c r="B2073" s="34" t="s">
        <v>44</v>
      </c>
      <c r="C2073" s="26" t="s">
        <v>11</v>
      </c>
      <c r="D2073" s="26" t="s">
        <v>38</v>
      </c>
      <c r="E2073" s="26">
        <v>0.5</v>
      </c>
      <c r="F2073" s="26">
        <v>19441755.001377001</v>
      </c>
    </row>
    <row r="2074" spans="2:6" x14ac:dyDescent="0.3">
      <c r="B2074" s="35" t="s">
        <v>44</v>
      </c>
      <c r="C2074" s="28" t="s">
        <v>11</v>
      </c>
      <c r="D2074" s="28" t="s">
        <v>38</v>
      </c>
      <c r="E2074" s="28">
        <v>0.5</v>
      </c>
      <c r="F2074" s="28">
        <v>19441755.001377001</v>
      </c>
    </row>
    <row r="2075" spans="2:6" x14ac:dyDescent="0.3">
      <c r="B2075" s="34" t="s">
        <v>44</v>
      </c>
      <c r="C2075" s="26" t="s">
        <v>11</v>
      </c>
      <c r="D2075" s="26" t="s">
        <v>38</v>
      </c>
      <c r="E2075" s="26">
        <v>0.5</v>
      </c>
      <c r="F2075" s="26">
        <v>19441755.001377001</v>
      </c>
    </row>
    <row r="2076" spans="2:6" x14ac:dyDescent="0.3">
      <c r="B2076" s="35" t="s">
        <v>44</v>
      </c>
      <c r="C2076" s="28" t="s">
        <v>11</v>
      </c>
      <c r="D2076" s="28" t="s">
        <v>38</v>
      </c>
      <c r="E2076" s="28">
        <v>0.25</v>
      </c>
      <c r="F2076" s="28">
        <v>16859399.794718001</v>
      </c>
    </row>
    <row r="2077" spans="2:6" x14ac:dyDescent="0.3">
      <c r="B2077" s="34" t="s">
        <v>44</v>
      </c>
      <c r="C2077" s="26" t="s">
        <v>11</v>
      </c>
      <c r="D2077" s="26" t="s">
        <v>38</v>
      </c>
      <c r="E2077" s="26">
        <v>0.25</v>
      </c>
      <c r="F2077" s="26">
        <v>16859399.794718001</v>
      </c>
    </row>
    <row r="2078" spans="2:6" x14ac:dyDescent="0.3">
      <c r="B2078" s="35" t="s">
        <v>44</v>
      </c>
      <c r="C2078" s="28" t="s">
        <v>11</v>
      </c>
      <c r="D2078" s="28" t="s">
        <v>38</v>
      </c>
      <c r="E2078" s="28">
        <v>0.25</v>
      </c>
      <c r="F2078" s="28">
        <v>16859399.794718001</v>
      </c>
    </row>
    <row r="2079" spans="2:6" x14ac:dyDescent="0.3">
      <c r="B2079" s="34" t="s">
        <v>44</v>
      </c>
      <c r="C2079" s="26" t="s">
        <v>11</v>
      </c>
      <c r="D2079" s="26" t="s">
        <v>38</v>
      </c>
      <c r="E2079" s="26">
        <v>0.25</v>
      </c>
      <c r="F2079" s="26">
        <v>16859399.794718001</v>
      </c>
    </row>
    <row r="2080" spans="2:6" x14ac:dyDescent="0.3">
      <c r="B2080" s="35" t="s">
        <v>44</v>
      </c>
      <c r="C2080" s="28" t="s">
        <v>11</v>
      </c>
      <c r="D2080" s="28" t="s">
        <v>38</v>
      </c>
      <c r="E2080" s="28">
        <v>0.05</v>
      </c>
      <c r="F2080" s="28">
        <v>13361504.187117999</v>
      </c>
    </row>
    <row r="2081" spans="2:6" x14ac:dyDescent="0.3">
      <c r="B2081" s="34" t="s">
        <v>44</v>
      </c>
      <c r="C2081" s="26" t="s">
        <v>11</v>
      </c>
      <c r="D2081" s="26" t="s">
        <v>38</v>
      </c>
      <c r="E2081" s="26">
        <v>0.05</v>
      </c>
      <c r="F2081" s="26">
        <v>13361504.187117999</v>
      </c>
    </row>
    <row r="2082" spans="2:6" x14ac:dyDescent="0.3">
      <c r="B2082" s="35" t="s">
        <v>44</v>
      </c>
      <c r="C2082" s="28" t="s">
        <v>11</v>
      </c>
      <c r="D2082" s="28" t="s">
        <v>38</v>
      </c>
      <c r="E2082" s="28">
        <v>0.05</v>
      </c>
      <c r="F2082" s="28">
        <v>13361504.187117999</v>
      </c>
    </row>
    <row r="2083" spans="2:6" x14ac:dyDescent="0.3">
      <c r="B2083" s="34" t="s">
        <v>44</v>
      </c>
      <c r="C2083" s="26" t="s">
        <v>11</v>
      </c>
      <c r="D2083" s="26" t="s">
        <v>38</v>
      </c>
      <c r="E2083" s="26">
        <v>0</v>
      </c>
      <c r="F2083" s="26">
        <v>8605088.5797140002</v>
      </c>
    </row>
    <row r="2084" spans="2:6" x14ac:dyDescent="0.3">
      <c r="B2084" s="35" t="s">
        <v>44</v>
      </c>
      <c r="C2084" s="28" t="s">
        <v>11</v>
      </c>
      <c r="D2084" s="28" t="s">
        <v>38</v>
      </c>
      <c r="E2084" s="28" t="s">
        <v>24</v>
      </c>
      <c r="F2084" s="28">
        <v>19450434.990152001</v>
      </c>
    </row>
    <row r="2085" spans="2:6" x14ac:dyDescent="0.3">
      <c r="B2085" s="34" t="s">
        <v>44</v>
      </c>
      <c r="C2085" s="26" t="s">
        <v>11</v>
      </c>
      <c r="D2085" s="26" t="s">
        <v>46</v>
      </c>
      <c r="E2085" s="26">
        <v>1</v>
      </c>
      <c r="F2085" s="26">
        <v>713</v>
      </c>
    </row>
    <row r="2086" spans="2:6" x14ac:dyDescent="0.3">
      <c r="B2086" s="35" t="s">
        <v>44</v>
      </c>
      <c r="C2086" s="28" t="s">
        <v>11</v>
      </c>
      <c r="D2086" s="28" t="s">
        <v>46</v>
      </c>
      <c r="E2086" s="28">
        <v>0.95</v>
      </c>
      <c r="F2086" s="28">
        <v>619</v>
      </c>
    </row>
    <row r="2087" spans="2:6" x14ac:dyDescent="0.3">
      <c r="B2087" s="34" t="s">
        <v>44</v>
      </c>
      <c r="C2087" s="26" t="s">
        <v>11</v>
      </c>
      <c r="D2087" s="26" t="s">
        <v>46</v>
      </c>
      <c r="E2087" s="26">
        <v>0.95</v>
      </c>
      <c r="F2087" s="26">
        <v>619</v>
      </c>
    </row>
    <row r="2088" spans="2:6" x14ac:dyDescent="0.3">
      <c r="B2088" s="35" t="s">
        <v>44</v>
      </c>
      <c r="C2088" s="28" t="s">
        <v>11</v>
      </c>
      <c r="D2088" s="28" t="s">
        <v>46</v>
      </c>
      <c r="E2088" s="28">
        <v>0.95</v>
      </c>
      <c r="F2088" s="28">
        <v>619</v>
      </c>
    </row>
    <row r="2089" spans="2:6" x14ac:dyDescent="0.3">
      <c r="B2089" s="34" t="s">
        <v>44</v>
      </c>
      <c r="C2089" s="26" t="s">
        <v>11</v>
      </c>
      <c r="D2089" s="26" t="s">
        <v>46</v>
      </c>
      <c r="E2089" s="26">
        <v>0.75</v>
      </c>
      <c r="F2089" s="26">
        <v>558</v>
      </c>
    </row>
    <row r="2090" spans="2:6" x14ac:dyDescent="0.3">
      <c r="B2090" s="35" t="s">
        <v>44</v>
      </c>
      <c r="C2090" s="28" t="s">
        <v>11</v>
      </c>
      <c r="D2090" s="28" t="s">
        <v>46</v>
      </c>
      <c r="E2090" s="28">
        <v>0.75</v>
      </c>
      <c r="F2090" s="28">
        <v>558</v>
      </c>
    </row>
    <row r="2091" spans="2:6" x14ac:dyDescent="0.3">
      <c r="B2091" s="34" t="s">
        <v>44</v>
      </c>
      <c r="C2091" s="26" t="s">
        <v>11</v>
      </c>
      <c r="D2091" s="26" t="s">
        <v>46</v>
      </c>
      <c r="E2091" s="26">
        <v>0.75</v>
      </c>
      <c r="F2091" s="26">
        <v>558</v>
      </c>
    </row>
    <row r="2092" spans="2:6" x14ac:dyDescent="0.3">
      <c r="B2092" s="35" t="s">
        <v>44</v>
      </c>
      <c r="C2092" s="28" t="s">
        <v>11</v>
      </c>
      <c r="D2092" s="28" t="s">
        <v>46</v>
      </c>
      <c r="E2092" s="28">
        <v>0.75</v>
      </c>
      <c r="F2092" s="28">
        <v>558</v>
      </c>
    </row>
    <row r="2093" spans="2:6" x14ac:dyDescent="0.3">
      <c r="B2093" s="34" t="s">
        <v>44</v>
      </c>
      <c r="C2093" s="26" t="s">
        <v>11</v>
      </c>
      <c r="D2093" s="26" t="s">
        <v>46</v>
      </c>
      <c r="E2093" s="26">
        <v>0.5</v>
      </c>
      <c r="F2093" s="26">
        <v>506</v>
      </c>
    </row>
    <row r="2094" spans="2:6" x14ac:dyDescent="0.3">
      <c r="B2094" s="35" t="s">
        <v>44</v>
      </c>
      <c r="C2094" s="28" t="s">
        <v>11</v>
      </c>
      <c r="D2094" s="28" t="s">
        <v>46</v>
      </c>
      <c r="E2094" s="28">
        <v>0.5</v>
      </c>
      <c r="F2094" s="28">
        <v>506</v>
      </c>
    </row>
    <row r="2095" spans="2:6" x14ac:dyDescent="0.3">
      <c r="B2095" s="34" t="s">
        <v>44</v>
      </c>
      <c r="C2095" s="26" t="s">
        <v>11</v>
      </c>
      <c r="D2095" s="26" t="s">
        <v>46</v>
      </c>
      <c r="E2095" s="26">
        <v>0.5</v>
      </c>
      <c r="F2095" s="26">
        <v>506</v>
      </c>
    </row>
    <row r="2096" spans="2:6" x14ac:dyDescent="0.3">
      <c r="B2096" s="35" t="s">
        <v>44</v>
      </c>
      <c r="C2096" s="28" t="s">
        <v>11</v>
      </c>
      <c r="D2096" s="28" t="s">
        <v>46</v>
      </c>
      <c r="E2096" s="28">
        <v>0.5</v>
      </c>
      <c r="F2096" s="28">
        <v>506</v>
      </c>
    </row>
    <row r="2097" spans="2:6" x14ac:dyDescent="0.3">
      <c r="B2097" s="34" t="s">
        <v>44</v>
      </c>
      <c r="C2097" s="26" t="s">
        <v>11</v>
      </c>
      <c r="D2097" s="26" t="s">
        <v>46</v>
      </c>
      <c r="E2097" s="26">
        <v>0.5</v>
      </c>
      <c r="F2097" s="26">
        <v>506</v>
      </c>
    </row>
    <row r="2098" spans="2:6" x14ac:dyDescent="0.3">
      <c r="B2098" s="35" t="s">
        <v>44</v>
      </c>
      <c r="C2098" s="28" t="s">
        <v>11</v>
      </c>
      <c r="D2098" s="28" t="s">
        <v>46</v>
      </c>
      <c r="E2098" s="28">
        <v>0.25</v>
      </c>
      <c r="F2098" s="28">
        <v>440</v>
      </c>
    </row>
    <row r="2099" spans="2:6" x14ac:dyDescent="0.3">
      <c r="B2099" s="34" t="s">
        <v>44</v>
      </c>
      <c r="C2099" s="26" t="s">
        <v>11</v>
      </c>
      <c r="D2099" s="26" t="s">
        <v>46</v>
      </c>
      <c r="E2099" s="26">
        <v>0.25</v>
      </c>
      <c r="F2099" s="26">
        <v>440</v>
      </c>
    </row>
    <row r="2100" spans="2:6" x14ac:dyDescent="0.3">
      <c r="B2100" s="35" t="s">
        <v>44</v>
      </c>
      <c r="C2100" s="28" t="s">
        <v>11</v>
      </c>
      <c r="D2100" s="28" t="s">
        <v>46</v>
      </c>
      <c r="E2100" s="28">
        <v>0.25</v>
      </c>
      <c r="F2100" s="28">
        <v>440</v>
      </c>
    </row>
    <row r="2101" spans="2:6" x14ac:dyDescent="0.3">
      <c r="B2101" s="34" t="s">
        <v>44</v>
      </c>
      <c r="C2101" s="26" t="s">
        <v>11</v>
      </c>
      <c r="D2101" s="26" t="s">
        <v>46</v>
      </c>
      <c r="E2101" s="26">
        <v>0.25</v>
      </c>
      <c r="F2101" s="26">
        <v>440</v>
      </c>
    </row>
    <row r="2102" spans="2:6" x14ac:dyDescent="0.3">
      <c r="B2102" s="35" t="s">
        <v>44</v>
      </c>
      <c r="C2102" s="28" t="s">
        <v>11</v>
      </c>
      <c r="D2102" s="28" t="s">
        <v>46</v>
      </c>
      <c r="E2102" s="28">
        <v>0.05</v>
      </c>
      <c r="F2102" s="28">
        <v>333</v>
      </c>
    </row>
    <row r="2103" spans="2:6" x14ac:dyDescent="0.3">
      <c r="B2103" s="34" t="s">
        <v>44</v>
      </c>
      <c r="C2103" s="26" t="s">
        <v>11</v>
      </c>
      <c r="D2103" s="26" t="s">
        <v>46</v>
      </c>
      <c r="E2103" s="26">
        <v>0.05</v>
      </c>
      <c r="F2103" s="26">
        <v>333</v>
      </c>
    </row>
    <row r="2104" spans="2:6" x14ac:dyDescent="0.3">
      <c r="B2104" s="35" t="s">
        <v>44</v>
      </c>
      <c r="C2104" s="28" t="s">
        <v>11</v>
      </c>
      <c r="D2104" s="28" t="s">
        <v>46</v>
      </c>
      <c r="E2104" s="28">
        <v>0.05</v>
      </c>
      <c r="F2104" s="28">
        <v>333</v>
      </c>
    </row>
    <row r="2105" spans="2:6" x14ac:dyDescent="0.3">
      <c r="B2105" s="34" t="s">
        <v>44</v>
      </c>
      <c r="C2105" s="26" t="s">
        <v>11</v>
      </c>
      <c r="D2105" s="26" t="s">
        <v>46</v>
      </c>
      <c r="E2105" s="26">
        <v>0</v>
      </c>
      <c r="F2105" s="26">
        <v>249</v>
      </c>
    </row>
    <row r="2106" spans="2:6" x14ac:dyDescent="0.3">
      <c r="B2106" s="35" t="s">
        <v>44</v>
      </c>
      <c r="C2106" s="28" t="s">
        <v>11</v>
      </c>
      <c r="D2106" s="28" t="s">
        <v>46</v>
      </c>
      <c r="E2106" s="28" t="s">
        <v>24</v>
      </c>
      <c r="F2106" s="28">
        <v>494.80011100000002</v>
      </c>
    </row>
    <row r="2107" spans="2:6" x14ac:dyDescent="0.3">
      <c r="B2107" s="34" t="s">
        <v>44</v>
      </c>
      <c r="C2107" s="26" t="s">
        <v>11</v>
      </c>
      <c r="D2107" s="26" t="s">
        <v>39</v>
      </c>
      <c r="E2107" s="26">
        <v>1</v>
      </c>
      <c r="F2107" s="26">
        <v>62.257274000000002</v>
      </c>
    </row>
    <row r="2108" spans="2:6" x14ac:dyDescent="0.3">
      <c r="B2108" s="35" t="s">
        <v>44</v>
      </c>
      <c r="C2108" s="28" t="s">
        <v>11</v>
      </c>
      <c r="D2108" s="28" t="s">
        <v>39</v>
      </c>
      <c r="E2108" s="28">
        <v>0.95</v>
      </c>
      <c r="F2108" s="28">
        <v>51.158825</v>
      </c>
    </row>
    <row r="2109" spans="2:6" x14ac:dyDescent="0.3">
      <c r="B2109" s="34" t="s">
        <v>44</v>
      </c>
      <c r="C2109" s="26" t="s">
        <v>11</v>
      </c>
      <c r="D2109" s="26" t="s">
        <v>39</v>
      </c>
      <c r="E2109" s="26">
        <v>0.95</v>
      </c>
      <c r="F2109" s="26">
        <v>51.158825</v>
      </c>
    </row>
    <row r="2110" spans="2:6" x14ac:dyDescent="0.3">
      <c r="B2110" s="35" t="s">
        <v>44</v>
      </c>
      <c r="C2110" s="28" t="s">
        <v>11</v>
      </c>
      <c r="D2110" s="28" t="s">
        <v>39</v>
      </c>
      <c r="E2110" s="28">
        <v>0.95</v>
      </c>
      <c r="F2110" s="28">
        <v>51.158825</v>
      </c>
    </row>
    <row r="2111" spans="2:6" x14ac:dyDescent="0.3">
      <c r="B2111" s="34" t="s">
        <v>44</v>
      </c>
      <c r="C2111" s="26" t="s">
        <v>11</v>
      </c>
      <c r="D2111" s="26" t="s">
        <v>39</v>
      </c>
      <c r="E2111" s="26">
        <v>0.75</v>
      </c>
      <c r="F2111" s="26">
        <v>46.190330000000003</v>
      </c>
    </row>
    <row r="2112" spans="2:6" x14ac:dyDescent="0.3">
      <c r="B2112" s="35" t="s">
        <v>44</v>
      </c>
      <c r="C2112" s="28" t="s">
        <v>11</v>
      </c>
      <c r="D2112" s="28" t="s">
        <v>39</v>
      </c>
      <c r="E2112" s="28">
        <v>0.75</v>
      </c>
      <c r="F2112" s="28">
        <v>46.190330000000003</v>
      </c>
    </row>
    <row r="2113" spans="2:6" x14ac:dyDescent="0.3">
      <c r="B2113" s="34" t="s">
        <v>44</v>
      </c>
      <c r="C2113" s="26" t="s">
        <v>11</v>
      </c>
      <c r="D2113" s="26" t="s">
        <v>39</v>
      </c>
      <c r="E2113" s="26">
        <v>0.75</v>
      </c>
      <c r="F2113" s="26">
        <v>46.190330000000003</v>
      </c>
    </row>
    <row r="2114" spans="2:6" x14ac:dyDescent="0.3">
      <c r="B2114" s="35" t="s">
        <v>44</v>
      </c>
      <c r="C2114" s="28" t="s">
        <v>11</v>
      </c>
      <c r="D2114" s="28" t="s">
        <v>39</v>
      </c>
      <c r="E2114" s="28">
        <v>0.75</v>
      </c>
      <c r="F2114" s="28">
        <v>46.190330000000003</v>
      </c>
    </row>
    <row r="2115" spans="2:6" x14ac:dyDescent="0.3">
      <c r="B2115" s="34" t="s">
        <v>44</v>
      </c>
      <c r="C2115" s="26" t="s">
        <v>11</v>
      </c>
      <c r="D2115" s="26" t="s">
        <v>39</v>
      </c>
      <c r="E2115" s="26">
        <v>0.5</v>
      </c>
      <c r="F2115" s="26">
        <v>42.479816999999997</v>
      </c>
    </row>
    <row r="2116" spans="2:6" x14ac:dyDescent="0.3">
      <c r="B2116" s="35" t="s">
        <v>44</v>
      </c>
      <c r="C2116" s="28" t="s">
        <v>11</v>
      </c>
      <c r="D2116" s="28" t="s">
        <v>39</v>
      </c>
      <c r="E2116" s="28">
        <v>0.5</v>
      </c>
      <c r="F2116" s="28">
        <v>42.479816999999997</v>
      </c>
    </row>
    <row r="2117" spans="2:6" x14ac:dyDescent="0.3">
      <c r="B2117" s="34" t="s">
        <v>44</v>
      </c>
      <c r="C2117" s="26" t="s">
        <v>11</v>
      </c>
      <c r="D2117" s="26" t="s">
        <v>39</v>
      </c>
      <c r="E2117" s="26">
        <v>0.5</v>
      </c>
      <c r="F2117" s="26">
        <v>42.479816999999997</v>
      </c>
    </row>
    <row r="2118" spans="2:6" x14ac:dyDescent="0.3">
      <c r="B2118" s="35" t="s">
        <v>44</v>
      </c>
      <c r="C2118" s="28" t="s">
        <v>11</v>
      </c>
      <c r="D2118" s="28" t="s">
        <v>39</v>
      </c>
      <c r="E2118" s="28">
        <v>0.5</v>
      </c>
      <c r="F2118" s="28">
        <v>42.479816999999997</v>
      </c>
    </row>
    <row r="2119" spans="2:6" x14ac:dyDescent="0.3">
      <c r="B2119" s="34" t="s">
        <v>44</v>
      </c>
      <c r="C2119" s="26" t="s">
        <v>11</v>
      </c>
      <c r="D2119" s="26" t="s">
        <v>39</v>
      </c>
      <c r="E2119" s="26">
        <v>0.5</v>
      </c>
      <c r="F2119" s="26">
        <v>42.479816999999997</v>
      </c>
    </row>
    <row r="2120" spans="2:6" x14ac:dyDescent="0.3">
      <c r="B2120" s="35" t="s">
        <v>44</v>
      </c>
      <c r="C2120" s="28" t="s">
        <v>11</v>
      </c>
      <c r="D2120" s="28" t="s">
        <v>39</v>
      </c>
      <c r="E2120" s="28">
        <v>0.25</v>
      </c>
      <c r="F2120" s="28">
        <v>38.548848999999997</v>
      </c>
    </row>
    <row r="2121" spans="2:6" x14ac:dyDescent="0.3">
      <c r="B2121" s="34" t="s">
        <v>44</v>
      </c>
      <c r="C2121" s="26" t="s">
        <v>11</v>
      </c>
      <c r="D2121" s="26" t="s">
        <v>39</v>
      </c>
      <c r="E2121" s="26">
        <v>0.25</v>
      </c>
      <c r="F2121" s="26">
        <v>38.548848999999997</v>
      </c>
    </row>
    <row r="2122" spans="2:6" x14ac:dyDescent="0.3">
      <c r="B2122" s="35" t="s">
        <v>44</v>
      </c>
      <c r="C2122" s="28" t="s">
        <v>11</v>
      </c>
      <c r="D2122" s="28" t="s">
        <v>39</v>
      </c>
      <c r="E2122" s="28">
        <v>0.25</v>
      </c>
      <c r="F2122" s="28">
        <v>38.548848999999997</v>
      </c>
    </row>
    <row r="2123" spans="2:6" x14ac:dyDescent="0.3">
      <c r="B2123" s="34" t="s">
        <v>44</v>
      </c>
      <c r="C2123" s="26" t="s">
        <v>11</v>
      </c>
      <c r="D2123" s="26" t="s">
        <v>39</v>
      </c>
      <c r="E2123" s="26">
        <v>0.25</v>
      </c>
      <c r="F2123" s="26">
        <v>38.548848999999997</v>
      </c>
    </row>
    <row r="2124" spans="2:6" x14ac:dyDescent="0.3">
      <c r="B2124" s="35" t="s">
        <v>44</v>
      </c>
      <c r="C2124" s="28" t="s">
        <v>11</v>
      </c>
      <c r="D2124" s="28" t="s">
        <v>39</v>
      </c>
      <c r="E2124" s="28">
        <v>0.05</v>
      </c>
      <c r="F2124" s="28">
        <v>32.828833000000003</v>
      </c>
    </row>
    <row r="2125" spans="2:6" x14ac:dyDescent="0.3">
      <c r="B2125" s="34" t="s">
        <v>44</v>
      </c>
      <c r="C2125" s="26" t="s">
        <v>11</v>
      </c>
      <c r="D2125" s="26" t="s">
        <v>39</v>
      </c>
      <c r="E2125" s="26">
        <v>0.05</v>
      </c>
      <c r="F2125" s="26">
        <v>32.828833000000003</v>
      </c>
    </row>
    <row r="2126" spans="2:6" x14ac:dyDescent="0.3">
      <c r="B2126" s="35" t="s">
        <v>44</v>
      </c>
      <c r="C2126" s="28" t="s">
        <v>11</v>
      </c>
      <c r="D2126" s="28" t="s">
        <v>39</v>
      </c>
      <c r="E2126" s="28">
        <v>0.05</v>
      </c>
      <c r="F2126" s="28">
        <v>32.828833000000003</v>
      </c>
    </row>
    <row r="2127" spans="2:6" x14ac:dyDescent="0.3">
      <c r="B2127" s="34" t="s">
        <v>44</v>
      </c>
      <c r="C2127" s="26" t="s">
        <v>11</v>
      </c>
      <c r="D2127" s="26" t="s">
        <v>39</v>
      </c>
      <c r="E2127" s="26">
        <v>0</v>
      </c>
      <c r="F2127" s="26">
        <v>23.383621999999999</v>
      </c>
    </row>
    <row r="2128" spans="2:6" x14ac:dyDescent="0.3">
      <c r="B2128" s="35" t="s">
        <v>44</v>
      </c>
      <c r="C2128" s="28" t="s">
        <v>11</v>
      </c>
      <c r="D2128" s="28" t="s">
        <v>39</v>
      </c>
      <c r="E2128" s="28" t="s">
        <v>24</v>
      </c>
      <c r="F2128" s="28">
        <v>42.316149000000003</v>
      </c>
    </row>
    <row r="2129" spans="2:6" x14ac:dyDescent="0.3">
      <c r="B2129" s="34" t="s">
        <v>44</v>
      </c>
      <c r="C2129" s="26" t="s">
        <v>11</v>
      </c>
      <c r="D2129" s="26" t="s">
        <v>40</v>
      </c>
      <c r="E2129" s="26">
        <v>1</v>
      </c>
      <c r="F2129" s="26">
        <v>337.105096</v>
      </c>
    </row>
    <row r="2130" spans="2:6" x14ac:dyDescent="0.3">
      <c r="B2130" s="35" t="s">
        <v>44</v>
      </c>
      <c r="C2130" s="28" t="s">
        <v>11</v>
      </c>
      <c r="D2130" s="28" t="s">
        <v>40</v>
      </c>
      <c r="E2130" s="28">
        <v>0.95</v>
      </c>
      <c r="F2130" s="28">
        <v>256.25035700000001</v>
      </c>
    </row>
    <row r="2131" spans="2:6" x14ac:dyDescent="0.3">
      <c r="B2131" s="34" t="s">
        <v>44</v>
      </c>
      <c r="C2131" s="26" t="s">
        <v>11</v>
      </c>
      <c r="D2131" s="26" t="s">
        <v>40</v>
      </c>
      <c r="E2131" s="26">
        <v>0.95</v>
      </c>
      <c r="F2131" s="26">
        <v>256.25035700000001</v>
      </c>
    </row>
    <row r="2132" spans="2:6" x14ac:dyDescent="0.3">
      <c r="B2132" s="35" t="s">
        <v>44</v>
      </c>
      <c r="C2132" s="28" t="s">
        <v>11</v>
      </c>
      <c r="D2132" s="28" t="s">
        <v>40</v>
      </c>
      <c r="E2132" s="28">
        <v>0.95</v>
      </c>
      <c r="F2132" s="28">
        <v>256.25035700000001</v>
      </c>
    </row>
    <row r="2133" spans="2:6" x14ac:dyDescent="0.3">
      <c r="B2133" s="34" t="s">
        <v>44</v>
      </c>
      <c r="C2133" s="26" t="s">
        <v>11</v>
      </c>
      <c r="D2133" s="26" t="s">
        <v>40</v>
      </c>
      <c r="E2133" s="26">
        <v>0.75</v>
      </c>
      <c r="F2133" s="26">
        <v>226.47044099999999</v>
      </c>
    </row>
    <row r="2134" spans="2:6" x14ac:dyDescent="0.3">
      <c r="B2134" s="35" t="s">
        <v>44</v>
      </c>
      <c r="C2134" s="28" t="s">
        <v>11</v>
      </c>
      <c r="D2134" s="28" t="s">
        <v>40</v>
      </c>
      <c r="E2134" s="28">
        <v>0.75</v>
      </c>
      <c r="F2134" s="28">
        <v>226.47044099999999</v>
      </c>
    </row>
    <row r="2135" spans="2:6" x14ac:dyDescent="0.3">
      <c r="B2135" s="34" t="s">
        <v>44</v>
      </c>
      <c r="C2135" s="26" t="s">
        <v>11</v>
      </c>
      <c r="D2135" s="26" t="s">
        <v>40</v>
      </c>
      <c r="E2135" s="26">
        <v>0.75</v>
      </c>
      <c r="F2135" s="26">
        <v>226.47044099999999</v>
      </c>
    </row>
    <row r="2136" spans="2:6" x14ac:dyDescent="0.3">
      <c r="B2136" s="35" t="s">
        <v>44</v>
      </c>
      <c r="C2136" s="28" t="s">
        <v>11</v>
      </c>
      <c r="D2136" s="28" t="s">
        <v>40</v>
      </c>
      <c r="E2136" s="28">
        <v>0.75</v>
      </c>
      <c r="F2136" s="28">
        <v>226.47044099999999</v>
      </c>
    </row>
    <row r="2137" spans="2:6" x14ac:dyDescent="0.3">
      <c r="B2137" s="34" t="s">
        <v>44</v>
      </c>
      <c r="C2137" s="26" t="s">
        <v>11</v>
      </c>
      <c r="D2137" s="26" t="s">
        <v>40</v>
      </c>
      <c r="E2137" s="26">
        <v>0.5</v>
      </c>
      <c r="F2137" s="26">
        <v>208.97654399999999</v>
      </c>
    </row>
    <row r="2138" spans="2:6" x14ac:dyDescent="0.3">
      <c r="B2138" s="35" t="s">
        <v>44</v>
      </c>
      <c r="C2138" s="28" t="s">
        <v>11</v>
      </c>
      <c r="D2138" s="28" t="s">
        <v>40</v>
      </c>
      <c r="E2138" s="28">
        <v>0.5</v>
      </c>
      <c r="F2138" s="28">
        <v>208.97654399999999</v>
      </c>
    </row>
    <row r="2139" spans="2:6" x14ac:dyDescent="0.3">
      <c r="B2139" s="34" t="s">
        <v>44</v>
      </c>
      <c r="C2139" s="26" t="s">
        <v>11</v>
      </c>
      <c r="D2139" s="26" t="s">
        <v>40</v>
      </c>
      <c r="E2139" s="26">
        <v>0.5</v>
      </c>
      <c r="F2139" s="26">
        <v>208.97654399999999</v>
      </c>
    </row>
    <row r="2140" spans="2:6" x14ac:dyDescent="0.3">
      <c r="B2140" s="35" t="s">
        <v>44</v>
      </c>
      <c r="C2140" s="28" t="s">
        <v>11</v>
      </c>
      <c r="D2140" s="28" t="s">
        <v>40</v>
      </c>
      <c r="E2140" s="28">
        <v>0.5</v>
      </c>
      <c r="F2140" s="28">
        <v>208.97654399999999</v>
      </c>
    </row>
    <row r="2141" spans="2:6" x14ac:dyDescent="0.3">
      <c r="B2141" s="34" t="s">
        <v>44</v>
      </c>
      <c r="C2141" s="26" t="s">
        <v>11</v>
      </c>
      <c r="D2141" s="26" t="s">
        <v>40</v>
      </c>
      <c r="E2141" s="26">
        <v>0.5</v>
      </c>
      <c r="F2141" s="26">
        <v>208.97654399999999</v>
      </c>
    </row>
    <row r="2142" spans="2:6" x14ac:dyDescent="0.3">
      <c r="B2142" s="35" t="s">
        <v>44</v>
      </c>
      <c r="C2142" s="28" t="s">
        <v>11</v>
      </c>
      <c r="D2142" s="28" t="s">
        <v>40</v>
      </c>
      <c r="E2142" s="28">
        <v>0.25</v>
      </c>
      <c r="F2142" s="28">
        <v>194.185273</v>
      </c>
    </row>
    <row r="2143" spans="2:6" x14ac:dyDescent="0.3">
      <c r="B2143" s="34" t="s">
        <v>44</v>
      </c>
      <c r="C2143" s="26" t="s">
        <v>11</v>
      </c>
      <c r="D2143" s="26" t="s">
        <v>40</v>
      </c>
      <c r="E2143" s="26">
        <v>0.25</v>
      </c>
      <c r="F2143" s="26">
        <v>194.185273</v>
      </c>
    </row>
    <row r="2144" spans="2:6" x14ac:dyDescent="0.3">
      <c r="B2144" s="35" t="s">
        <v>44</v>
      </c>
      <c r="C2144" s="28" t="s">
        <v>11</v>
      </c>
      <c r="D2144" s="28" t="s">
        <v>40</v>
      </c>
      <c r="E2144" s="28">
        <v>0.25</v>
      </c>
      <c r="F2144" s="28">
        <v>194.185273</v>
      </c>
    </row>
    <row r="2145" spans="2:6" x14ac:dyDescent="0.3">
      <c r="B2145" s="34" t="s">
        <v>44</v>
      </c>
      <c r="C2145" s="26" t="s">
        <v>11</v>
      </c>
      <c r="D2145" s="26" t="s">
        <v>40</v>
      </c>
      <c r="E2145" s="26">
        <v>0.25</v>
      </c>
      <c r="F2145" s="26">
        <v>194.185273</v>
      </c>
    </row>
    <row r="2146" spans="2:6" x14ac:dyDescent="0.3">
      <c r="B2146" s="35" t="s">
        <v>44</v>
      </c>
      <c r="C2146" s="28" t="s">
        <v>11</v>
      </c>
      <c r="D2146" s="28" t="s">
        <v>40</v>
      </c>
      <c r="E2146" s="28">
        <v>0.05</v>
      </c>
      <c r="F2146" s="28">
        <v>178.55302900000001</v>
      </c>
    </row>
    <row r="2147" spans="2:6" x14ac:dyDescent="0.3">
      <c r="B2147" s="34" t="s">
        <v>44</v>
      </c>
      <c r="C2147" s="26" t="s">
        <v>11</v>
      </c>
      <c r="D2147" s="26" t="s">
        <v>40</v>
      </c>
      <c r="E2147" s="26">
        <v>0.05</v>
      </c>
      <c r="F2147" s="26">
        <v>178.55302900000001</v>
      </c>
    </row>
    <row r="2148" spans="2:6" x14ac:dyDescent="0.3">
      <c r="B2148" s="35" t="s">
        <v>44</v>
      </c>
      <c r="C2148" s="28" t="s">
        <v>11</v>
      </c>
      <c r="D2148" s="28" t="s">
        <v>40</v>
      </c>
      <c r="E2148" s="28">
        <v>0.05</v>
      </c>
      <c r="F2148" s="28">
        <v>178.55302900000001</v>
      </c>
    </row>
    <row r="2149" spans="2:6" x14ac:dyDescent="0.3">
      <c r="B2149" s="34" t="s">
        <v>44</v>
      </c>
      <c r="C2149" s="26" t="s">
        <v>11</v>
      </c>
      <c r="D2149" s="26" t="s">
        <v>40</v>
      </c>
      <c r="E2149" s="26">
        <v>0</v>
      </c>
      <c r="F2149" s="26">
        <v>161.52534900000001</v>
      </c>
    </row>
    <row r="2150" spans="2:6" x14ac:dyDescent="0.3">
      <c r="B2150" s="35" t="s">
        <v>44</v>
      </c>
      <c r="C2150" s="28" t="s">
        <v>11</v>
      </c>
      <c r="D2150" s="28" t="s">
        <v>40</v>
      </c>
      <c r="E2150" s="28" t="s">
        <v>24</v>
      </c>
      <c r="F2150" s="28">
        <v>211.95093499999999</v>
      </c>
    </row>
    <row r="2151" spans="2:6" x14ac:dyDescent="0.3">
      <c r="B2151" s="34" t="s">
        <v>44</v>
      </c>
      <c r="C2151" s="26" t="s">
        <v>11</v>
      </c>
      <c r="D2151" s="26" t="s">
        <v>41</v>
      </c>
      <c r="E2151" s="26">
        <v>1</v>
      </c>
      <c r="F2151" s="26">
        <v>385.63609500000001</v>
      </c>
    </row>
    <row r="2152" spans="2:6" x14ac:dyDescent="0.3">
      <c r="B2152" s="35" t="s">
        <v>44</v>
      </c>
      <c r="C2152" s="28" t="s">
        <v>11</v>
      </c>
      <c r="D2152" s="28" t="s">
        <v>41</v>
      </c>
      <c r="E2152" s="28">
        <v>0.95</v>
      </c>
      <c r="F2152" s="28">
        <v>317.841882</v>
      </c>
    </row>
    <row r="2153" spans="2:6" x14ac:dyDescent="0.3">
      <c r="B2153" s="34" t="s">
        <v>44</v>
      </c>
      <c r="C2153" s="26" t="s">
        <v>11</v>
      </c>
      <c r="D2153" s="26" t="s">
        <v>41</v>
      </c>
      <c r="E2153" s="26">
        <v>0.95</v>
      </c>
      <c r="F2153" s="26">
        <v>317.841882</v>
      </c>
    </row>
    <row r="2154" spans="2:6" x14ac:dyDescent="0.3">
      <c r="B2154" s="35" t="s">
        <v>44</v>
      </c>
      <c r="C2154" s="28" t="s">
        <v>11</v>
      </c>
      <c r="D2154" s="28" t="s">
        <v>41</v>
      </c>
      <c r="E2154" s="28">
        <v>0.95</v>
      </c>
      <c r="F2154" s="28">
        <v>317.841882</v>
      </c>
    </row>
    <row r="2155" spans="2:6" x14ac:dyDescent="0.3">
      <c r="B2155" s="34" t="s">
        <v>44</v>
      </c>
      <c r="C2155" s="26" t="s">
        <v>11</v>
      </c>
      <c r="D2155" s="26" t="s">
        <v>41</v>
      </c>
      <c r="E2155" s="26">
        <v>0.75</v>
      </c>
      <c r="F2155" s="26">
        <v>291.83827600000001</v>
      </c>
    </row>
    <row r="2156" spans="2:6" x14ac:dyDescent="0.3">
      <c r="B2156" s="35" t="s">
        <v>44</v>
      </c>
      <c r="C2156" s="28" t="s">
        <v>11</v>
      </c>
      <c r="D2156" s="28" t="s">
        <v>41</v>
      </c>
      <c r="E2156" s="28">
        <v>0.75</v>
      </c>
      <c r="F2156" s="28">
        <v>291.83827600000001</v>
      </c>
    </row>
    <row r="2157" spans="2:6" x14ac:dyDescent="0.3">
      <c r="B2157" s="34" t="s">
        <v>44</v>
      </c>
      <c r="C2157" s="26" t="s">
        <v>11</v>
      </c>
      <c r="D2157" s="26" t="s">
        <v>41</v>
      </c>
      <c r="E2157" s="26">
        <v>0.75</v>
      </c>
      <c r="F2157" s="26">
        <v>291.83827600000001</v>
      </c>
    </row>
    <row r="2158" spans="2:6" x14ac:dyDescent="0.3">
      <c r="B2158" s="35" t="s">
        <v>44</v>
      </c>
      <c r="C2158" s="28" t="s">
        <v>11</v>
      </c>
      <c r="D2158" s="28" t="s">
        <v>41</v>
      </c>
      <c r="E2158" s="28">
        <v>0.75</v>
      </c>
      <c r="F2158" s="28">
        <v>291.83827600000001</v>
      </c>
    </row>
    <row r="2159" spans="2:6" x14ac:dyDescent="0.3">
      <c r="B2159" s="34" t="s">
        <v>44</v>
      </c>
      <c r="C2159" s="26" t="s">
        <v>11</v>
      </c>
      <c r="D2159" s="26" t="s">
        <v>41</v>
      </c>
      <c r="E2159" s="26">
        <v>0.5</v>
      </c>
      <c r="F2159" s="26">
        <v>274.603658</v>
      </c>
    </row>
    <row r="2160" spans="2:6" x14ac:dyDescent="0.3">
      <c r="B2160" s="35" t="s">
        <v>44</v>
      </c>
      <c r="C2160" s="28" t="s">
        <v>11</v>
      </c>
      <c r="D2160" s="28" t="s">
        <v>41</v>
      </c>
      <c r="E2160" s="28">
        <v>0.5</v>
      </c>
      <c r="F2160" s="28">
        <v>274.603658</v>
      </c>
    </row>
    <row r="2161" spans="2:6" x14ac:dyDescent="0.3">
      <c r="B2161" s="34" t="s">
        <v>44</v>
      </c>
      <c r="C2161" s="26" t="s">
        <v>11</v>
      </c>
      <c r="D2161" s="26" t="s">
        <v>41</v>
      </c>
      <c r="E2161" s="26">
        <v>0.5</v>
      </c>
      <c r="F2161" s="26">
        <v>274.603658</v>
      </c>
    </row>
    <row r="2162" spans="2:6" x14ac:dyDescent="0.3">
      <c r="B2162" s="35" t="s">
        <v>44</v>
      </c>
      <c r="C2162" s="28" t="s">
        <v>11</v>
      </c>
      <c r="D2162" s="28" t="s">
        <v>41</v>
      </c>
      <c r="E2162" s="28">
        <v>0.5</v>
      </c>
      <c r="F2162" s="28">
        <v>274.603658</v>
      </c>
    </row>
    <row r="2163" spans="2:6" x14ac:dyDescent="0.3">
      <c r="B2163" s="34" t="s">
        <v>44</v>
      </c>
      <c r="C2163" s="26" t="s">
        <v>11</v>
      </c>
      <c r="D2163" s="26" t="s">
        <v>41</v>
      </c>
      <c r="E2163" s="26">
        <v>0.5</v>
      </c>
      <c r="F2163" s="26">
        <v>274.603658</v>
      </c>
    </row>
    <row r="2164" spans="2:6" x14ac:dyDescent="0.3">
      <c r="B2164" s="35" t="s">
        <v>44</v>
      </c>
      <c r="C2164" s="28" t="s">
        <v>11</v>
      </c>
      <c r="D2164" s="28" t="s">
        <v>41</v>
      </c>
      <c r="E2164" s="28">
        <v>0.25</v>
      </c>
      <c r="F2164" s="28">
        <v>258.88023399999997</v>
      </c>
    </row>
    <row r="2165" spans="2:6" x14ac:dyDescent="0.3">
      <c r="B2165" s="34" t="s">
        <v>44</v>
      </c>
      <c r="C2165" s="26" t="s">
        <v>11</v>
      </c>
      <c r="D2165" s="26" t="s">
        <v>41</v>
      </c>
      <c r="E2165" s="26">
        <v>0.25</v>
      </c>
      <c r="F2165" s="26">
        <v>258.88023399999997</v>
      </c>
    </row>
    <row r="2166" spans="2:6" x14ac:dyDescent="0.3">
      <c r="B2166" s="35" t="s">
        <v>44</v>
      </c>
      <c r="C2166" s="28" t="s">
        <v>11</v>
      </c>
      <c r="D2166" s="28" t="s">
        <v>41</v>
      </c>
      <c r="E2166" s="28">
        <v>0.25</v>
      </c>
      <c r="F2166" s="28">
        <v>258.88023399999997</v>
      </c>
    </row>
    <row r="2167" spans="2:6" x14ac:dyDescent="0.3">
      <c r="B2167" s="34" t="s">
        <v>44</v>
      </c>
      <c r="C2167" s="26" t="s">
        <v>11</v>
      </c>
      <c r="D2167" s="26" t="s">
        <v>41</v>
      </c>
      <c r="E2167" s="26">
        <v>0.25</v>
      </c>
      <c r="F2167" s="26">
        <v>258.88023399999997</v>
      </c>
    </row>
    <row r="2168" spans="2:6" x14ac:dyDescent="0.3">
      <c r="B2168" s="35" t="s">
        <v>44</v>
      </c>
      <c r="C2168" s="28" t="s">
        <v>11</v>
      </c>
      <c r="D2168" s="28" t="s">
        <v>41</v>
      </c>
      <c r="E2168" s="28">
        <v>0.05</v>
      </c>
      <c r="F2168" s="28">
        <v>239.913409</v>
      </c>
    </row>
    <row r="2169" spans="2:6" x14ac:dyDescent="0.3">
      <c r="B2169" s="34" t="s">
        <v>44</v>
      </c>
      <c r="C2169" s="26" t="s">
        <v>11</v>
      </c>
      <c r="D2169" s="26" t="s">
        <v>41</v>
      </c>
      <c r="E2169" s="26">
        <v>0.05</v>
      </c>
      <c r="F2169" s="26">
        <v>239.913409</v>
      </c>
    </row>
    <row r="2170" spans="2:6" x14ac:dyDescent="0.3">
      <c r="B2170" s="35" t="s">
        <v>44</v>
      </c>
      <c r="C2170" s="28" t="s">
        <v>11</v>
      </c>
      <c r="D2170" s="28" t="s">
        <v>41</v>
      </c>
      <c r="E2170" s="28">
        <v>0.05</v>
      </c>
      <c r="F2170" s="28">
        <v>239.913409</v>
      </c>
    </row>
    <row r="2171" spans="2:6" x14ac:dyDescent="0.3">
      <c r="B2171" s="34" t="s">
        <v>44</v>
      </c>
      <c r="C2171" s="26" t="s">
        <v>11</v>
      </c>
      <c r="D2171" s="26" t="s">
        <v>41</v>
      </c>
      <c r="E2171" s="26">
        <v>0</v>
      </c>
      <c r="F2171" s="26">
        <v>215.42554100000001</v>
      </c>
    </row>
    <row r="2172" spans="2:6" x14ac:dyDescent="0.3">
      <c r="B2172" s="35" t="s">
        <v>44</v>
      </c>
      <c r="C2172" s="28" t="s">
        <v>11</v>
      </c>
      <c r="D2172" s="28" t="s">
        <v>41</v>
      </c>
      <c r="E2172" s="28" t="s">
        <v>24</v>
      </c>
      <c r="F2172" s="28">
        <v>276.231268</v>
      </c>
    </row>
    <row r="2173" spans="2:6" x14ac:dyDescent="0.3">
      <c r="B2173" s="34" t="s">
        <v>44</v>
      </c>
      <c r="C2173" s="26" t="s">
        <v>11</v>
      </c>
      <c r="D2173" s="26" t="s">
        <v>42</v>
      </c>
      <c r="E2173" s="26">
        <v>1</v>
      </c>
      <c r="F2173" s="26">
        <v>34321482.577354997</v>
      </c>
    </row>
    <row r="2174" spans="2:6" x14ac:dyDescent="0.3">
      <c r="B2174" s="35" t="s">
        <v>44</v>
      </c>
      <c r="C2174" s="28" t="s">
        <v>11</v>
      </c>
      <c r="D2174" s="28" t="s">
        <v>42</v>
      </c>
      <c r="E2174" s="28">
        <v>0.95</v>
      </c>
      <c r="F2174" s="28">
        <v>27100874.622969002</v>
      </c>
    </row>
    <row r="2175" spans="2:6" x14ac:dyDescent="0.3">
      <c r="B2175" s="34" t="s">
        <v>44</v>
      </c>
      <c r="C2175" s="26" t="s">
        <v>11</v>
      </c>
      <c r="D2175" s="26" t="s">
        <v>42</v>
      </c>
      <c r="E2175" s="26">
        <v>0.95</v>
      </c>
      <c r="F2175" s="26">
        <v>27100874.622969002</v>
      </c>
    </row>
    <row r="2176" spans="2:6" x14ac:dyDescent="0.3">
      <c r="B2176" s="35" t="s">
        <v>44</v>
      </c>
      <c r="C2176" s="28" t="s">
        <v>11</v>
      </c>
      <c r="D2176" s="28" t="s">
        <v>42</v>
      </c>
      <c r="E2176" s="28">
        <v>0.95</v>
      </c>
      <c r="F2176" s="28">
        <v>27100874.622969002</v>
      </c>
    </row>
    <row r="2177" spans="2:6" x14ac:dyDescent="0.3">
      <c r="B2177" s="34" t="s">
        <v>44</v>
      </c>
      <c r="C2177" s="26" t="s">
        <v>11</v>
      </c>
      <c r="D2177" s="26" t="s">
        <v>42</v>
      </c>
      <c r="E2177" s="26">
        <v>0.75</v>
      </c>
      <c r="F2177" s="26">
        <v>23406057.319488</v>
      </c>
    </row>
    <row r="2178" spans="2:6" x14ac:dyDescent="0.3">
      <c r="B2178" s="35" t="s">
        <v>44</v>
      </c>
      <c r="C2178" s="28" t="s">
        <v>11</v>
      </c>
      <c r="D2178" s="28" t="s">
        <v>42</v>
      </c>
      <c r="E2178" s="28">
        <v>0.75</v>
      </c>
      <c r="F2178" s="28">
        <v>23406057.319488</v>
      </c>
    </row>
    <row r="2179" spans="2:6" x14ac:dyDescent="0.3">
      <c r="B2179" s="34" t="s">
        <v>44</v>
      </c>
      <c r="C2179" s="26" t="s">
        <v>11</v>
      </c>
      <c r="D2179" s="26" t="s">
        <v>42</v>
      </c>
      <c r="E2179" s="26">
        <v>0.75</v>
      </c>
      <c r="F2179" s="26">
        <v>23406057.319488</v>
      </c>
    </row>
    <row r="2180" spans="2:6" x14ac:dyDescent="0.3">
      <c r="B2180" s="35" t="s">
        <v>44</v>
      </c>
      <c r="C2180" s="28" t="s">
        <v>11</v>
      </c>
      <c r="D2180" s="28" t="s">
        <v>42</v>
      </c>
      <c r="E2180" s="28">
        <v>0.75</v>
      </c>
      <c r="F2180" s="28">
        <v>23406057.319488</v>
      </c>
    </row>
    <row r="2181" spans="2:6" x14ac:dyDescent="0.3">
      <c r="B2181" s="34" t="s">
        <v>44</v>
      </c>
      <c r="C2181" s="26" t="s">
        <v>11</v>
      </c>
      <c r="D2181" s="26" t="s">
        <v>42</v>
      </c>
      <c r="E2181" s="26">
        <v>0.5</v>
      </c>
      <c r="F2181" s="26">
        <v>20671026.248394001</v>
      </c>
    </row>
    <row r="2182" spans="2:6" x14ac:dyDescent="0.3">
      <c r="B2182" s="35" t="s">
        <v>44</v>
      </c>
      <c r="C2182" s="28" t="s">
        <v>11</v>
      </c>
      <c r="D2182" s="28" t="s">
        <v>42</v>
      </c>
      <c r="E2182" s="28">
        <v>0.5</v>
      </c>
      <c r="F2182" s="28">
        <v>20671026.248394001</v>
      </c>
    </row>
    <row r="2183" spans="2:6" x14ac:dyDescent="0.3">
      <c r="B2183" s="34" t="s">
        <v>44</v>
      </c>
      <c r="C2183" s="26" t="s">
        <v>11</v>
      </c>
      <c r="D2183" s="26" t="s">
        <v>42</v>
      </c>
      <c r="E2183" s="26">
        <v>0.5</v>
      </c>
      <c r="F2183" s="26">
        <v>20671026.248394001</v>
      </c>
    </row>
    <row r="2184" spans="2:6" x14ac:dyDescent="0.3">
      <c r="B2184" s="35" t="s">
        <v>44</v>
      </c>
      <c r="C2184" s="28" t="s">
        <v>11</v>
      </c>
      <c r="D2184" s="28" t="s">
        <v>42</v>
      </c>
      <c r="E2184" s="28">
        <v>0.5</v>
      </c>
      <c r="F2184" s="28">
        <v>20671026.248394001</v>
      </c>
    </row>
    <row r="2185" spans="2:6" x14ac:dyDescent="0.3">
      <c r="B2185" s="34" t="s">
        <v>44</v>
      </c>
      <c r="C2185" s="26" t="s">
        <v>11</v>
      </c>
      <c r="D2185" s="26" t="s">
        <v>42</v>
      </c>
      <c r="E2185" s="26">
        <v>0.5</v>
      </c>
      <c r="F2185" s="26">
        <v>20671026.248394001</v>
      </c>
    </row>
    <row r="2186" spans="2:6" x14ac:dyDescent="0.3">
      <c r="B2186" s="35" t="s">
        <v>44</v>
      </c>
      <c r="C2186" s="28" t="s">
        <v>11</v>
      </c>
      <c r="D2186" s="28" t="s">
        <v>42</v>
      </c>
      <c r="E2186" s="28">
        <v>0.25</v>
      </c>
      <c r="F2186" s="28">
        <v>17937024.111733999</v>
      </c>
    </row>
    <row r="2187" spans="2:6" x14ac:dyDescent="0.3">
      <c r="B2187" s="34" t="s">
        <v>44</v>
      </c>
      <c r="C2187" s="26" t="s">
        <v>11</v>
      </c>
      <c r="D2187" s="26" t="s">
        <v>42</v>
      </c>
      <c r="E2187" s="26">
        <v>0.25</v>
      </c>
      <c r="F2187" s="26">
        <v>17937024.111733999</v>
      </c>
    </row>
    <row r="2188" spans="2:6" x14ac:dyDescent="0.3">
      <c r="B2188" s="35" t="s">
        <v>44</v>
      </c>
      <c r="C2188" s="28" t="s">
        <v>11</v>
      </c>
      <c r="D2188" s="28" t="s">
        <v>42</v>
      </c>
      <c r="E2188" s="28">
        <v>0.25</v>
      </c>
      <c r="F2188" s="28">
        <v>17937024.111733999</v>
      </c>
    </row>
    <row r="2189" spans="2:6" x14ac:dyDescent="0.3">
      <c r="B2189" s="34" t="s">
        <v>44</v>
      </c>
      <c r="C2189" s="26" t="s">
        <v>11</v>
      </c>
      <c r="D2189" s="26" t="s">
        <v>42</v>
      </c>
      <c r="E2189" s="26">
        <v>0.25</v>
      </c>
      <c r="F2189" s="26">
        <v>17937024.111733999</v>
      </c>
    </row>
    <row r="2190" spans="2:6" x14ac:dyDescent="0.3">
      <c r="B2190" s="35" t="s">
        <v>44</v>
      </c>
      <c r="C2190" s="28" t="s">
        <v>11</v>
      </c>
      <c r="D2190" s="28" t="s">
        <v>42</v>
      </c>
      <c r="E2190" s="28">
        <v>0.05</v>
      </c>
      <c r="F2190" s="28">
        <v>14235261.231574999</v>
      </c>
    </row>
    <row r="2191" spans="2:6" x14ac:dyDescent="0.3">
      <c r="B2191" s="34" t="s">
        <v>44</v>
      </c>
      <c r="C2191" s="26" t="s">
        <v>11</v>
      </c>
      <c r="D2191" s="26" t="s">
        <v>42</v>
      </c>
      <c r="E2191" s="26">
        <v>0.05</v>
      </c>
      <c r="F2191" s="26">
        <v>14235261.231574999</v>
      </c>
    </row>
    <row r="2192" spans="2:6" x14ac:dyDescent="0.3">
      <c r="B2192" s="35" t="s">
        <v>44</v>
      </c>
      <c r="C2192" s="28" t="s">
        <v>11</v>
      </c>
      <c r="D2192" s="28" t="s">
        <v>42</v>
      </c>
      <c r="E2192" s="28">
        <v>0.05</v>
      </c>
      <c r="F2192" s="28">
        <v>14235261.231574999</v>
      </c>
    </row>
    <row r="2193" spans="2:6" x14ac:dyDescent="0.3">
      <c r="B2193" s="34" t="s">
        <v>44</v>
      </c>
      <c r="C2193" s="26" t="s">
        <v>11</v>
      </c>
      <c r="D2193" s="26" t="s">
        <v>42</v>
      </c>
      <c r="E2193" s="26">
        <v>0</v>
      </c>
      <c r="F2193" s="26">
        <v>9190246.6045430005</v>
      </c>
    </row>
    <row r="2194" spans="2:6" x14ac:dyDescent="0.3">
      <c r="B2194" s="35" t="s">
        <v>44</v>
      </c>
      <c r="C2194" s="28" t="s">
        <v>11</v>
      </c>
      <c r="D2194" s="28" t="s">
        <v>42</v>
      </c>
      <c r="E2194" s="28" t="s">
        <v>24</v>
      </c>
      <c r="F2194" s="28">
        <v>20679844.540986001</v>
      </c>
    </row>
    <row r="2195" spans="2:6" x14ac:dyDescent="0.3">
      <c r="B2195" s="34" t="s">
        <v>44</v>
      </c>
      <c r="C2195" s="26" t="s">
        <v>11</v>
      </c>
      <c r="D2195" s="26" t="s">
        <v>43</v>
      </c>
      <c r="E2195" s="26">
        <v>1</v>
      </c>
      <c r="F2195" s="26">
        <v>356.84702800000002</v>
      </c>
    </row>
    <row r="2196" spans="2:6" x14ac:dyDescent="0.3">
      <c r="B2196" s="35" t="s">
        <v>44</v>
      </c>
      <c r="C2196" s="28" t="s">
        <v>11</v>
      </c>
      <c r="D2196" s="28" t="s">
        <v>43</v>
      </c>
      <c r="E2196" s="28">
        <v>0.95</v>
      </c>
      <c r="F2196" s="28">
        <v>271.88641000000001</v>
      </c>
    </row>
    <row r="2197" spans="2:6" x14ac:dyDescent="0.3">
      <c r="B2197" s="34" t="s">
        <v>44</v>
      </c>
      <c r="C2197" s="26" t="s">
        <v>11</v>
      </c>
      <c r="D2197" s="26" t="s">
        <v>43</v>
      </c>
      <c r="E2197" s="26">
        <v>0.95</v>
      </c>
      <c r="F2197" s="26">
        <v>271.88641000000001</v>
      </c>
    </row>
    <row r="2198" spans="2:6" x14ac:dyDescent="0.3">
      <c r="B2198" s="35" t="s">
        <v>44</v>
      </c>
      <c r="C2198" s="28" t="s">
        <v>11</v>
      </c>
      <c r="D2198" s="28" t="s">
        <v>43</v>
      </c>
      <c r="E2198" s="28">
        <v>0.95</v>
      </c>
      <c r="F2198" s="28">
        <v>271.88641000000001</v>
      </c>
    </row>
    <row r="2199" spans="2:6" x14ac:dyDescent="0.3">
      <c r="B2199" s="34" t="s">
        <v>44</v>
      </c>
      <c r="C2199" s="26" t="s">
        <v>11</v>
      </c>
      <c r="D2199" s="26" t="s">
        <v>43</v>
      </c>
      <c r="E2199" s="26">
        <v>0.75</v>
      </c>
      <c r="F2199" s="26">
        <v>240.65312499999999</v>
      </c>
    </row>
    <row r="2200" spans="2:6" x14ac:dyDescent="0.3">
      <c r="B2200" s="35" t="s">
        <v>44</v>
      </c>
      <c r="C2200" s="28" t="s">
        <v>11</v>
      </c>
      <c r="D2200" s="28" t="s">
        <v>43</v>
      </c>
      <c r="E2200" s="28">
        <v>0.75</v>
      </c>
      <c r="F2200" s="28">
        <v>240.65312499999999</v>
      </c>
    </row>
    <row r="2201" spans="2:6" x14ac:dyDescent="0.3">
      <c r="B2201" s="34" t="s">
        <v>44</v>
      </c>
      <c r="C2201" s="26" t="s">
        <v>11</v>
      </c>
      <c r="D2201" s="26" t="s">
        <v>43</v>
      </c>
      <c r="E2201" s="26">
        <v>0.75</v>
      </c>
      <c r="F2201" s="26">
        <v>240.65312499999999</v>
      </c>
    </row>
    <row r="2202" spans="2:6" x14ac:dyDescent="0.3">
      <c r="B2202" s="35" t="s">
        <v>44</v>
      </c>
      <c r="C2202" s="28" t="s">
        <v>11</v>
      </c>
      <c r="D2202" s="28" t="s">
        <v>43</v>
      </c>
      <c r="E2202" s="28">
        <v>0.75</v>
      </c>
      <c r="F2202" s="28">
        <v>240.65312499999999</v>
      </c>
    </row>
    <row r="2203" spans="2:6" x14ac:dyDescent="0.3">
      <c r="B2203" s="34" t="s">
        <v>44</v>
      </c>
      <c r="C2203" s="26" t="s">
        <v>11</v>
      </c>
      <c r="D2203" s="26" t="s">
        <v>43</v>
      </c>
      <c r="E2203" s="26">
        <v>0.5</v>
      </c>
      <c r="F2203" s="26">
        <v>222.23469800000001</v>
      </c>
    </row>
    <row r="2204" spans="2:6" x14ac:dyDescent="0.3">
      <c r="B2204" s="35" t="s">
        <v>44</v>
      </c>
      <c r="C2204" s="28" t="s">
        <v>11</v>
      </c>
      <c r="D2204" s="28" t="s">
        <v>43</v>
      </c>
      <c r="E2204" s="28">
        <v>0.5</v>
      </c>
      <c r="F2204" s="28">
        <v>222.23469800000001</v>
      </c>
    </row>
    <row r="2205" spans="2:6" x14ac:dyDescent="0.3">
      <c r="B2205" s="34" t="s">
        <v>44</v>
      </c>
      <c r="C2205" s="26" t="s">
        <v>11</v>
      </c>
      <c r="D2205" s="26" t="s">
        <v>43</v>
      </c>
      <c r="E2205" s="26">
        <v>0.5</v>
      </c>
      <c r="F2205" s="26">
        <v>222.23469800000001</v>
      </c>
    </row>
    <row r="2206" spans="2:6" x14ac:dyDescent="0.3">
      <c r="B2206" s="35" t="s">
        <v>44</v>
      </c>
      <c r="C2206" s="28" t="s">
        <v>11</v>
      </c>
      <c r="D2206" s="28" t="s">
        <v>43</v>
      </c>
      <c r="E2206" s="28">
        <v>0.5</v>
      </c>
      <c r="F2206" s="28">
        <v>222.23469800000001</v>
      </c>
    </row>
    <row r="2207" spans="2:6" x14ac:dyDescent="0.3">
      <c r="B2207" s="34" t="s">
        <v>44</v>
      </c>
      <c r="C2207" s="26" t="s">
        <v>11</v>
      </c>
      <c r="D2207" s="26" t="s">
        <v>43</v>
      </c>
      <c r="E2207" s="26">
        <v>0.5</v>
      </c>
      <c r="F2207" s="26">
        <v>222.23469800000001</v>
      </c>
    </row>
    <row r="2208" spans="2:6" x14ac:dyDescent="0.3">
      <c r="B2208" s="35" t="s">
        <v>44</v>
      </c>
      <c r="C2208" s="28" t="s">
        <v>11</v>
      </c>
      <c r="D2208" s="28" t="s">
        <v>43</v>
      </c>
      <c r="E2208" s="28">
        <v>0.25</v>
      </c>
      <c r="F2208" s="28">
        <v>206.683986</v>
      </c>
    </row>
    <row r="2209" spans="2:6" x14ac:dyDescent="0.3">
      <c r="B2209" s="34" t="s">
        <v>44</v>
      </c>
      <c r="C2209" s="26" t="s">
        <v>11</v>
      </c>
      <c r="D2209" s="26" t="s">
        <v>43</v>
      </c>
      <c r="E2209" s="26">
        <v>0.25</v>
      </c>
      <c r="F2209" s="26">
        <v>206.683986</v>
      </c>
    </row>
    <row r="2210" spans="2:6" x14ac:dyDescent="0.3">
      <c r="B2210" s="35" t="s">
        <v>44</v>
      </c>
      <c r="C2210" s="28" t="s">
        <v>11</v>
      </c>
      <c r="D2210" s="28" t="s">
        <v>43</v>
      </c>
      <c r="E2210" s="28">
        <v>0.25</v>
      </c>
      <c r="F2210" s="28">
        <v>206.683986</v>
      </c>
    </row>
    <row r="2211" spans="2:6" x14ac:dyDescent="0.3">
      <c r="B2211" s="34" t="s">
        <v>44</v>
      </c>
      <c r="C2211" s="26" t="s">
        <v>11</v>
      </c>
      <c r="D2211" s="26" t="s">
        <v>43</v>
      </c>
      <c r="E2211" s="26">
        <v>0.25</v>
      </c>
      <c r="F2211" s="26">
        <v>206.683986</v>
      </c>
    </row>
    <row r="2212" spans="2:6" x14ac:dyDescent="0.3">
      <c r="B2212" s="35" t="s">
        <v>44</v>
      </c>
      <c r="C2212" s="28" t="s">
        <v>11</v>
      </c>
      <c r="D2212" s="28" t="s">
        <v>43</v>
      </c>
      <c r="E2212" s="28">
        <v>0.05</v>
      </c>
      <c r="F2212" s="28">
        <v>190.210769</v>
      </c>
    </row>
    <row r="2213" spans="2:6" x14ac:dyDescent="0.3">
      <c r="B2213" s="34" t="s">
        <v>44</v>
      </c>
      <c r="C2213" s="26" t="s">
        <v>11</v>
      </c>
      <c r="D2213" s="26" t="s">
        <v>43</v>
      </c>
      <c r="E2213" s="26">
        <v>0.05</v>
      </c>
      <c r="F2213" s="26">
        <v>190.210769</v>
      </c>
    </row>
    <row r="2214" spans="2:6" x14ac:dyDescent="0.3">
      <c r="B2214" s="35" t="s">
        <v>44</v>
      </c>
      <c r="C2214" s="28" t="s">
        <v>11</v>
      </c>
      <c r="D2214" s="28" t="s">
        <v>43</v>
      </c>
      <c r="E2214" s="28">
        <v>0.05</v>
      </c>
      <c r="F2214" s="28">
        <v>190.210769</v>
      </c>
    </row>
    <row r="2215" spans="2:6" x14ac:dyDescent="0.3">
      <c r="B2215" s="34" t="s">
        <v>44</v>
      </c>
      <c r="C2215" s="26" t="s">
        <v>11</v>
      </c>
      <c r="D2215" s="26" t="s">
        <v>43</v>
      </c>
      <c r="E2215" s="26">
        <v>0</v>
      </c>
      <c r="F2215" s="26">
        <v>172.78295299999999</v>
      </c>
    </row>
    <row r="2216" spans="2:6" x14ac:dyDescent="0.3">
      <c r="B2216" s="35" t="s">
        <v>44</v>
      </c>
      <c r="C2216" s="28" t="s">
        <v>11</v>
      </c>
      <c r="D2216" s="28" t="s">
        <v>43</v>
      </c>
      <c r="E2216" s="28" t="s">
        <v>24</v>
      </c>
      <c r="F2216" s="28">
        <v>225.369406</v>
      </c>
    </row>
    <row r="2217" spans="2:6" x14ac:dyDescent="0.3">
      <c r="B2217" s="34" t="s">
        <v>44</v>
      </c>
      <c r="C2217" s="26" t="s">
        <v>12</v>
      </c>
      <c r="D2217" s="26" t="s">
        <v>35</v>
      </c>
      <c r="E2217" s="26">
        <v>1</v>
      </c>
      <c r="F2217" s="26">
        <v>140674.1</v>
      </c>
    </row>
    <row r="2218" spans="2:6" x14ac:dyDescent="0.3">
      <c r="B2218" s="35" t="s">
        <v>44</v>
      </c>
      <c r="C2218" s="28" t="s">
        <v>12</v>
      </c>
      <c r="D2218" s="28" t="s">
        <v>35</v>
      </c>
      <c r="E2218" s="28">
        <v>0.95</v>
      </c>
      <c r="F2218" s="28">
        <v>127314.25</v>
      </c>
    </row>
    <row r="2219" spans="2:6" x14ac:dyDescent="0.3">
      <c r="B2219" s="34" t="s">
        <v>44</v>
      </c>
      <c r="C2219" s="26" t="s">
        <v>12</v>
      </c>
      <c r="D2219" s="26" t="s">
        <v>35</v>
      </c>
      <c r="E2219" s="26">
        <v>0.95</v>
      </c>
      <c r="F2219" s="26">
        <v>127314.25</v>
      </c>
    </row>
    <row r="2220" spans="2:6" x14ac:dyDescent="0.3">
      <c r="B2220" s="35" t="s">
        <v>44</v>
      </c>
      <c r="C2220" s="28" t="s">
        <v>12</v>
      </c>
      <c r="D2220" s="28" t="s">
        <v>35</v>
      </c>
      <c r="E2220" s="28">
        <v>0.95</v>
      </c>
      <c r="F2220" s="28">
        <v>127314.25</v>
      </c>
    </row>
    <row r="2221" spans="2:6" x14ac:dyDescent="0.3">
      <c r="B2221" s="34" t="s">
        <v>44</v>
      </c>
      <c r="C2221" s="26" t="s">
        <v>12</v>
      </c>
      <c r="D2221" s="26" t="s">
        <v>35</v>
      </c>
      <c r="E2221" s="26">
        <v>0.75</v>
      </c>
      <c r="F2221" s="26">
        <v>115211.25</v>
      </c>
    </row>
    <row r="2222" spans="2:6" x14ac:dyDescent="0.3">
      <c r="B2222" s="35" t="s">
        <v>44</v>
      </c>
      <c r="C2222" s="28" t="s">
        <v>12</v>
      </c>
      <c r="D2222" s="28" t="s">
        <v>35</v>
      </c>
      <c r="E2222" s="28">
        <v>0.75</v>
      </c>
      <c r="F2222" s="28">
        <v>115211.25</v>
      </c>
    </row>
    <row r="2223" spans="2:6" x14ac:dyDescent="0.3">
      <c r="B2223" s="34" t="s">
        <v>44</v>
      </c>
      <c r="C2223" s="26" t="s">
        <v>12</v>
      </c>
      <c r="D2223" s="26" t="s">
        <v>35</v>
      </c>
      <c r="E2223" s="26">
        <v>0.75</v>
      </c>
      <c r="F2223" s="26">
        <v>115211.25</v>
      </c>
    </row>
    <row r="2224" spans="2:6" x14ac:dyDescent="0.3">
      <c r="B2224" s="35" t="s">
        <v>44</v>
      </c>
      <c r="C2224" s="28" t="s">
        <v>12</v>
      </c>
      <c r="D2224" s="28" t="s">
        <v>35</v>
      </c>
      <c r="E2224" s="28">
        <v>0.75</v>
      </c>
      <c r="F2224" s="28">
        <v>115211.25</v>
      </c>
    </row>
    <row r="2225" spans="2:6" x14ac:dyDescent="0.3">
      <c r="B2225" s="34" t="s">
        <v>44</v>
      </c>
      <c r="C2225" s="26" t="s">
        <v>12</v>
      </c>
      <c r="D2225" s="26" t="s">
        <v>35</v>
      </c>
      <c r="E2225" s="26">
        <v>0.5</v>
      </c>
      <c r="F2225" s="26">
        <v>103899.6</v>
      </c>
    </row>
    <row r="2226" spans="2:6" x14ac:dyDescent="0.3">
      <c r="B2226" s="35" t="s">
        <v>44</v>
      </c>
      <c r="C2226" s="28" t="s">
        <v>12</v>
      </c>
      <c r="D2226" s="28" t="s">
        <v>35</v>
      </c>
      <c r="E2226" s="28">
        <v>0.5</v>
      </c>
      <c r="F2226" s="28">
        <v>103899.6</v>
      </c>
    </row>
    <row r="2227" spans="2:6" x14ac:dyDescent="0.3">
      <c r="B2227" s="34" t="s">
        <v>44</v>
      </c>
      <c r="C2227" s="26" t="s">
        <v>12</v>
      </c>
      <c r="D2227" s="26" t="s">
        <v>35</v>
      </c>
      <c r="E2227" s="26">
        <v>0.5</v>
      </c>
      <c r="F2227" s="26">
        <v>103899.6</v>
      </c>
    </row>
    <row r="2228" spans="2:6" x14ac:dyDescent="0.3">
      <c r="B2228" s="35" t="s">
        <v>44</v>
      </c>
      <c r="C2228" s="28" t="s">
        <v>12</v>
      </c>
      <c r="D2228" s="28" t="s">
        <v>35</v>
      </c>
      <c r="E2228" s="28">
        <v>0.5</v>
      </c>
      <c r="F2228" s="28">
        <v>103899.6</v>
      </c>
    </row>
    <row r="2229" spans="2:6" x14ac:dyDescent="0.3">
      <c r="B2229" s="34" t="s">
        <v>44</v>
      </c>
      <c r="C2229" s="26" t="s">
        <v>12</v>
      </c>
      <c r="D2229" s="26" t="s">
        <v>35</v>
      </c>
      <c r="E2229" s="26">
        <v>0.5</v>
      </c>
      <c r="F2229" s="26">
        <v>103899.6</v>
      </c>
    </row>
    <row r="2230" spans="2:6" x14ac:dyDescent="0.3">
      <c r="B2230" s="35" t="s">
        <v>44</v>
      </c>
      <c r="C2230" s="28" t="s">
        <v>12</v>
      </c>
      <c r="D2230" s="28" t="s">
        <v>35</v>
      </c>
      <c r="E2230" s="28">
        <v>0.25</v>
      </c>
      <c r="F2230" s="28">
        <v>92960.35</v>
      </c>
    </row>
    <row r="2231" spans="2:6" x14ac:dyDescent="0.3">
      <c r="B2231" s="34" t="s">
        <v>44</v>
      </c>
      <c r="C2231" s="26" t="s">
        <v>12</v>
      </c>
      <c r="D2231" s="26" t="s">
        <v>35</v>
      </c>
      <c r="E2231" s="26">
        <v>0.25</v>
      </c>
      <c r="F2231" s="26">
        <v>92960.35</v>
      </c>
    </row>
    <row r="2232" spans="2:6" x14ac:dyDescent="0.3">
      <c r="B2232" s="35" t="s">
        <v>44</v>
      </c>
      <c r="C2232" s="28" t="s">
        <v>12</v>
      </c>
      <c r="D2232" s="28" t="s">
        <v>35</v>
      </c>
      <c r="E2232" s="28">
        <v>0.25</v>
      </c>
      <c r="F2232" s="28">
        <v>92960.35</v>
      </c>
    </row>
    <row r="2233" spans="2:6" x14ac:dyDescent="0.3">
      <c r="B2233" s="34" t="s">
        <v>44</v>
      </c>
      <c r="C2233" s="26" t="s">
        <v>12</v>
      </c>
      <c r="D2233" s="26" t="s">
        <v>35</v>
      </c>
      <c r="E2233" s="26">
        <v>0.25</v>
      </c>
      <c r="F2233" s="26">
        <v>92960.35</v>
      </c>
    </row>
    <row r="2234" spans="2:6" x14ac:dyDescent="0.3">
      <c r="B2234" s="35" t="s">
        <v>44</v>
      </c>
      <c r="C2234" s="28" t="s">
        <v>12</v>
      </c>
      <c r="D2234" s="28" t="s">
        <v>35</v>
      </c>
      <c r="E2234" s="28">
        <v>0.05</v>
      </c>
      <c r="F2234" s="28">
        <v>77622.125</v>
      </c>
    </row>
    <row r="2235" spans="2:6" x14ac:dyDescent="0.3">
      <c r="B2235" s="34" t="s">
        <v>44</v>
      </c>
      <c r="C2235" s="26" t="s">
        <v>12</v>
      </c>
      <c r="D2235" s="26" t="s">
        <v>35</v>
      </c>
      <c r="E2235" s="26">
        <v>0.05</v>
      </c>
      <c r="F2235" s="26">
        <v>77622.125</v>
      </c>
    </row>
    <row r="2236" spans="2:6" x14ac:dyDescent="0.3">
      <c r="B2236" s="35" t="s">
        <v>44</v>
      </c>
      <c r="C2236" s="28" t="s">
        <v>12</v>
      </c>
      <c r="D2236" s="28" t="s">
        <v>35</v>
      </c>
      <c r="E2236" s="28">
        <v>0.05</v>
      </c>
      <c r="F2236" s="28">
        <v>77622.125</v>
      </c>
    </row>
    <row r="2237" spans="2:6" x14ac:dyDescent="0.3">
      <c r="B2237" s="34" t="s">
        <v>44</v>
      </c>
      <c r="C2237" s="26" t="s">
        <v>12</v>
      </c>
      <c r="D2237" s="26" t="s">
        <v>35</v>
      </c>
      <c r="E2237" s="26">
        <v>0</v>
      </c>
      <c r="F2237" s="26">
        <v>59165.05</v>
      </c>
    </row>
    <row r="2238" spans="2:6" x14ac:dyDescent="0.3">
      <c r="B2238" s="35" t="s">
        <v>44</v>
      </c>
      <c r="C2238" s="28" t="s">
        <v>12</v>
      </c>
      <c r="D2238" s="28" t="s">
        <v>35</v>
      </c>
      <c r="E2238" s="28" t="s">
        <v>24</v>
      </c>
      <c r="F2238" s="28">
        <v>103606.816017</v>
      </c>
    </row>
    <row r="2239" spans="2:6" x14ac:dyDescent="0.3">
      <c r="B2239" s="34" t="s">
        <v>44</v>
      </c>
      <c r="C2239" s="26" t="s">
        <v>12</v>
      </c>
      <c r="D2239" s="26" t="s">
        <v>45</v>
      </c>
      <c r="E2239" s="26">
        <v>1</v>
      </c>
      <c r="F2239" s="26">
        <v>206590.52846999999</v>
      </c>
    </row>
    <row r="2240" spans="2:6" x14ac:dyDescent="0.3">
      <c r="B2240" s="35" t="s">
        <v>44</v>
      </c>
      <c r="C2240" s="28" t="s">
        <v>12</v>
      </c>
      <c r="D2240" s="28" t="s">
        <v>45</v>
      </c>
      <c r="E2240" s="28">
        <v>0.95</v>
      </c>
      <c r="F2240" s="28">
        <v>186998.27875</v>
      </c>
    </row>
    <row r="2241" spans="2:6" x14ac:dyDescent="0.3">
      <c r="B2241" s="34" t="s">
        <v>44</v>
      </c>
      <c r="C2241" s="26" t="s">
        <v>12</v>
      </c>
      <c r="D2241" s="26" t="s">
        <v>45</v>
      </c>
      <c r="E2241" s="26">
        <v>0.95</v>
      </c>
      <c r="F2241" s="26">
        <v>186998.27875</v>
      </c>
    </row>
    <row r="2242" spans="2:6" x14ac:dyDescent="0.3">
      <c r="B2242" s="35" t="s">
        <v>44</v>
      </c>
      <c r="C2242" s="28" t="s">
        <v>12</v>
      </c>
      <c r="D2242" s="28" t="s">
        <v>45</v>
      </c>
      <c r="E2242" s="28">
        <v>0.95</v>
      </c>
      <c r="F2242" s="28">
        <v>186998.27875</v>
      </c>
    </row>
    <row r="2243" spans="2:6" x14ac:dyDescent="0.3">
      <c r="B2243" s="34" t="s">
        <v>44</v>
      </c>
      <c r="C2243" s="26" t="s">
        <v>12</v>
      </c>
      <c r="D2243" s="26" t="s">
        <v>45</v>
      </c>
      <c r="E2243" s="26">
        <v>0.75</v>
      </c>
      <c r="F2243" s="26">
        <v>169320.80387</v>
      </c>
    </row>
    <row r="2244" spans="2:6" x14ac:dyDescent="0.3">
      <c r="B2244" s="35" t="s">
        <v>44</v>
      </c>
      <c r="C2244" s="28" t="s">
        <v>12</v>
      </c>
      <c r="D2244" s="28" t="s">
        <v>45</v>
      </c>
      <c r="E2244" s="28">
        <v>0.75</v>
      </c>
      <c r="F2244" s="28">
        <v>169320.80387</v>
      </c>
    </row>
    <row r="2245" spans="2:6" x14ac:dyDescent="0.3">
      <c r="B2245" s="34" t="s">
        <v>44</v>
      </c>
      <c r="C2245" s="26" t="s">
        <v>12</v>
      </c>
      <c r="D2245" s="26" t="s">
        <v>45</v>
      </c>
      <c r="E2245" s="26">
        <v>0.75</v>
      </c>
      <c r="F2245" s="26">
        <v>169320.80387</v>
      </c>
    </row>
    <row r="2246" spans="2:6" x14ac:dyDescent="0.3">
      <c r="B2246" s="35" t="s">
        <v>44</v>
      </c>
      <c r="C2246" s="28" t="s">
        <v>12</v>
      </c>
      <c r="D2246" s="28" t="s">
        <v>45</v>
      </c>
      <c r="E2246" s="28">
        <v>0.75</v>
      </c>
      <c r="F2246" s="28">
        <v>169320.80387</v>
      </c>
    </row>
    <row r="2247" spans="2:6" x14ac:dyDescent="0.3">
      <c r="B2247" s="34" t="s">
        <v>44</v>
      </c>
      <c r="C2247" s="26" t="s">
        <v>12</v>
      </c>
      <c r="D2247" s="26" t="s">
        <v>45</v>
      </c>
      <c r="E2247" s="26">
        <v>0.5</v>
      </c>
      <c r="F2247" s="26">
        <v>152703.29363599999</v>
      </c>
    </row>
    <row r="2248" spans="2:6" x14ac:dyDescent="0.3">
      <c r="B2248" s="35" t="s">
        <v>44</v>
      </c>
      <c r="C2248" s="28" t="s">
        <v>12</v>
      </c>
      <c r="D2248" s="28" t="s">
        <v>45</v>
      </c>
      <c r="E2248" s="28">
        <v>0.5</v>
      </c>
      <c r="F2248" s="28">
        <v>152703.29363599999</v>
      </c>
    </row>
    <row r="2249" spans="2:6" x14ac:dyDescent="0.3">
      <c r="B2249" s="34" t="s">
        <v>44</v>
      </c>
      <c r="C2249" s="26" t="s">
        <v>12</v>
      </c>
      <c r="D2249" s="26" t="s">
        <v>45</v>
      </c>
      <c r="E2249" s="26">
        <v>0.5</v>
      </c>
      <c r="F2249" s="26">
        <v>152703.29363599999</v>
      </c>
    </row>
    <row r="2250" spans="2:6" x14ac:dyDescent="0.3">
      <c r="B2250" s="35" t="s">
        <v>44</v>
      </c>
      <c r="C2250" s="28" t="s">
        <v>12</v>
      </c>
      <c r="D2250" s="28" t="s">
        <v>45</v>
      </c>
      <c r="E2250" s="28">
        <v>0.5</v>
      </c>
      <c r="F2250" s="28">
        <v>152703.29363599999</v>
      </c>
    </row>
    <row r="2251" spans="2:6" x14ac:dyDescent="0.3">
      <c r="B2251" s="34" t="s">
        <v>44</v>
      </c>
      <c r="C2251" s="26" t="s">
        <v>12</v>
      </c>
      <c r="D2251" s="26" t="s">
        <v>45</v>
      </c>
      <c r="E2251" s="26">
        <v>0.5</v>
      </c>
      <c r="F2251" s="26">
        <v>152703.29363599999</v>
      </c>
    </row>
    <row r="2252" spans="2:6" x14ac:dyDescent="0.3">
      <c r="B2252" s="35" t="s">
        <v>44</v>
      </c>
      <c r="C2252" s="28" t="s">
        <v>12</v>
      </c>
      <c r="D2252" s="28" t="s">
        <v>45</v>
      </c>
      <c r="E2252" s="28">
        <v>0.25</v>
      </c>
      <c r="F2252" s="28">
        <v>136564.47711199999</v>
      </c>
    </row>
    <row r="2253" spans="2:6" x14ac:dyDescent="0.3">
      <c r="B2253" s="34" t="s">
        <v>44</v>
      </c>
      <c r="C2253" s="26" t="s">
        <v>12</v>
      </c>
      <c r="D2253" s="26" t="s">
        <v>45</v>
      </c>
      <c r="E2253" s="26">
        <v>0.25</v>
      </c>
      <c r="F2253" s="26">
        <v>136564.47711199999</v>
      </c>
    </row>
    <row r="2254" spans="2:6" x14ac:dyDescent="0.3">
      <c r="B2254" s="35" t="s">
        <v>44</v>
      </c>
      <c r="C2254" s="28" t="s">
        <v>12</v>
      </c>
      <c r="D2254" s="28" t="s">
        <v>45</v>
      </c>
      <c r="E2254" s="28">
        <v>0.25</v>
      </c>
      <c r="F2254" s="28">
        <v>136564.47711199999</v>
      </c>
    </row>
    <row r="2255" spans="2:6" x14ac:dyDescent="0.3">
      <c r="B2255" s="34" t="s">
        <v>44</v>
      </c>
      <c r="C2255" s="26" t="s">
        <v>12</v>
      </c>
      <c r="D2255" s="26" t="s">
        <v>45</v>
      </c>
      <c r="E2255" s="26">
        <v>0.25</v>
      </c>
      <c r="F2255" s="26">
        <v>136564.47711199999</v>
      </c>
    </row>
    <row r="2256" spans="2:6" x14ac:dyDescent="0.3">
      <c r="B2256" s="35" t="s">
        <v>44</v>
      </c>
      <c r="C2256" s="28" t="s">
        <v>12</v>
      </c>
      <c r="D2256" s="28" t="s">
        <v>45</v>
      </c>
      <c r="E2256" s="28">
        <v>0.05</v>
      </c>
      <c r="F2256" s="28">
        <v>113997.487905</v>
      </c>
    </row>
    <row r="2257" spans="2:6" x14ac:dyDescent="0.3">
      <c r="B2257" s="34" t="s">
        <v>44</v>
      </c>
      <c r="C2257" s="26" t="s">
        <v>12</v>
      </c>
      <c r="D2257" s="26" t="s">
        <v>45</v>
      </c>
      <c r="E2257" s="26">
        <v>0.05</v>
      </c>
      <c r="F2257" s="26">
        <v>113997.487905</v>
      </c>
    </row>
    <row r="2258" spans="2:6" x14ac:dyDescent="0.3">
      <c r="B2258" s="35" t="s">
        <v>44</v>
      </c>
      <c r="C2258" s="28" t="s">
        <v>12</v>
      </c>
      <c r="D2258" s="28" t="s">
        <v>45</v>
      </c>
      <c r="E2258" s="28">
        <v>0.05</v>
      </c>
      <c r="F2258" s="28">
        <v>113997.487905</v>
      </c>
    </row>
    <row r="2259" spans="2:6" x14ac:dyDescent="0.3">
      <c r="B2259" s="34" t="s">
        <v>44</v>
      </c>
      <c r="C2259" s="26" t="s">
        <v>12</v>
      </c>
      <c r="D2259" s="26" t="s">
        <v>45</v>
      </c>
      <c r="E2259" s="26">
        <v>0</v>
      </c>
      <c r="F2259" s="26">
        <v>87122.255302999998</v>
      </c>
    </row>
    <row r="2260" spans="2:6" x14ac:dyDescent="0.3">
      <c r="B2260" s="35" t="s">
        <v>44</v>
      </c>
      <c r="C2260" s="28" t="s">
        <v>12</v>
      </c>
      <c r="D2260" s="28" t="s">
        <v>45</v>
      </c>
      <c r="E2260" s="28" t="s">
        <v>24</v>
      </c>
      <c r="F2260" s="28">
        <v>152198.20338699999</v>
      </c>
    </row>
    <row r="2261" spans="2:6" x14ac:dyDescent="0.3">
      <c r="B2261" s="34" t="s">
        <v>44</v>
      </c>
      <c r="C2261" s="26" t="s">
        <v>12</v>
      </c>
      <c r="D2261" s="26" t="s">
        <v>36</v>
      </c>
      <c r="E2261" s="26">
        <v>1</v>
      </c>
      <c r="F2261" s="26">
        <v>48858537.988374002</v>
      </c>
    </row>
    <row r="2262" spans="2:6" x14ac:dyDescent="0.3">
      <c r="B2262" s="35" t="s">
        <v>44</v>
      </c>
      <c r="C2262" s="28" t="s">
        <v>12</v>
      </c>
      <c r="D2262" s="28" t="s">
        <v>36</v>
      </c>
      <c r="E2262" s="28">
        <v>0.95</v>
      </c>
      <c r="F2262" s="28">
        <v>38950492.286719002</v>
      </c>
    </row>
    <row r="2263" spans="2:6" x14ac:dyDescent="0.3">
      <c r="B2263" s="34" t="s">
        <v>44</v>
      </c>
      <c r="C2263" s="26" t="s">
        <v>12</v>
      </c>
      <c r="D2263" s="26" t="s">
        <v>36</v>
      </c>
      <c r="E2263" s="26">
        <v>0.95</v>
      </c>
      <c r="F2263" s="26">
        <v>38950492.286719002</v>
      </c>
    </row>
    <row r="2264" spans="2:6" x14ac:dyDescent="0.3">
      <c r="B2264" s="35" t="s">
        <v>44</v>
      </c>
      <c r="C2264" s="28" t="s">
        <v>12</v>
      </c>
      <c r="D2264" s="28" t="s">
        <v>36</v>
      </c>
      <c r="E2264" s="28">
        <v>0.95</v>
      </c>
      <c r="F2264" s="28">
        <v>38950492.286719002</v>
      </c>
    </row>
    <row r="2265" spans="2:6" x14ac:dyDescent="0.3">
      <c r="B2265" s="34" t="s">
        <v>44</v>
      </c>
      <c r="C2265" s="26" t="s">
        <v>12</v>
      </c>
      <c r="D2265" s="26" t="s">
        <v>36</v>
      </c>
      <c r="E2265" s="26">
        <v>0.75</v>
      </c>
      <c r="F2265" s="26">
        <v>32968181.703766</v>
      </c>
    </row>
    <row r="2266" spans="2:6" x14ac:dyDescent="0.3">
      <c r="B2266" s="35" t="s">
        <v>44</v>
      </c>
      <c r="C2266" s="28" t="s">
        <v>12</v>
      </c>
      <c r="D2266" s="28" t="s">
        <v>36</v>
      </c>
      <c r="E2266" s="28">
        <v>0.75</v>
      </c>
      <c r="F2266" s="28">
        <v>32968181.703766</v>
      </c>
    </row>
    <row r="2267" spans="2:6" x14ac:dyDescent="0.3">
      <c r="B2267" s="34" t="s">
        <v>44</v>
      </c>
      <c r="C2267" s="26" t="s">
        <v>12</v>
      </c>
      <c r="D2267" s="26" t="s">
        <v>36</v>
      </c>
      <c r="E2267" s="26">
        <v>0.75</v>
      </c>
      <c r="F2267" s="26">
        <v>32968181.703766</v>
      </c>
    </row>
    <row r="2268" spans="2:6" x14ac:dyDescent="0.3">
      <c r="B2268" s="35" t="s">
        <v>44</v>
      </c>
      <c r="C2268" s="28" t="s">
        <v>12</v>
      </c>
      <c r="D2268" s="28" t="s">
        <v>36</v>
      </c>
      <c r="E2268" s="28">
        <v>0.75</v>
      </c>
      <c r="F2268" s="28">
        <v>32968181.703766</v>
      </c>
    </row>
    <row r="2269" spans="2:6" x14ac:dyDescent="0.3">
      <c r="B2269" s="34" t="s">
        <v>44</v>
      </c>
      <c r="C2269" s="26" t="s">
        <v>12</v>
      </c>
      <c r="D2269" s="26" t="s">
        <v>36</v>
      </c>
      <c r="E2269" s="26">
        <v>0.5</v>
      </c>
      <c r="F2269" s="26">
        <v>28280121.512154002</v>
      </c>
    </row>
    <row r="2270" spans="2:6" x14ac:dyDescent="0.3">
      <c r="B2270" s="35" t="s">
        <v>44</v>
      </c>
      <c r="C2270" s="28" t="s">
        <v>12</v>
      </c>
      <c r="D2270" s="28" t="s">
        <v>36</v>
      </c>
      <c r="E2270" s="28">
        <v>0.5</v>
      </c>
      <c r="F2270" s="28">
        <v>28280121.512154002</v>
      </c>
    </row>
    <row r="2271" spans="2:6" x14ac:dyDescent="0.3">
      <c r="B2271" s="34" t="s">
        <v>44</v>
      </c>
      <c r="C2271" s="26" t="s">
        <v>12</v>
      </c>
      <c r="D2271" s="26" t="s">
        <v>36</v>
      </c>
      <c r="E2271" s="26">
        <v>0.5</v>
      </c>
      <c r="F2271" s="26">
        <v>28280121.512154002</v>
      </c>
    </row>
    <row r="2272" spans="2:6" x14ac:dyDescent="0.3">
      <c r="B2272" s="35" t="s">
        <v>44</v>
      </c>
      <c r="C2272" s="28" t="s">
        <v>12</v>
      </c>
      <c r="D2272" s="28" t="s">
        <v>36</v>
      </c>
      <c r="E2272" s="28">
        <v>0.5</v>
      </c>
      <c r="F2272" s="28">
        <v>28280121.512154002</v>
      </c>
    </row>
    <row r="2273" spans="2:6" x14ac:dyDescent="0.3">
      <c r="B2273" s="34" t="s">
        <v>44</v>
      </c>
      <c r="C2273" s="26" t="s">
        <v>12</v>
      </c>
      <c r="D2273" s="26" t="s">
        <v>36</v>
      </c>
      <c r="E2273" s="26">
        <v>0.5</v>
      </c>
      <c r="F2273" s="26">
        <v>28280121.512154002</v>
      </c>
    </row>
    <row r="2274" spans="2:6" x14ac:dyDescent="0.3">
      <c r="B2274" s="35" t="s">
        <v>44</v>
      </c>
      <c r="C2274" s="28" t="s">
        <v>12</v>
      </c>
      <c r="D2274" s="28" t="s">
        <v>36</v>
      </c>
      <c r="E2274" s="28">
        <v>0.25</v>
      </c>
      <c r="F2274" s="28">
        <v>24249442.157963</v>
      </c>
    </row>
    <row r="2275" spans="2:6" x14ac:dyDescent="0.3">
      <c r="B2275" s="34" t="s">
        <v>44</v>
      </c>
      <c r="C2275" s="26" t="s">
        <v>12</v>
      </c>
      <c r="D2275" s="26" t="s">
        <v>36</v>
      </c>
      <c r="E2275" s="26">
        <v>0.25</v>
      </c>
      <c r="F2275" s="26">
        <v>24249442.157963</v>
      </c>
    </row>
    <row r="2276" spans="2:6" x14ac:dyDescent="0.3">
      <c r="B2276" s="35" t="s">
        <v>44</v>
      </c>
      <c r="C2276" s="28" t="s">
        <v>12</v>
      </c>
      <c r="D2276" s="28" t="s">
        <v>36</v>
      </c>
      <c r="E2276" s="28">
        <v>0.25</v>
      </c>
      <c r="F2276" s="28">
        <v>24249442.157963</v>
      </c>
    </row>
    <row r="2277" spans="2:6" x14ac:dyDescent="0.3">
      <c r="B2277" s="34" t="s">
        <v>44</v>
      </c>
      <c r="C2277" s="26" t="s">
        <v>12</v>
      </c>
      <c r="D2277" s="26" t="s">
        <v>36</v>
      </c>
      <c r="E2277" s="26">
        <v>0.25</v>
      </c>
      <c r="F2277" s="26">
        <v>24249442.157963</v>
      </c>
    </row>
    <row r="2278" spans="2:6" x14ac:dyDescent="0.3">
      <c r="B2278" s="35" t="s">
        <v>44</v>
      </c>
      <c r="C2278" s="28" t="s">
        <v>12</v>
      </c>
      <c r="D2278" s="28" t="s">
        <v>36</v>
      </c>
      <c r="E2278" s="28">
        <v>0.05</v>
      </c>
      <c r="F2278" s="28">
        <v>19378886.185628001</v>
      </c>
    </row>
    <row r="2279" spans="2:6" x14ac:dyDescent="0.3">
      <c r="B2279" s="34" t="s">
        <v>44</v>
      </c>
      <c r="C2279" s="26" t="s">
        <v>12</v>
      </c>
      <c r="D2279" s="26" t="s">
        <v>36</v>
      </c>
      <c r="E2279" s="26">
        <v>0.05</v>
      </c>
      <c r="F2279" s="26">
        <v>19378886.185628001</v>
      </c>
    </row>
    <row r="2280" spans="2:6" x14ac:dyDescent="0.3">
      <c r="B2280" s="35" t="s">
        <v>44</v>
      </c>
      <c r="C2280" s="28" t="s">
        <v>12</v>
      </c>
      <c r="D2280" s="28" t="s">
        <v>36</v>
      </c>
      <c r="E2280" s="28">
        <v>0.05</v>
      </c>
      <c r="F2280" s="28">
        <v>19378886.185628001</v>
      </c>
    </row>
    <row r="2281" spans="2:6" x14ac:dyDescent="0.3">
      <c r="B2281" s="34" t="s">
        <v>44</v>
      </c>
      <c r="C2281" s="26" t="s">
        <v>12</v>
      </c>
      <c r="D2281" s="26" t="s">
        <v>36</v>
      </c>
      <c r="E2281" s="26">
        <v>0</v>
      </c>
      <c r="F2281" s="26">
        <v>12498066.927479999</v>
      </c>
    </row>
    <row r="2282" spans="2:6" x14ac:dyDescent="0.3">
      <c r="B2282" s="35" t="s">
        <v>44</v>
      </c>
      <c r="C2282" s="28" t="s">
        <v>12</v>
      </c>
      <c r="D2282" s="28" t="s">
        <v>36</v>
      </c>
      <c r="E2282" s="28" t="s">
        <v>24</v>
      </c>
      <c r="F2282" s="28">
        <v>28676948.860188</v>
      </c>
    </row>
    <row r="2283" spans="2:6" x14ac:dyDescent="0.3">
      <c r="B2283" s="34" t="s">
        <v>44</v>
      </c>
      <c r="C2283" s="26" t="s">
        <v>12</v>
      </c>
      <c r="D2283" s="26" t="s">
        <v>37</v>
      </c>
      <c r="E2283" s="26">
        <v>1</v>
      </c>
      <c r="F2283" s="26">
        <v>14909394.678097</v>
      </c>
    </row>
    <row r="2284" spans="2:6" x14ac:dyDescent="0.3">
      <c r="B2284" s="35" t="s">
        <v>44</v>
      </c>
      <c r="C2284" s="28" t="s">
        <v>12</v>
      </c>
      <c r="D2284" s="28" t="s">
        <v>37</v>
      </c>
      <c r="E2284" s="28">
        <v>0.95</v>
      </c>
      <c r="F2284" s="28">
        <v>10727214.490320999</v>
      </c>
    </row>
    <row r="2285" spans="2:6" x14ac:dyDescent="0.3">
      <c r="B2285" s="34" t="s">
        <v>44</v>
      </c>
      <c r="C2285" s="26" t="s">
        <v>12</v>
      </c>
      <c r="D2285" s="26" t="s">
        <v>37</v>
      </c>
      <c r="E2285" s="26">
        <v>0.95</v>
      </c>
      <c r="F2285" s="26">
        <v>10727214.490320999</v>
      </c>
    </row>
    <row r="2286" spans="2:6" x14ac:dyDescent="0.3">
      <c r="B2286" s="35" t="s">
        <v>44</v>
      </c>
      <c r="C2286" s="28" t="s">
        <v>12</v>
      </c>
      <c r="D2286" s="28" t="s">
        <v>37</v>
      </c>
      <c r="E2286" s="28">
        <v>0.95</v>
      </c>
      <c r="F2286" s="28">
        <v>10727214.490320999</v>
      </c>
    </row>
    <row r="2287" spans="2:6" x14ac:dyDescent="0.3">
      <c r="B2287" s="34" t="s">
        <v>44</v>
      </c>
      <c r="C2287" s="26" t="s">
        <v>12</v>
      </c>
      <c r="D2287" s="26" t="s">
        <v>37</v>
      </c>
      <c r="E2287" s="26">
        <v>0.75</v>
      </c>
      <c r="F2287" s="26">
        <v>8473495.5569940004</v>
      </c>
    </row>
    <row r="2288" spans="2:6" x14ac:dyDescent="0.3">
      <c r="B2288" s="35" t="s">
        <v>44</v>
      </c>
      <c r="C2288" s="28" t="s">
        <v>12</v>
      </c>
      <c r="D2288" s="28" t="s">
        <v>37</v>
      </c>
      <c r="E2288" s="28">
        <v>0.75</v>
      </c>
      <c r="F2288" s="28">
        <v>8473495.5569940004</v>
      </c>
    </row>
    <row r="2289" spans="2:6" x14ac:dyDescent="0.3">
      <c r="B2289" s="34" t="s">
        <v>44</v>
      </c>
      <c r="C2289" s="26" t="s">
        <v>12</v>
      </c>
      <c r="D2289" s="26" t="s">
        <v>37</v>
      </c>
      <c r="E2289" s="26">
        <v>0.75</v>
      </c>
      <c r="F2289" s="26">
        <v>8473495.5569940004</v>
      </c>
    </row>
    <row r="2290" spans="2:6" x14ac:dyDescent="0.3">
      <c r="B2290" s="35" t="s">
        <v>44</v>
      </c>
      <c r="C2290" s="28" t="s">
        <v>12</v>
      </c>
      <c r="D2290" s="28" t="s">
        <v>37</v>
      </c>
      <c r="E2290" s="28">
        <v>0.75</v>
      </c>
      <c r="F2290" s="28">
        <v>8473495.5569940004</v>
      </c>
    </row>
    <row r="2291" spans="2:6" x14ac:dyDescent="0.3">
      <c r="B2291" s="34" t="s">
        <v>44</v>
      </c>
      <c r="C2291" s="26" t="s">
        <v>12</v>
      </c>
      <c r="D2291" s="26" t="s">
        <v>37</v>
      </c>
      <c r="E2291" s="26">
        <v>0.5</v>
      </c>
      <c r="F2291" s="26">
        <v>6915271.7916540001</v>
      </c>
    </row>
    <row r="2292" spans="2:6" x14ac:dyDescent="0.3">
      <c r="B2292" s="35" t="s">
        <v>44</v>
      </c>
      <c r="C2292" s="28" t="s">
        <v>12</v>
      </c>
      <c r="D2292" s="28" t="s">
        <v>37</v>
      </c>
      <c r="E2292" s="28">
        <v>0.5</v>
      </c>
      <c r="F2292" s="28">
        <v>6915271.7916540001</v>
      </c>
    </row>
    <row r="2293" spans="2:6" x14ac:dyDescent="0.3">
      <c r="B2293" s="34" t="s">
        <v>44</v>
      </c>
      <c r="C2293" s="26" t="s">
        <v>12</v>
      </c>
      <c r="D2293" s="26" t="s">
        <v>37</v>
      </c>
      <c r="E2293" s="26">
        <v>0.5</v>
      </c>
      <c r="F2293" s="26">
        <v>6915271.7916540001</v>
      </c>
    </row>
    <row r="2294" spans="2:6" x14ac:dyDescent="0.3">
      <c r="B2294" s="35" t="s">
        <v>44</v>
      </c>
      <c r="C2294" s="28" t="s">
        <v>12</v>
      </c>
      <c r="D2294" s="28" t="s">
        <v>37</v>
      </c>
      <c r="E2294" s="28">
        <v>0.5</v>
      </c>
      <c r="F2294" s="28">
        <v>6915271.7916540001</v>
      </c>
    </row>
    <row r="2295" spans="2:6" x14ac:dyDescent="0.3">
      <c r="B2295" s="34" t="s">
        <v>44</v>
      </c>
      <c r="C2295" s="26" t="s">
        <v>12</v>
      </c>
      <c r="D2295" s="26" t="s">
        <v>37</v>
      </c>
      <c r="E2295" s="26">
        <v>0.5</v>
      </c>
      <c r="F2295" s="26">
        <v>6915271.7916540001</v>
      </c>
    </row>
    <row r="2296" spans="2:6" x14ac:dyDescent="0.3">
      <c r="B2296" s="35" t="s">
        <v>44</v>
      </c>
      <c r="C2296" s="28" t="s">
        <v>12</v>
      </c>
      <c r="D2296" s="28" t="s">
        <v>37</v>
      </c>
      <c r="E2296" s="28">
        <v>0.25</v>
      </c>
      <c r="F2296" s="28">
        <v>5624169.8314239997</v>
      </c>
    </row>
    <row r="2297" spans="2:6" x14ac:dyDescent="0.3">
      <c r="B2297" s="34" t="s">
        <v>44</v>
      </c>
      <c r="C2297" s="26" t="s">
        <v>12</v>
      </c>
      <c r="D2297" s="26" t="s">
        <v>37</v>
      </c>
      <c r="E2297" s="26">
        <v>0.25</v>
      </c>
      <c r="F2297" s="26">
        <v>5624169.8314239997</v>
      </c>
    </row>
    <row r="2298" spans="2:6" x14ac:dyDescent="0.3">
      <c r="B2298" s="35" t="s">
        <v>44</v>
      </c>
      <c r="C2298" s="28" t="s">
        <v>12</v>
      </c>
      <c r="D2298" s="28" t="s">
        <v>37</v>
      </c>
      <c r="E2298" s="28">
        <v>0.25</v>
      </c>
      <c r="F2298" s="28">
        <v>5624169.8314239997</v>
      </c>
    </row>
    <row r="2299" spans="2:6" x14ac:dyDescent="0.3">
      <c r="B2299" s="34" t="s">
        <v>44</v>
      </c>
      <c r="C2299" s="26" t="s">
        <v>12</v>
      </c>
      <c r="D2299" s="26" t="s">
        <v>37</v>
      </c>
      <c r="E2299" s="26">
        <v>0.25</v>
      </c>
      <c r="F2299" s="26">
        <v>5624169.8314239997</v>
      </c>
    </row>
    <row r="2300" spans="2:6" x14ac:dyDescent="0.3">
      <c r="B2300" s="35" t="s">
        <v>44</v>
      </c>
      <c r="C2300" s="28" t="s">
        <v>12</v>
      </c>
      <c r="D2300" s="28" t="s">
        <v>37</v>
      </c>
      <c r="E2300" s="28">
        <v>0.05</v>
      </c>
      <c r="F2300" s="28">
        <v>4126701.84136</v>
      </c>
    </row>
    <row r="2301" spans="2:6" x14ac:dyDescent="0.3">
      <c r="B2301" s="34" t="s">
        <v>44</v>
      </c>
      <c r="C2301" s="26" t="s">
        <v>12</v>
      </c>
      <c r="D2301" s="26" t="s">
        <v>37</v>
      </c>
      <c r="E2301" s="26">
        <v>0.05</v>
      </c>
      <c r="F2301" s="26">
        <v>4126701.84136</v>
      </c>
    </row>
    <row r="2302" spans="2:6" x14ac:dyDescent="0.3">
      <c r="B2302" s="35" t="s">
        <v>44</v>
      </c>
      <c r="C2302" s="28" t="s">
        <v>12</v>
      </c>
      <c r="D2302" s="28" t="s">
        <v>37</v>
      </c>
      <c r="E2302" s="28">
        <v>0.05</v>
      </c>
      <c r="F2302" s="28">
        <v>4126701.84136</v>
      </c>
    </row>
    <row r="2303" spans="2:6" x14ac:dyDescent="0.3">
      <c r="B2303" s="34" t="s">
        <v>44</v>
      </c>
      <c r="C2303" s="26" t="s">
        <v>12</v>
      </c>
      <c r="D2303" s="26" t="s">
        <v>37</v>
      </c>
      <c r="E2303" s="26">
        <v>0</v>
      </c>
      <c r="F2303" s="26">
        <v>2322099.2691810001</v>
      </c>
    </row>
    <row r="2304" spans="2:6" x14ac:dyDescent="0.3">
      <c r="B2304" s="35" t="s">
        <v>44</v>
      </c>
      <c r="C2304" s="28" t="s">
        <v>12</v>
      </c>
      <c r="D2304" s="28" t="s">
        <v>37</v>
      </c>
      <c r="E2304" s="28" t="s">
        <v>24</v>
      </c>
      <c r="F2304" s="28">
        <v>7119665.8562430004</v>
      </c>
    </row>
    <row r="2305" spans="2:6" x14ac:dyDescent="0.3">
      <c r="B2305" s="34" t="s">
        <v>44</v>
      </c>
      <c r="C2305" s="26" t="s">
        <v>12</v>
      </c>
      <c r="D2305" s="26" t="s">
        <v>38</v>
      </c>
      <c r="E2305" s="26">
        <v>1</v>
      </c>
      <c r="F2305" s="26">
        <v>37862985.119693004</v>
      </c>
    </row>
    <row r="2306" spans="2:6" x14ac:dyDescent="0.3">
      <c r="B2306" s="35" t="s">
        <v>44</v>
      </c>
      <c r="C2306" s="28" t="s">
        <v>12</v>
      </c>
      <c r="D2306" s="28" t="s">
        <v>38</v>
      </c>
      <c r="E2306" s="28">
        <v>0.95</v>
      </c>
      <c r="F2306" s="28">
        <v>28248479.767887998</v>
      </c>
    </row>
    <row r="2307" spans="2:6" x14ac:dyDescent="0.3">
      <c r="B2307" s="34" t="s">
        <v>44</v>
      </c>
      <c r="C2307" s="26" t="s">
        <v>12</v>
      </c>
      <c r="D2307" s="26" t="s">
        <v>38</v>
      </c>
      <c r="E2307" s="26">
        <v>0.95</v>
      </c>
      <c r="F2307" s="26">
        <v>28248479.767887998</v>
      </c>
    </row>
    <row r="2308" spans="2:6" x14ac:dyDescent="0.3">
      <c r="B2308" s="35" t="s">
        <v>44</v>
      </c>
      <c r="C2308" s="28" t="s">
        <v>12</v>
      </c>
      <c r="D2308" s="28" t="s">
        <v>38</v>
      </c>
      <c r="E2308" s="28">
        <v>0.95</v>
      </c>
      <c r="F2308" s="28">
        <v>28248479.767887998</v>
      </c>
    </row>
    <row r="2309" spans="2:6" x14ac:dyDescent="0.3">
      <c r="B2309" s="34" t="s">
        <v>44</v>
      </c>
      <c r="C2309" s="26" t="s">
        <v>12</v>
      </c>
      <c r="D2309" s="26" t="s">
        <v>38</v>
      </c>
      <c r="E2309" s="26">
        <v>0.75</v>
      </c>
      <c r="F2309" s="26">
        <v>24225111.955837999</v>
      </c>
    </row>
    <row r="2310" spans="2:6" x14ac:dyDescent="0.3">
      <c r="B2310" s="35" t="s">
        <v>44</v>
      </c>
      <c r="C2310" s="28" t="s">
        <v>12</v>
      </c>
      <c r="D2310" s="28" t="s">
        <v>38</v>
      </c>
      <c r="E2310" s="28">
        <v>0.75</v>
      </c>
      <c r="F2310" s="28">
        <v>24225111.955837999</v>
      </c>
    </row>
    <row r="2311" spans="2:6" x14ac:dyDescent="0.3">
      <c r="B2311" s="34" t="s">
        <v>44</v>
      </c>
      <c r="C2311" s="26" t="s">
        <v>12</v>
      </c>
      <c r="D2311" s="26" t="s">
        <v>38</v>
      </c>
      <c r="E2311" s="26">
        <v>0.75</v>
      </c>
      <c r="F2311" s="26">
        <v>24225111.955837999</v>
      </c>
    </row>
    <row r="2312" spans="2:6" x14ac:dyDescent="0.3">
      <c r="B2312" s="35" t="s">
        <v>44</v>
      </c>
      <c r="C2312" s="28" t="s">
        <v>12</v>
      </c>
      <c r="D2312" s="28" t="s">
        <v>38</v>
      </c>
      <c r="E2312" s="28">
        <v>0.75</v>
      </c>
      <c r="F2312" s="28">
        <v>24225111.955837999</v>
      </c>
    </row>
    <row r="2313" spans="2:6" x14ac:dyDescent="0.3">
      <c r="B2313" s="34" t="s">
        <v>44</v>
      </c>
      <c r="C2313" s="26" t="s">
        <v>12</v>
      </c>
      <c r="D2313" s="26" t="s">
        <v>38</v>
      </c>
      <c r="E2313" s="26">
        <v>0.5</v>
      </c>
      <c r="F2313" s="26">
        <v>21127886.124979001</v>
      </c>
    </row>
    <row r="2314" spans="2:6" x14ac:dyDescent="0.3">
      <c r="B2314" s="35" t="s">
        <v>44</v>
      </c>
      <c r="C2314" s="28" t="s">
        <v>12</v>
      </c>
      <c r="D2314" s="28" t="s">
        <v>38</v>
      </c>
      <c r="E2314" s="28">
        <v>0.5</v>
      </c>
      <c r="F2314" s="28">
        <v>21127886.124979001</v>
      </c>
    </row>
    <row r="2315" spans="2:6" x14ac:dyDescent="0.3">
      <c r="B2315" s="34" t="s">
        <v>44</v>
      </c>
      <c r="C2315" s="26" t="s">
        <v>12</v>
      </c>
      <c r="D2315" s="26" t="s">
        <v>38</v>
      </c>
      <c r="E2315" s="26">
        <v>0.5</v>
      </c>
      <c r="F2315" s="26">
        <v>21127886.124979001</v>
      </c>
    </row>
    <row r="2316" spans="2:6" x14ac:dyDescent="0.3">
      <c r="B2316" s="35" t="s">
        <v>44</v>
      </c>
      <c r="C2316" s="28" t="s">
        <v>12</v>
      </c>
      <c r="D2316" s="28" t="s">
        <v>38</v>
      </c>
      <c r="E2316" s="28">
        <v>0.5</v>
      </c>
      <c r="F2316" s="28">
        <v>21127886.124979001</v>
      </c>
    </row>
    <row r="2317" spans="2:6" x14ac:dyDescent="0.3">
      <c r="B2317" s="34" t="s">
        <v>44</v>
      </c>
      <c r="C2317" s="26" t="s">
        <v>12</v>
      </c>
      <c r="D2317" s="26" t="s">
        <v>38</v>
      </c>
      <c r="E2317" s="26">
        <v>0.5</v>
      </c>
      <c r="F2317" s="26">
        <v>21127886.124979001</v>
      </c>
    </row>
    <row r="2318" spans="2:6" x14ac:dyDescent="0.3">
      <c r="B2318" s="35" t="s">
        <v>44</v>
      </c>
      <c r="C2318" s="28" t="s">
        <v>12</v>
      </c>
      <c r="D2318" s="28" t="s">
        <v>38</v>
      </c>
      <c r="E2318" s="28">
        <v>0.25</v>
      </c>
      <c r="F2318" s="28">
        <v>18217944.084926002</v>
      </c>
    </row>
    <row r="2319" spans="2:6" x14ac:dyDescent="0.3">
      <c r="B2319" s="34" t="s">
        <v>44</v>
      </c>
      <c r="C2319" s="26" t="s">
        <v>12</v>
      </c>
      <c r="D2319" s="26" t="s">
        <v>38</v>
      </c>
      <c r="E2319" s="26">
        <v>0.25</v>
      </c>
      <c r="F2319" s="26">
        <v>18217944.084926002</v>
      </c>
    </row>
    <row r="2320" spans="2:6" x14ac:dyDescent="0.3">
      <c r="B2320" s="35" t="s">
        <v>44</v>
      </c>
      <c r="C2320" s="28" t="s">
        <v>12</v>
      </c>
      <c r="D2320" s="28" t="s">
        <v>38</v>
      </c>
      <c r="E2320" s="28">
        <v>0.25</v>
      </c>
      <c r="F2320" s="28">
        <v>18217944.084926002</v>
      </c>
    </row>
    <row r="2321" spans="2:6" x14ac:dyDescent="0.3">
      <c r="B2321" s="34" t="s">
        <v>44</v>
      </c>
      <c r="C2321" s="26" t="s">
        <v>12</v>
      </c>
      <c r="D2321" s="26" t="s">
        <v>38</v>
      </c>
      <c r="E2321" s="26">
        <v>0.25</v>
      </c>
      <c r="F2321" s="26">
        <v>18217944.084926002</v>
      </c>
    </row>
    <row r="2322" spans="2:6" x14ac:dyDescent="0.3">
      <c r="B2322" s="35" t="s">
        <v>44</v>
      </c>
      <c r="C2322" s="28" t="s">
        <v>12</v>
      </c>
      <c r="D2322" s="28" t="s">
        <v>38</v>
      </c>
      <c r="E2322" s="28">
        <v>0.05</v>
      </c>
      <c r="F2322" s="28">
        <v>14771829.530574</v>
      </c>
    </row>
    <row r="2323" spans="2:6" x14ac:dyDescent="0.3">
      <c r="B2323" s="34" t="s">
        <v>44</v>
      </c>
      <c r="C2323" s="26" t="s">
        <v>12</v>
      </c>
      <c r="D2323" s="26" t="s">
        <v>38</v>
      </c>
      <c r="E2323" s="26">
        <v>0.05</v>
      </c>
      <c r="F2323" s="26">
        <v>14771829.530574</v>
      </c>
    </row>
    <row r="2324" spans="2:6" x14ac:dyDescent="0.3">
      <c r="B2324" s="35" t="s">
        <v>44</v>
      </c>
      <c r="C2324" s="28" t="s">
        <v>12</v>
      </c>
      <c r="D2324" s="28" t="s">
        <v>38</v>
      </c>
      <c r="E2324" s="28">
        <v>0.05</v>
      </c>
      <c r="F2324" s="28">
        <v>14771829.530574</v>
      </c>
    </row>
    <row r="2325" spans="2:6" x14ac:dyDescent="0.3">
      <c r="B2325" s="34" t="s">
        <v>44</v>
      </c>
      <c r="C2325" s="26" t="s">
        <v>12</v>
      </c>
      <c r="D2325" s="26" t="s">
        <v>38</v>
      </c>
      <c r="E2325" s="26">
        <v>0</v>
      </c>
      <c r="F2325" s="26">
        <v>10022949.670802001</v>
      </c>
    </row>
    <row r="2326" spans="2:6" x14ac:dyDescent="0.3">
      <c r="B2326" s="35" t="s">
        <v>44</v>
      </c>
      <c r="C2326" s="28" t="s">
        <v>12</v>
      </c>
      <c r="D2326" s="28" t="s">
        <v>38</v>
      </c>
      <c r="E2326" s="28" t="s">
        <v>24</v>
      </c>
      <c r="F2326" s="28">
        <v>21292103.11479</v>
      </c>
    </row>
    <row r="2327" spans="2:6" x14ac:dyDescent="0.3">
      <c r="B2327" s="34" t="s">
        <v>44</v>
      </c>
      <c r="C2327" s="26" t="s">
        <v>12</v>
      </c>
      <c r="D2327" s="26" t="s">
        <v>46</v>
      </c>
      <c r="E2327" s="26">
        <v>1</v>
      </c>
      <c r="F2327" s="26">
        <v>755</v>
      </c>
    </row>
    <row r="2328" spans="2:6" x14ac:dyDescent="0.3">
      <c r="B2328" s="35" t="s">
        <v>44</v>
      </c>
      <c r="C2328" s="28" t="s">
        <v>12</v>
      </c>
      <c r="D2328" s="28" t="s">
        <v>46</v>
      </c>
      <c r="E2328" s="28">
        <v>0.95</v>
      </c>
      <c r="F2328" s="28">
        <v>684</v>
      </c>
    </row>
    <row r="2329" spans="2:6" x14ac:dyDescent="0.3">
      <c r="B2329" s="34" t="s">
        <v>44</v>
      </c>
      <c r="C2329" s="26" t="s">
        <v>12</v>
      </c>
      <c r="D2329" s="26" t="s">
        <v>46</v>
      </c>
      <c r="E2329" s="26">
        <v>0.95</v>
      </c>
      <c r="F2329" s="26">
        <v>684</v>
      </c>
    </row>
    <row r="2330" spans="2:6" x14ac:dyDescent="0.3">
      <c r="B2330" s="35" t="s">
        <v>44</v>
      </c>
      <c r="C2330" s="28" t="s">
        <v>12</v>
      </c>
      <c r="D2330" s="28" t="s">
        <v>46</v>
      </c>
      <c r="E2330" s="28">
        <v>0.95</v>
      </c>
      <c r="F2330" s="28">
        <v>684</v>
      </c>
    </row>
    <row r="2331" spans="2:6" x14ac:dyDescent="0.3">
      <c r="B2331" s="34" t="s">
        <v>44</v>
      </c>
      <c r="C2331" s="26" t="s">
        <v>12</v>
      </c>
      <c r="D2331" s="26" t="s">
        <v>46</v>
      </c>
      <c r="E2331" s="26">
        <v>0.75</v>
      </c>
      <c r="F2331" s="26">
        <v>619</v>
      </c>
    </row>
    <row r="2332" spans="2:6" x14ac:dyDescent="0.3">
      <c r="B2332" s="35" t="s">
        <v>44</v>
      </c>
      <c r="C2332" s="28" t="s">
        <v>12</v>
      </c>
      <c r="D2332" s="28" t="s">
        <v>46</v>
      </c>
      <c r="E2332" s="28">
        <v>0.75</v>
      </c>
      <c r="F2332" s="28">
        <v>619</v>
      </c>
    </row>
    <row r="2333" spans="2:6" x14ac:dyDescent="0.3">
      <c r="B2333" s="34" t="s">
        <v>44</v>
      </c>
      <c r="C2333" s="26" t="s">
        <v>12</v>
      </c>
      <c r="D2333" s="26" t="s">
        <v>46</v>
      </c>
      <c r="E2333" s="26">
        <v>0.75</v>
      </c>
      <c r="F2333" s="26">
        <v>619</v>
      </c>
    </row>
    <row r="2334" spans="2:6" x14ac:dyDescent="0.3">
      <c r="B2334" s="35" t="s">
        <v>44</v>
      </c>
      <c r="C2334" s="28" t="s">
        <v>12</v>
      </c>
      <c r="D2334" s="28" t="s">
        <v>46</v>
      </c>
      <c r="E2334" s="28">
        <v>0.75</v>
      </c>
      <c r="F2334" s="28">
        <v>619</v>
      </c>
    </row>
    <row r="2335" spans="2:6" x14ac:dyDescent="0.3">
      <c r="B2335" s="34" t="s">
        <v>44</v>
      </c>
      <c r="C2335" s="26" t="s">
        <v>12</v>
      </c>
      <c r="D2335" s="26" t="s">
        <v>46</v>
      </c>
      <c r="E2335" s="26">
        <v>0.5</v>
      </c>
      <c r="F2335" s="26">
        <v>558</v>
      </c>
    </row>
    <row r="2336" spans="2:6" x14ac:dyDescent="0.3">
      <c r="B2336" s="35" t="s">
        <v>44</v>
      </c>
      <c r="C2336" s="28" t="s">
        <v>12</v>
      </c>
      <c r="D2336" s="28" t="s">
        <v>46</v>
      </c>
      <c r="E2336" s="28">
        <v>0.5</v>
      </c>
      <c r="F2336" s="28">
        <v>558</v>
      </c>
    </row>
    <row r="2337" spans="2:6" x14ac:dyDescent="0.3">
      <c r="B2337" s="34" t="s">
        <v>44</v>
      </c>
      <c r="C2337" s="26" t="s">
        <v>12</v>
      </c>
      <c r="D2337" s="26" t="s">
        <v>46</v>
      </c>
      <c r="E2337" s="26">
        <v>0.5</v>
      </c>
      <c r="F2337" s="26">
        <v>558</v>
      </c>
    </row>
    <row r="2338" spans="2:6" x14ac:dyDescent="0.3">
      <c r="B2338" s="35" t="s">
        <v>44</v>
      </c>
      <c r="C2338" s="28" t="s">
        <v>12</v>
      </c>
      <c r="D2338" s="28" t="s">
        <v>46</v>
      </c>
      <c r="E2338" s="28">
        <v>0.5</v>
      </c>
      <c r="F2338" s="28">
        <v>558</v>
      </c>
    </row>
    <row r="2339" spans="2:6" x14ac:dyDescent="0.3">
      <c r="B2339" s="34" t="s">
        <v>44</v>
      </c>
      <c r="C2339" s="26" t="s">
        <v>12</v>
      </c>
      <c r="D2339" s="26" t="s">
        <v>46</v>
      </c>
      <c r="E2339" s="26">
        <v>0.5</v>
      </c>
      <c r="F2339" s="26">
        <v>558</v>
      </c>
    </row>
    <row r="2340" spans="2:6" x14ac:dyDescent="0.3">
      <c r="B2340" s="35" t="s">
        <v>44</v>
      </c>
      <c r="C2340" s="28" t="s">
        <v>12</v>
      </c>
      <c r="D2340" s="28" t="s">
        <v>46</v>
      </c>
      <c r="E2340" s="28">
        <v>0.25</v>
      </c>
      <c r="F2340" s="28">
        <v>499</v>
      </c>
    </row>
    <row r="2341" spans="2:6" x14ac:dyDescent="0.3">
      <c r="B2341" s="34" t="s">
        <v>44</v>
      </c>
      <c r="C2341" s="26" t="s">
        <v>12</v>
      </c>
      <c r="D2341" s="26" t="s">
        <v>46</v>
      </c>
      <c r="E2341" s="26">
        <v>0.25</v>
      </c>
      <c r="F2341" s="26">
        <v>499</v>
      </c>
    </row>
    <row r="2342" spans="2:6" x14ac:dyDescent="0.3">
      <c r="B2342" s="35" t="s">
        <v>44</v>
      </c>
      <c r="C2342" s="28" t="s">
        <v>12</v>
      </c>
      <c r="D2342" s="28" t="s">
        <v>46</v>
      </c>
      <c r="E2342" s="28">
        <v>0.25</v>
      </c>
      <c r="F2342" s="28">
        <v>499</v>
      </c>
    </row>
    <row r="2343" spans="2:6" x14ac:dyDescent="0.3">
      <c r="B2343" s="34" t="s">
        <v>44</v>
      </c>
      <c r="C2343" s="26" t="s">
        <v>12</v>
      </c>
      <c r="D2343" s="26" t="s">
        <v>46</v>
      </c>
      <c r="E2343" s="26">
        <v>0.25</v>
      </c>
      <c r="F2343" s="26">
        <v>499</v>
      </c>
    </row>
    <row r="2344" spans="2:6" x14ac:dyDescent="0.3">
      <c r="B2344" s="35" t="s">
        <v>44</v>
      </c>
      <c r="C2344" s="28" t="s">
        <v>12</v>
      </c>
      <c r="D2344" s="28" t="s">
        <v>46</v>
      </c>
      <c r="E2344" s="28">
        <v>0.05</v>
      </c>
      <c r="F2344" s="28">
        <v>417</v>
      </c>
    </row>
    <row r="2345" spans="2:6" x14ac:dyDescent="0.3">
      <c r="B2345" s="34" t="s">
        <v>44</v>
      </c>
      <c r="C2345" s="26" t="s">
        <v>12</v>
      </c>
      <c r="D2345" s="26" t="s">
        <v>46</v>
      </c>
      <c r="E2345" s="26">
        <v>0.05</v>
      </c>
      <c r="F2345" s="26">
        <v>417</v>
      </c>
    </row>
    <row r="2346" spans="2:6" x14ac:dyDescent="0.3">
      <c r="B2346" s="35" t="s">
        <v>44</v>
      </c>
      <c r="C2346" s="28" t="s">
        <v>12</v>
      </c>
      <c r="D2346" s="28" t="s">
        <v>46</v>
      </c>
      <c r="E2346" s="28">
        <v>0.05</v>
      </c>
      <c r="F2346" s="28">
        <v>417</v>
      </c>
    </row>
    <row r="2347" spans="2:6" x14ac:dyDescent="0.3">
      <c r="B2347" s="34" t="s">
        <v>44</v>
      </c>
      <c r="C2347" s="26" t="s">
        <v>12</v>
      </c>
      <c r="D2347" s="26" t="s">
        <v>46</v>
      </c>
      <c r="E2347" s="26">
        <v>0</v>
      </c>
      <c r="F2347" s="26">
        <v>319</v>
      </c>
    </row>
    <row r="2348" spans="2:6" x14ac:dyDescent="0.3">
      <c r="B2348" s="35" t="s">
        <v>44</v>
      </c>
      <c r="C2348" s="28" t="s">
        <v>12</v>
      </c>
      <c r="D2348" s="28" t="s">
        <v>46</v>
      </c>
      <c r="E2348" s="28" t="s">
        <v>24</v>
      </c>
      <c r="F2348" s="28">
        <v>556.52944400000001</v>
      </c>
    </row>
    <row r="2349" spans="2:6" x14ac:dyDescent="0.3">
      <c r="B2349" s="34" t="s">
        <v>44</v>
      </c>
      <c r="C2349" s="26" t="s">
        <v>12</v>
      </c>
      <c r="D2349" s="26" t="s">
        <v>39</v>
      </c>
      <c r="E2349" s="26">
        <v>1</v>
      </c>
      <c r="F2349" s="26">
        <v>74.461067</v>
      </c>
    </row>
    <row r="2350" spans="2:6" x14ac:dyDescent="0.3">
      <c r="B2350" s="35" t="s">
        <v>44</v>
      </c>
      <c r="C2350" s="28" t="s">
        <v>12</v>
      </c>
      <c r="D2350" s="28" t="s">
        <v>39</v>
      </c>
      <c r="E2350" s="28">
        <v>0.95</v>
      </c>
      <c r="F2350" s="28">
        <v>57.832268999999997</v>
      </c>
    </row>
    <row r="2351" spans="2:6" x14ac:dyDescent="0.3">
      <c r="B2351" s="34" t="s">
        <v>44</v>
      </c>
      <c r="C2351" s="26" t="s">
        <v>12</v>
      </c>
      <c r="D2351" s="26" t="s">
        <v>39</v>
      </c>
      <c r="E2351" s="26">
        <v>0.95</v>
      </c>
      <c r="F2351" s="26">
        <v>57.832268999999997</v>
      </c>
    </row>
    <row r="2352" spans="2:6" x14ac:dyDescent="0.3">
      <c r="B2352" s="35" t="s">
        <v>44</v>
      </c>
      <c r="C2352" s="28" t="s">
        <v>12</v>
      </c>
      <c r="D2352" s="28" t="s">
        <v>39</v>
      </c>
      <c r="E2352" s="28">
        <v>0.95</v>
      </c>
      <c r="F2352" s="28">
        <v>57.832268999999997</v>
      </c>
    </row>
    <row r="2353" spans="2:6" x14ac:dyDescent="0.3">
      <c r="B2353" s="34" t="s">
        <v>44</v>
      </c>
      <c r="C2353" s="26" t="s">
        <v>12</v>
      </c>
      <c r="D2353" s="26" t="s">
        <v>39</v>
      </c>
      <c r="E2353" s="26">
        <v>0.75</v>
      </c>
      <c r="F2353" s="26">
        <v>50.171590999999999</v>
      </c>
    </row>
    <row r="2354" spans="2:6" x14ac:dyDescent="0.3">
      <c r="B2354" s="35" t="s">
        <v>44</v>
      </c>
      <c r="C2354" s="28" t="s">
        <v>12</v>
      </c>
      <c r="D2354" s="28" t="s">
        <v>39</v>
      </c>
      <c r="E2354" s="28">
        <v>0.75</v>
      </c>
      <c r="F2354" s="28">
        <v>50.171590999999999</v>
      </c>
    </row>
    <row r="2355" spans="2:6" x14ac:dyDescent="0.3">
      <c r="B2355" s="34" t="s">
        <v>44</v>
      </c>
      <c r="C2355" s="26" t="s">
        <v>12</v>
      </c>
      <c r="D2355" s="26" t="s">
        <v>39</v>
      </c>
      <c r="E2355" s="26">
        <v>0.75</v>
      </c>
      <c r="F2355" s="26">
        <v>50.171590999999999</v>
      </c>
    </row>
    <row r="2356" spans="2:6" x14ac:dyDescent="0.3">
      <c r="B2356" s="35" t="s">
        <v>44</v>
      </c>
      <c r="C2356" s="28" t="s">
        <v>12</v>
      </c>
      <c r="D2356" s="28" t="s">
        <v>39</v>
      </c>
      <c r="E2356" s="28">
        <v>0.75</v>
      </c>
      <c r="F2356" s="28">
        <v>50.171590999999999</v>
      </c>
    </row>
    <row r="2357" spans="2:6" x14ac:dyDescent="0.3">
      <c r="B2357" s="34" t="s">
        <v>44</v>
      </c>
      <c r="C2357" s="26" t="s">
        <v>12</v>
      </c>
      <c r="D2357" s="26" t="s">
        <v>39</v>
      </c>
      <c r="E2357" s="26">
        <v>0.5</v>
      </c>
      <c r="F2357" s="26">
        <v>45.318677999999998</v>
      </c>
    </row>
    <row r="2358" spans="2:6" x14ac:dyDescent="0.3">
      <c r="B2358" s="35" t="s">
        <v>44</v>
      </c>
      <c r="C2358" s="28" t="s">
        <v>12</v>
      </c>
      <c r="D2358" s="28" t="s">
        <v>39</v>
      </c>
      <c r="E2358" s="28">
        <v>0.5</v>
      </c>
      <c r="F2358" s="28">
        <v>45.318677999999998</v>
      </c>
    </row>
    <row r="2359" spans="2:6" x14ac:dyDescent="0.3">
      <c r="B2359" s="34" t="s">
        <v>44</v>
      </c>
      <c r="C2359" s="26" t="s">
        <v>12</v>
      </c>
      <c r="D2359" s="26" t="s">
        <v>39</v>
      </c>
      <c r="E2359" s="26">
        <v>0.5</v>
      </c>
      <c r="F2359" s="26">
        <v>45.318677999999998</v>
      </c>
    </row>
    <row r="2360" spans="2:6" x14ac:dyDescent="0.3">
      <c r="B2360" s="35" t="s">
        <v>44</v>
      </c>
      <c r="C2360" s="28" t="s">
        <v>12</v>
      </c>
      <c r="D2360" s="28" t="s">
        <v>39</v>
      </c>
      <c r="E2360" s="28">
        <v>0.5</v>
      </c>
      <c r="F2360" s="28">
        <v>45.318677999999998</v>
      </c>
    </row>
    <row r="2361" spans="2:6" x14ac:dyDescent="0.3">
      <c r="B2361" s="34" t="s">
        <v>44</v>
      </c>
      <c r="C2361" s="26" t="s">
        <v>12</v>
      </c>
      <c r="D2361" s="26" t="s">
        <v>39</v>
      </c>
      <c r="E2361" s="26">
        <v>0.5</v>
      </c>
      <c r="F2361" s="26">
        <v>45.318677999999998</v>
      </c>
    </row>
    <row r="2362" spans="2:6" x14ac:dyDescent="0.3">
      <c r="B2362" s="35" t="s">
        <v>44</v>
      </c>
      <c r="C2362" s="28" t="s">
        <v>12</v>
      </c>
      <c r="D2362" s="28" t="s">
        <v>39</v>
      </c>
      <c r="E2362" s="28">
        <v>0.25</v>
      </c>
      <c r="F2362" s="28">
        <v>41.071745</v>
      </c>
    </row>
    <row r="2363" spans="2:6" x14ac:dyDescent="0.3">
      <c r="B2363" s="34" t="s">
        <v>44</v>
      </c>
      <c r="C2363" s="26" t="s">
        <v>12</v>
      </c>
      <c r="D2363" s="26" t="s">
        <v>39</v>
      </c>
      <c r="E2363" s="26">
        <v>0.25</v>
      </c>
      <c r="F2363" s="26">
        <v>41.071745</v>
      </c>
    </row>
    <row r="2364" spans="2:6" x14ac:dyDescent="0.3">
      <c r="B2364" s="35" t="s">
        <v>44</v>
      </c>
      <c r="C2364" s="28" t="s">
        <v>12</v>
      </c>
      <c r="D2364" s="28" t="s">
        <v>39</v>
      </c>
      <c r="E2364" s="28">
        <v>0.25</v>
      </c>
      <c r="F2364" s="28">
        <v>41.071745</v>
      </c>
    </row>
    <row r="2365" spans="2:6" x14ac:dyDescent="0.3">
      <c r="B2365" s="34" t="s">
        <v>44</v>
      </c>
      <c r="C2365" s="26" t="s">
        <v>12</v>
      </c>
      <c r="D2365" s="26" t="s">
        <v>39</v>
      </c>
      <c r="E2365" s="26">
        <v>0.25</v>
      </c>
      <c r="F2365" s="26">
        <v>41.071745</v>
      </c>
    </row>
    <row r="2366" spans="2:6" x14ac:dyDescent="0.3">
      <c r="B2366" s="35" t="s">
        <v>44</v>
      </c>
      <c r="C2366" s="28" t="s">
        <v>12</v>
      </c>
      <c r="D2366" s="28" t="s">
        <v>39</v>
      </c>
      <c r="E2366" s="28">
        <v>0.05</v>
      </c>
      <c r="F2366" s="28">
        <v>35.839671000000003</v>
      </c>
    </row>
    <row r="2367" spans="2:6" x14ac:dyDescent="0.3">
      <c r="B2367" s="34" t="s">
        <v>44</v>
      </c>
      <c r="C2367" s="26" t="s">
        <v>12</v>
      </c>
      <c r="D2367" s="26" t="s">
        <v>39</v>
      </c>
      <c r="E2367" s="26">
        <v>0.05</v>
      </c>
      <c r="F2367" s="26">
        <v>35.839671000000003</v>
      </c>
    </row>
    <row r="2368" spans="2:6" x14ac:dyDescent="0.3">
      <c r="B2368" s="35" t="s">
        <v>44</v>
      </c>
      <c r="C2368" s="28" t="s">
        <v>12</v>
      </c>
      <c r="D2368" s="28" t="s">
        <v>39</v>
      </c>
      <c r="E2368" s="28">
        <v>0.05</v>
      </c>
      <c r="F2368" s="28">
        <v>35.839671000000003</v>
      </c>
    </row>
    <row r="2369" spans="2:6" x14ac:dyDescent="0.3">
      <c r="B2369" s="34" t="s">
        <v>44</v>
      </c>
      <c r="C2369" s="26" t="s">
        <v>12</v>
      </c>
      <c r="D2369" s="26" t="s">
        <v>39</v>
      </c>
      <c r="E2369" s="26">
        <v>0</v>
      </c>
      <c r="F2369" s="26">
        <v>26.466373999999998</v>
      </c>
    </row>
    <row r="2370" spans="2:6" x14ac:dyDescent="0.3">
      <c r="B2370" s="35" t="s">
        <v>44</v>
      </c>
      <c r="C2370" s="28" t="s">
        <v>12</v>
      </c>
      <c r="D2370" s="28" t="s">
        <v>39</v>
      </c>
      <c r="E2370" s="28" t="s">
        <v>24</v>
      </c>
      <c r="F2370" s="28">
        <v>45.866177</v>
      </c>
    </row>
    <row r="2371" spans="2:6" x14ac:dyDescent="0.3">
      <c r="B2371" s="34" t="s">
        <v>44</v>
      </c>
      <c r="C2371" s="26" t="s">
        <v>12</v>
      </c>
      <c r="D2371" s="26" t="s">
        <v>40</v>
      </c>
      <c r="E2371" s="26">
        <v>1</v>
      </c>
      <c r="F2371" s="26">
        <v>325.90073000000001</v>
      </c>
    </row>
    <row r="2372" spans="2:6" x14ac:dyDescent="0.3">
      <c r="B2372" s="35" t="s">
        <v>44</v>
      </c>
      <c r="C2372" s="28" t="s">
        <v>12</v>
      </c>
      <c r="D2372" s="28" t="s">
        <v>40</v>
      </c>
      <c r="E2372" s="28">
        <v>0.95</v>
      </c>
      <c r="F2372" s="28">
        <v>239.40873999999999</v>
      </c>
    </row>
    <row r="2373" spans="2:6" x14ac:dyDescent="0.3">
      <c r="B2373" s="34" t="s">
        <v>44</v>
      </c>
      <c r="C2373" s="26" t="s">
        <v>12</v>
      </c>
      <c r="D2373" s="26" t="s">
        <v>40</v>
      </c>
      <c r="E2373" s="26">
        <v>0.95</v>
      </c>
      <c r="F2373" s="26">
        <v>239.40873999999999</v>
      </c>
    </row>
    <row r="2374" spans="2:6" x14ac:dyDescent="0.3">
      <c r="B2374" s="35" t="s">
        <v>44</v>
      </c>
      <c r="C2374" s="28" t="s">
        <v>12</v>
      </c>
      <c r="D2374" s="28" t="s">
        <v>40</v>
      </c>
      <c r="E2374" s="28">
        <v>0.95</v>
      </c>
      <c r="F2374" s="28">
        <v>239.40873999999999</v>
      </c>
    </row>
    <row r="2375" spans="2:6" x14ac:dyDescent="0.3">
      <c r="B2375" s="34" t="s">
        <v>44</v>
      </c>
      <c r="C2375" s="26" t="s">
        <v>12</v>
      </c>
      <c r="D2375" s="26" t="s">
        <v>40</v>
      </c>
      <c r="E2375" s="26">
        <v>0.75</v>
      </c>
      <c r="F2375" s="26">
        <v>217.572754</v>
      </c>
    </row>
    <row r="2376" spans="2:6" x14ac:dyDescent="0.3">
      <c r="B2376" s="35" t="s">
        <v>44</v>
      </c>
      <c r="C2376" s="28" t="s">
        <v>12</v>
      </c>
      <c r="D2376" s="28" t="s">
        <v>40</v>
      </c>
      <c r="E2376" s="28">
        <v>0.75</v>
      </c>
      <c r="F2376" s="28">
        <v>217.572754</v>
      </c>
    </row>
    <row r="2377" spans="2:6" x14ac:dyDescent="0.3">
      <c r="B2377" s="34" t="s">
        <v>44</v>
      </c>
      <c r="C2377" s="26" t="s">
        <v>12</v>
      </c>
      <c r="D2377" s="26" t="s">
        <v>40</v>
      </c>
      <c r="E2377" s="26">
        <v>0.75</v>
      </c>
      <c r="F2377" s="26">
        <v>217.572754</v>
      </c>
    </row>
    <row r="2378" spans="2:6" x14ac:dyDescent="0.3">
      <c r="B2378" s="35" t="s">
        <v>44</v>
      </c>
      <c r="C2378" s="28" t="s">
        <v>12</v>
      </c>
      <c r="D2378" s="28" t="s">
        <v>40</v>
      </c>
      <c r="E2378" s="28">
        <v>0.75</v>
      </c>
      <c r="F2378" s="28">
        <v>217.572754</v>
      </c>
    </row>
    <row r="2379" spans="2:6" x14ac:dyDescent="0.3">
      <c r="B2379" s="34" t="s">
        <v>44</v>
      </c>
      <c r="C2379" s="26" t="s">
        <v>12</v>
      </c>
      <c r="D2379" s="26" t="s">
        <v>40</v>
      </c>
      <c r="E2379" s="26">
        <v>0.5</v>
      </c>
      <c r="F2379" s="26">
        <v>203.977745</v>
      </c>
    </row>
    <row r="2380" spans="2:6" x14ac:dyDescent="0.3">
      <c r="B2380" s="35" t="s">
        <v>44</v>
      </c>
      <c r="C2380" s="28" t="s">
        <v>12</v>
      </c>
      <c r="D2380" s="28" t="s">
        <v>40</v>
      </c>
      <c r="E2380" s="28">
        <v>0.5</v>
      </c>
      <c r="F2380" s="28">
        <v>203.977745</v>
      </c>
    </row>
    <row r="2381" spans="2:6" x14ac:dyDescent="0.3">
      <c r="B2381" s="34" t="s">
        <v>44</v>
      </c>
      <c r="C2381" s="26" t="s">
        <v>12</v>
      </c>
      <c r="D2381" s="26" t="s">
        <v>40</v>
      </c>
      <c r="E2381" s="26">
        <v>0.5</v>
      </c>
      <c r="F2381" s="26">
        <v>203.977745</v>
      </c>
    </row>
    <row r="2382" spans="2:6" x14ac:dyDescent="0.3">
      <c r="B2382" s="35" t="s">
        <v>44</v>
      </c>
      <c r="C2382" s="28" t="s">
        <v>12</v>
      </c>
      <c r="D2382" s="28" t="s">
        <v>40</v>
      </c>
      <c r="E2382" s="28">
        <v>0.5</v>
      </c>
      <c r="F2382" s="28">
        <v>203.977745</v>
      </c>
    </row>
    <row r="2383" spans="2:6" x14ac:dyDescent="0.3">
      <c r="B2383" s="34" t="s">
        <v>44</v>
      </c>
      <c r="C2383" s="26" t="s">
        <v>12</v>
      </c>
      <c r="D2383" s="26" t="s">
        <v>40</v>
      </c>
      <c r="E2383" s="26">
        <v>0.5</v>
      </c>
      <c r="F2383" s="26">
        <v>203.977745</v>
      </c>
    </row>
    <row r="2384" spans="2:6" x14ac:dyDescent="0.3">
      <c r="B2384" s="35" t="s">
        <v>44</v>
      </c>
      <c r="C2384" s="28" t="s">
        <v>12</v>
      </c>
      <c r="D2384" s="28" t="s">
        <v>40</v>
      </c>
      <c r="E2384" s="28">
        <v>0.25</v>
      </c>
      <c r="F2384" s="28">
        <v>190.97282200000001</v>
      </c>
    </row>
    <row r="2385" spans="2:6" x14ac:dyDescent="0.3">
      <c r="B2385" s="34" t="s">
        <v>44</v>
      </c>
      <c r="C2385" s="26" t="s">
        <v>12</v>
      </c>
      <c r="D2385" s="26" t="s">
        <v>40</v>
      </c>
      <c r="E2385" s="26">
        <v>0.25</v>
      </c>
      <c r="F2385" s="26">
        <v>190.97282200000001</v>
      </c>
    </row>
    <row r="2386" spans="2:6" x14ac:dyDescent="0.3">
      <c r="B2386" s="35" t="s">
        <v>44</v>
      </c>
      <c r="C2386" s="28" t="s">
        <v>12</v>
      </c>
      <c r="D2386" s="28" t="s">
        <v>40</v>
      </c>
      <c r="E2386" s="28">
        <v>0.25</v>
      </c>
      <c r="F2386" s="28">
        <v>190.97282200000001</v>
      </c>
    </row>
    <row r="2387" spans="2:6" x14ac:dyDescent="0.3">
      <c r="B2387" s="34" t="s">
        <v>44</v>
      </c>
      <c r="C2387" s="26" t="s">
        <v>12</v>
      </c>
      <c r="D2387" s="26" t="s">
        <v>40</v>
      </c>
      <c r="E2387" s="26">
        <v>0.25</v>
      </c>
      <c r="F2387" s="26">
        <v>190.97282200000001</v>
      </c>
    </row>
    <row r="2388" spans="2:6" x14ac:dyDescent="0.3">
      <c r="B2388" s="35" t="s">
        <v>44</v>
      </c>
      <c r="C2388" s="28" t="s">
        <v>12</v>
      </c>
      <c r="D2388" s="28" t="s">
        <v>40</v>
      </c>
      <c r="E2388" s="28">
        <v>0.05</v>
      </c>
      <c r="F2388" s="28">
        <v>173.370104</v>
      </c>
    </row>
    <row r="2389" spans="2:6" x14ac:dyDescent="0.3">
      <c r="B2389" s="34" t="s">
        <v>44</v>
      </c>
      <c r="C2389" s="26" t="s">
        <v>12</v>
      </c>
      <c r="D2389" s="26" t="s">
        <v>40</v>
      </c>
      <c r="E2389" s="26">
        <v>0.05</v>
      </c>
      <c r="F2389" s="26">
        <v>173.370104</v>
      </c>
    </row>
    <row r="2390" spans="2:6" x14ac:dyDescent="0.3">
      <c r="B2390" s="35" t="s">
        <v>44</v>
      </c>
      <c r="C2390" s="28" t="s">
        <v>12</v>
      </c>
      <c r="D2390" s="28" t="s">
        <v>40</v>
      </c>
      <c r="E2390" s="28">
        <v>0.05</v>
      </c>
      <c r="F2390" s="28">
        <v>173.370104</v>
      </c>
    </row>
    <row r="2391" spans="2:6" x14ac:dyDescent="0.3">
      <c r="B2391" s="34" t="s">
        <v>44</v>
      </c>
      <c r="C2391" s="26" t="s">
        <v>12</v>
      </c>
      <c r="D2391" s="26" t="s">
        <v>40</v>
      </c>
      <c r="E2391" s="26">
        <v>0</v>
      </c>
      <c r="F2391" s="26">
        <v>145.990285</v>
      </c>
    </row>
    <row r="2392" spans="2:6" x14ac:dyDescent="0.3">
      <c r="B2392" s="35" t="s">
        <v>44</v>
      </c>
      <c r="C2392" s="28" t="s">
        <v>12</v>
      </c>
      <c r="D2392" s="28" t="s">
        <v>40</v>
      </c>
      <c r="E2392" s="28" t="s">
        <v>24</v>
      </c>
      <c r="F2392" s="28">
        <v>204.81895399999999</v>
      </c>
    </row>
    <row r="2393" spans="2:6" x14ac:dyDescent="0.3">
      <c r="B2393" s="34" t="s">
        <v>44</v>
      </c>
      <c r="C2393" s="26" t="s">
        <v>12</v>
      </c>
      <c r="D2393" s="26" t="s">
        <v>41</v>
      </c>
      <c r="E2393" s="26">
        <v>1</v>
      </c>
      <c r="F2393" s="26">
        <v>385.03032000000002</v>
      </c>
    </row>
    <row r="2394" spans="2:6" x14ac:dyDescent="0.3">
      <c r="B2394" s="35" t="s">
        <v>44</v>
      </c>
      <c r="C2394" s="28" t="s">
        <v>12</v>
      </c>
      <c r="D2394" s="28" t="s">
        <v>41</v>
      </c>
      <c r="E2394" s="28">
        <v>0.95</v>
      </c>
      <c r="F2394" s="28">
        <v>315.100236</v>
      </c>
    </row>
    <row r="2395" spans="2:6" x14ac:dyDescent="0.3">
      <c r="B2395" s="34" t="s">
        <v>44</v>
      </c>
      <c r="C2395" s="26" t="s">
        <v>12</v>
      </c>
      <c r="D2395" s="26" t="s">
        <v>41</v>
      </c>
      <c r="E2395" s="26">
        <v>0.95</v>
      </c>
      <c r="F2395" s="26">
        <v>315.100236</v>
      </c>
    </row>
    <row r="2396" spans="2:6" x14ac:dyDescent="0.3">
      <c r="B2396" s="35" t="s">
        <v>44</v>
      </c>
      <c r="C2396" s="28" t="s">
        <v>12</v>
      </c>
      <c r="D2396" s="28" t="s">
        <v>41</v>
      </c>
      <c r="E2396" s="28">
        <v>0.95</v>
      </c>
      <c r="F2396" s="28">
        <v>315.100236</v>
      </c>
    </row>
    <row r="2397" spans="2:6" x14ac:dyDescent="0.3">
      <c r="B2397" s="34" t="s">
        <v>44</v>
      </c>
      <c r="C2397" s="26" t="s">
        <v>12</v>
      </c>
      <c r="D2397" s="26" t="s">
        <v>41</v>
      </c>
      <c r="E2397" s="26">
        <v>0.75</v>
      </c>
      <c r="F2397" s="26">
        <v>291.00946900000002</v>
      </c>
    </row>
    <row r="2398" spans="2:6" x14ac:dyDescent="0.3">
      <c r="B2398" s="35" t="s">
        <v>44</v>
      </c>
      <c r="C2398" s="28" t="s">
        <v>12</v>
      </c>
      <c r="D2398" s="28" t="s">
        <v>41</v>
      </c>
      <c r="E2398" s="28">
        <v>0.75</v>
      </c>
      <c r="F2398" s="28">
        <v>291.00946900000002</v>
      </c>
    </row>
    <row r="2399" spans="2:6" x14ac:dyDescent="0.3">
      <c r="B2399" s="34" t="s">
        <v>44</v>
      </c>
      <c r="C2399" s="26" t="s">
        <v>12</v>
      </c>
      <c r="D2399" s="26" t="s">
        <v>41</v>
      </c>
      <c r="E2399" s="26">
        <v>0.75</v>
      </c>
      <c r="F2399" s="26">
        <v>291.00946900000002</v>
      </c>
    </row>
    <row r="2400" spans="2:6" x14ac:dyDescent="0.3">
      <c r="B2400" s="35" t="s">
        <v>44</v>
      </c>
      <c r="C2400" s="28" t="s">
        <v>12</v>
      </c>
      <c r="D2400" s="28" t="s">
        <v>41</v>
      </c>
      <c r="E2400" s="28">
        <v>0.75</v>
      </c>
      <c r="F2400" s="28">
        <v>291.00946900000002</v>
      </c>
    </row>
    <row r="2401" spans="2:6" x14ac:dyDescent="0.3">
      <c r="B2401" s="34" t="s">
        <v>44</v>
      </c>
      <c r="C2401" s="26" t="s">
        <v>12</v>
      </c>
      <c r="D2401" s="26" t="s">
        <v>41</v>
      </c>
      <c r="E2401" s="26">
        <v>0.5</v>
      </c>
      <c r="F2401" s="26">
        <v>273.98931399999998</v>
      </c>
    </row>
    <row r="2402" spans="2:6" x14ac:dyDescent="0.3">
      <c r="B2402" s="35" t="s">
        <v>44</v>
      </c>
      <c r="C2402" s="28" t="s">
        <v>12</v>
      </c>
      <c r="D2402" s="28" t="s">
        <v>41</v>
      </c>
      <c r="E2402" s="28">
        <v>0.5</v>
      </c>
      <c r="F2402" s="28">
        <v>273.98931399999998</v>
      </c>
    </row>
    <row r="2403" spans="2:6" x14ac:dyDescent="0.3">
      <c r="B2403" s="34" t="s">
        <v>44</v>
      </c>
      <c r="C2403" s="26" t="s">
        <v>12</v>
      </c>
      <c r="D2403" s="26" t="s">
        <v>41</v>
      </c>
      <c r="E2403" s="26">
        <v>0.5</v>
      </c>
      <c r="F2403" s="26">
        <v>273.98931399999998</v>
      </c>
    </row>
    <row r="2404" spans="2:6" x14ac:dyDescent="0.3">
      <c r="B2404" s="35" t="s">
        <v>44</v>
      </c>
      <c r="C2404" s="28" t="s">
        <v>12</v>
      </c>
      <c r="D2404" s="28" t="s">
        <v>41</v>
      </c>
      <c r="E2404" s="28">
        <v>0.5</v>
      </c>
      <c r="F2404" s="28">
        <v>273.98931399999998</v>
      </c>
    </row>
    <row r="2405" spans="2:6" x14ac:dyDescent="0.3">
      <c r="B2405" s="34" t="s">
        <v>44</v>
      </c>
      <c r="C2405" s="26" t="s">
        <v>12</v>
      </c>
      <c r="D2405" s="26" t="s">
        <v>41</v>
      </c>
      <c r="E2405" s="26">
        <v>0.5</v>
      </c>
      <c r="F2405" s="26">
        <v>273.98931399999998</v>
      </c>
    </row>
    <row r="2406" spans="2:6" x14ac:dyDescent="0.3">
      <c r="B2406" s="35" t="s">
        <v>44</v>
      </c>
      <c r="C2406" s="28" t="s">
        <v>12</v>
      </c>
      <c r="D2406" s="28" t="s">
        <v>41</v>
      </c>
      <c r="E2406" s="28">
        <v>0.25</v>
      </c>
      <c r="F2406" s="28">
        <v>257.821416</v>
      </c>
    </row>
    <row r="2407" spans="2:6" x14ac:dyDescent="0.3">
      <c r="B2407" s="34" t="s">
        <v>44</v>
      </c>
      <c r="C2407" s="26" t="s">
        <v>12</v>
      </c>
      <c r="D2407" s="26" t="s">
        <v>41</v>
      </c>
      <c r="E2407" s="26">
        <v>0.25</v>
      </c>
      <c r="F2407" s="26">
        <v>257.821416</v>
      </c>
    </row>
    <row r="2408" spans="2:6" x14ac:dyDescent="0.3">
      <c r="B2408" s="35" t="s">
        <v>44</v>
      </c>
      <c r="C2408" s="28" t="s">
        <v>12</v>
      </c>
      <c r="D2408" s="28" t="s">
        <v>41</v>
      </c>
      <c r="E2408" s="28">
        <v>0.25</v>
      </c>
      <c r="F2408" s="28">
        <v>257.821416</v>
      </c>
    </row>
    <row r="2409" spans="2:6" x14ac:dyDescent="0.3">
      <c r="B2409" s="34" t="s">
        <v>44</v>
      </c>
      <c r="C2409" s="26" t="s">
        <v>12</v>
      </c>
      <c r="D2409" s="26" t="s">
        <v>41</v>
      </c>
      <c r="E2409" s="26">
        <v>0.25</v>
      </c>
      <c r="F2409" s="26">
        <v>257.821416</v>
      </c>
    </row>
    <row r="2410" spans="2:6" x14ac:dyDescent="0.3">
      <c r="B2410" s="35" t="s">
        <v>44</v>
      </c>
      <c r="C2410" s="28" t="s">
        <v>12</v>
      </c>
      <c r="D2410" s="28" t="s">
        <v>41</v>
      </c>
      <c r="E2410" s="28">
        <v>0.05</v>
      </c>
      <c r="F2410" s="28">
        <v>236.48771199999999</v>
      </c>
    </row>
    <row r="2411" spans="2:6" x14ac:dyDescent="0.3">
      <c r="B2411" s="34" t="s">
        <v>44</v>
      </c>
      <c r="C2411" s="26" t="s">
        <v>12</v>
      </c>
      <c r="D2411" s="26" t="s">
        <v>41</v>
      </c>
      <c r="E2411" s="26">
        <v>0.05</v>
      </c>
      <c r="F2411" s="26">
        <v>236.48771199999999</v>
      </c>
    </row>
    <row r="2412" spans="2:6" x14ac:dyDescent="0.3">
      <c r="B2412" s="35" t="s">
        <v>44</v>
      </c>
      <c r="C2412" s="28" t="s">
        <v>12</v>
      </c>
      <c r="D2412" s="28" t="s">
        <v>41</v>
      </c>
      <c r="E2412" s="28">
        <v>0.05</v>
      </c>
      <c r="F2412" s="28">
        <v>236.48771199999999</v>
      </c>
    </row>
    <row r="2413" spans="2:6" x14ac:dyDescent="0.3">
      <c r="B2413" s="34" t="s">
        <v>44</v>
      </c>
      <c r="C2413" s="26" t="s">
        <v>12</v>
      </c>
      <c r="D2413" s="26" t="s">
        <v>41</v>
      </c>
      <c r="E2413" s="26">
        <v>0</v>
      </c>
      <c r="F2413" s="26">
        <v>208.32842600000001</v>
      </c>
    </row>
    <row r="2414" spans="2:6" x14ac:dyDescent="0.3">
      <c r="B2414" s="35" t="s">
        <v>44</v>
      </c>
      <c r="C2414" s="28" t="s">
        <v>12</v>
      </c>
      <c r="D2414" s="28" t="s">
        <v>41</v>
      </c>
      <c r="E2414" s="28" t="s">
        <v>24</v>
      </c>
      <c r="F2414" s="28">
        <v>274.76113099999998</v>
      </c>
    </row>
    <row r="2415" spans="2:6" x14ac:dyDescent="0.3">
      <c r="B2415" s="34" t="s">
        <v>44</v>
      </c>
      <c r="C2415" s="26" t="s">
        <v>12</v>
      </c>
      <c r="D2415" s="26" t="s">
        <v>42</v>
      </c>
      <c r="E2415" s="26">
        <v>1</v>
      </c>
      <c r="F2415" s="26">
        <v>40103433.888653003</v>
      </c>
    </row>
    <row r="2416" spans="2:6" x14ac:dyDescent="0.3">
      <c r="B2416" s="35" t="s">
        <v>44</v>
      </c>
      <c r="C2416" s="28" t="s">
        <v>12</v>
      </c>
      <c r="D2416" s="28" t="s">
        <v>42</v>
      </c>
      <c r="E2416" s="28">
        <v>0.95</v>
      </c>
      <c r="F2416" s="28">
        <v>29994361.552257001</v>
      </c>
    </row>
    <row r="2417" spans="2:6" x14ac:dyDescent="0.3">
      <c r="B2417" s="34" t="s">
        <v>44</v>
      </c>
      <c r="C2417" s="26" t="s">
        <v>12</v>
      </c>
      <c r="D2417" s="26" t="s">
        <v>42</v>
      </c>
      <c r="E2417" s="26">
        <v>0.95</v>
      </c>
      <c r="F2417" s="26">
        <v>29994361.552257001</v>
      </c>
    </row>
    <row r="2418" spans="2:6" x14ac:dyDescent="0.3">
      <c r="B2418" s="35" t="s">
        <v>44</v>
      </c>
      <c r="C2418" s="28" t="s">
        <v>12</v>
      </c>
      <c r="D2418" s="28" t="s">
        <v>42</v>
      </c>
      <c r="E2418" s="28">
        <v>0.95</v>
      </c>
      <c r="F2418" s="28">
        <v>29994361.552257001</v>
      </c>
    </row>
    <row r="2419" spans="2:6" x14ac:dyDescent="0.3">
      <c r="B2419" s="34" t="s">
        <v>44</v>
      </c>
      <c r="C2419" s="26" t="s">
        <v>12</v>
      </c>
      <c r="D2419" s="26" t="s">
        <v>42</v>
      </c>
      <c r="E2419" s="26">
        <v>0.75</v>
      </c>
      <c r="F2419" s="26">
        <v>25739464.939746998</v>
      </c>
    </row>
    <row r="2420" spans="2:6" x14ac:dyDescent="0.3">
      <c r="B2420" s="35" t="s">
        <v>44</v>
      </c>
      <c r="C2420" s="28" t="s">
        <v>12</v>
      </c>
      <c r="D2420" s="28" t="s">
        <v>42</v>
      </c>
      <c r="E2420" s="28">
        <v>0.75</v>
      </c>
      <c r="F2420" s="28">
        <v>25739464.939746998</v>
      </c>
    </row>
    <row r="2421" spans="2:6" x14ac:dyDescent="0.3">
      <c r="B2421" s="34" t="s">
        <v>44</v>
      </c>
      <c r="C2421" s="26" t="s">
        <v>12</v>
      </c>
      <c r="D2421" s="26" t="s">
        <v>42</v>
      </c>
      <c r="E2421" s="26">
        <v>0.75</v>
      </c>
      <c r="F2421" s="26">
        <v>25739464.939746998</v>
      </c>
    </row>
    <row r="2422" spans="2:6" x14ac:dyDescent="0.3">
      <c r="B2422" s="35" t="s">
        <v>44</v>
      </c>
      <c r="C2422" s="28" t="s">
        <v>12</v>
      </c>
      <c r="D2422" s="28" t="s">
        <v>42</v>
      </c>
      <c r="E2422" s="28">
        <v>0.75</v>
      </c>
      <c r="F2422" s="28">
        <v>25739464.939746998</v>
      </c>
    </row>
    <row r="2423" spans="2:6" x14ac:dyDescent="0.3">
      <c r="B2423" s="34" t="s">
        <v>44</v>
      </c>
      <c r="C2423" s="26" t="s">
        <v>12</v>
      </c>
      <c r="D2423" s="26" t="s">
        <v>42</v>
      </c>
      <c r="E2423" s="26">
        <v>0.5</v>
      </c>
      <c r="F2423" s="26">
        <v>22458549.957059</v>
      </c>
    </row>
    <row r="2424" spans="2:6" x14ac:dyDescent="0.3">
      <c r="B2424" s="35" t="s">
        <v>44</v>
      </c>
      <c r="C2424" s="28" t="s">
        <v>12</v>
      </c>
      <c r="D2424" s="28" t="s">
        <v>42</v>
      </c>
      <c r="E2424" s="28">
        <v>0.5</v>
      </c>
      <c r="F2424" s="28">
        <v>22458549.957059</v>
      </c>
    </row>
    <row r="2425" spans="2:6" x14ac:dyDescent="0.3">
      <c r="B2425" s="34" t="s">
        <v>44</v>
      </c>
      <c r="C2425" s="26" t="s">
        <v>12</v>
      </c>
      <c r="D2425" s="26" t="s">
        <v>42</v>
      </c>
      <c r="E2425" s="26">
        <v>0.5</v>
      </c>
      <c r="F2425" s="26">
        <v>22458549.957059</v>
      </c>
    </row>
    <row r="2426" spans="2:6" x14ac:dyDescent="0.3">
      <c r="B2426" s="35" t="s">
        <v>44</v>
      </c>
      <c r="C2426" s="28" t="s">
        <v>12</v>
      </c>
      <c r="D2426" s="28" t="s">
        <v>42</v>
      </c>
      <c r="E2426" s="28">
        <v>0.5</v>
      </c>
      <c r="F2426" s="28">
        <v>22458549.957059</v>
      </c>
    </row>
    <row r="2427" spans="2:6" x14ac:dyDescent="0.3">
      <c r="B2427" s="34" t="s">
        <v>44</v>
      </c>
      <c r="C2427" s="26" t="s">
        <v>12</v>
      </c>
      <c r="D2427" s="26" t="s">
        <v>42</v>
      </c>
      <c r="E2427" s="26">
        <v>0.5</v>
      </c>
      <c r="F2427" s="26">
        <v>22458549.957059</v>
      </c>
    </row>
    <row r="2428" spans="2:6" x14ac:dyDescent="0.3">
      <c r="B2428" s="35" t="s">
        <v>44</v>
      </c>
      <c r="C2428" s="28" t="s">
        <v>12</v>
      </c>
      <c r="D2428" s="28" t="s">
        <v>42</v>
      </c>
      <c r="E2428" s="28">
        <v>0.25</v>
      </c>
      <c r="F2428" s="28">
        <v>19383400.537884999</v>
      </c>
    </row>
    <row r="2429" spans="2:6" x14ac:dyDescent="0.3">
      <c r="B2429" s="34" t="s">
        <v>44</v>
      </c>
      <c r="C2429" s="26" t="s">
        <v>12</v>
      </c>
      <c r="D2429" s="26" t="s">
        <v>42</v>
      </c>
      <c r="E2429" s="26">
        <v>0.25</v>
      </c>
      <c r="F2429" s="26">
        <v>19383400.537884999</v>
      </c>
    </row>
    <row r="2430" spans="2:6" x14ac:dyDescent="0.3">
      <c r="B2430" s="35" t="s">
        <v>44</v>
      </c>
      <c r="C2430" s="28" t="s">
        <v>12</v>
      </c>
      <c r="D2430" s="28" t="s">
        <v>42</v>
      </c>
      <c r="E2430" s="28">
        <v>0.25</v>
      </c>
      <c r="F2430" s="28">
        <v>19383400.537884999</v>
      </c>
    </row>
    <row r="2431" spans="2:6" x14ac:dyDescent="0.3">
      <c r="B2431" s="34" t="s">
        <v>44</v>
      </c>
      <c r="C2431" s="26" t="s">
        <v>12</v>
      </c>
      <c r="D2431" s="26" t="s">
        <v>42</v>
      </c>
      <c r="E2431" s="26">
        <v>0.25</v>
      </c>
      <c r="F2431" s="26">
        <v>19383400.537884999</v>
      </c>
    </row>
    <row r="2432" spans="2:6" x14ac:dyDescent="0.3">
      <c r="B2432" s="35" t="s">
        <v>44</v>
      </c>
      <c r="C2432" s="28" t="s">
        <v>12</v>
      </c>
      <c r="D2432" s="28" t="s">
        <v>42</v>
      </c>
      <c r="E2432" s="28">
        <v>0.05</v>
      </c>
      <c r="F2432" s="28">
        <v>15733345.949247999</v>
      </c>
    </row>
    <row r="2433" spans="2:6" x14ac:dyDescent="0.3">
      <c r="B2433" s="34" t="s">
        <v>44</v>
      </c>
      <c r="C2433" s="26" t="s">
        <v>12</v>
      </c>
      <c r="D2433" s="26" t="s">
        <v>42</v>
      </c>
      <c r="E2433" s="26">
        <v>0.05</v>
      </c>
      <c r="F2433" s="26">
        <v>15733345.949247999</v>
      </c>
    </row>
    <row r="2434" spans="2:6" x14ac:dyDescent="0.3">
      <c r="B2434" s="35" t="s">
        <v>44</v>
      </c>
      <c r="C2434" s="28" t="s">
        <v>12</v>
      </c>
      <c r="D2434" s="28" t="s">
        <v>42</v>
      </c>
      <c r="E2434" s="28">
        <v>0.05</v>
      </c>
      <c r="F2434" s="28">
        <v>15733345.949247999</v>
      </c>
    </row>
    <row r="2435" spans="2:6" x14ac:dyDescent="0.3">
      <c r="B2435" s="34" t="s">
        <v>44</v>
      </c>
      <c r="C2435" s="26" t="s">
        <v>12</v>
      </c>
      <c r="D2435" s="26" t="s">
        <v>42</v>
      </c>
      <c r="E2435" s="26">
        <v>0</v>
      </c>
      <c r="F2435" s="26">
        <v>10684766.041214</v>
      </c>
    </row>
    <row r="2436" spans="2:6" x14ac:dyDescent="0.3">
      <c r="B2436" s="35" t="s">
        <v>44</v>
      </c>
      <c r="C2436" s="28" t="s">
        <v>12</v>
      </c>
      <c r="D2436" s="28" t="s">
        <v>42</v>
      </c>
      <c r="E2436" s="28" t="s">
        <v>24</v>
      </c>
      <c r="F2436" s="28">
        <v>22635147.154142</v>
      </c>
    </row>
    <row r="2437" spans="2:6" x14ac:dyDescent="0.3">
      <c r="B2437" s="34" t="s">
        <v>44</v>
      </c>
      <c r="C2437" s="26" t="s">
        <v>12</v>
      </c>
      <c r="D2437" s="26" t="s">
        <v>43</v>
      </c>
      <c r="E2437" s="26">
        <v>1</v>
      </c>
      <c r="F2437" s="26">
        <v>345.06306999999998</v>
      </c>
    </row>
    <row r="2438" spans="2:6" x14ac:dyDescent="0.3">
      <c r="B2438" s="35" t="s">
        <v>44</v>
      </c>
      <c r="C2438" s="28" t="s">
        <v>12</v>
      </c>
      <c r="D2438" s="28" t="s">
        <v>43</v>
      </c>
      <c r="E2438" s="28">
        <v>0.95</v>
      </c>
      <c r="F2438" s="28">
        <v>254.00834</v>
      </c>
    </row>
    <row r="2439" spans="2:6" x14ac:dyDescent="0.3">
      <c r="B2439" s="34" t="s">
        <v>44</v>
      </c>
      <c r="C2439" s="26" t="s">
        <v>12</v>
      </c>
      <c r="D2439" s="26" t="s">
        <v>43</v>
      </c>
      <c r="E2439" s="26">
        <v>0.95</v>
      </c>
      <c r="F2439" s="26">
        <v>254.00834</v>
      </c>
    </row>
    <row r="2440" spans="2:6" x14ac:dyDescent="0.3">
      <c r="B2440" s="35" t="s">
        <v>44</v>
      </c>
      <c r="C2440" s="28" t="s">
        <v>12</v>
      </c>
      <c r="D2440" s="28" t="s">
        <v>43</v>
      </c>
      <c r="E2440" s="28">
        <v>0.95</v>
      </c>
      <c r="F2440" s="28">
        <v>254.00834</v>
      </c>
    </row>
    <row r="2441" spans="2:6" x14ac:dyDescent="0.3">
      <c r="B2441" s="34" t="s">
        <v>44</v>
      </c>
      <c r="C2441" s="26" t="s">
        <v>12</v>
      </c>
      <c r="D2441" s="26" t="s">
        <v>43</v>
      </c>
      <c r="E2441" s="26">
        <v>0.75</v>
      </c>
      <c r="F2441" s="26">
        <v>231.129524</v>
      </c>
    </row>
    <row r="2442" spans="2:6" x14ac:dyDescent="0.3">
      <c r="B2442" s="35" t="s">
        <v>44</v>
      </c>
      <c r="C2442" s="28" t="s">
        <v>12</v>
      </c>
      <c r="D2442" s="28" t="s">
        <v>43</v>
      </c>
      <c r="E2442" s="28">
        <v>0.75</v>
      </c>
      <c r="F2442" s="28">
        <v>231.129524</v>
      </c>
    </row>
    <row r="2443" spans="2:6" x14ac:dyDescent="0.3">
      <c r="B2443" s="34" t="s">
        <v>44</v>
      </c>
      <c r="C2443" s="26" t="s">
        <v>12</v>
      </c>
      <c r="D2443" s="26" t="s">
        <v>43</v>
      </c>
      <c r="E2443" s="26">
        <v>0.75</v>
      </c>
      <c r="F2443" s="26">
        <v>231.129524</v>
      </c>
    </row>
    <row r="2444" spans="2:6" x14ac:dyDescent="0.3">
      <c r="B2444" s="35" t="s">
        <v>44</v>
      </c>
      <c r="C2444" s="28" t="s">
        <v>12</v>
      </c>
      <c r="D2444" s="28" t="s">
        <v>43</v>
      </c>
      <c r="E2444" s="28">
        <v>0.75</v>
      </c>
      <c r="F2444" s="28">
        <v>231.129524</v>
      </c>
    </row>
    <row r="2445" spans="2:6" x14ac:dyDescent="0.3">
      <c r="B2445" s="34" t="s">
        <v>44</v>
      </c>
      <c r="C2445" s="26" t="s">
        <v>12</v>
      </c>
      <c r="D2445" s="26" t="s">
        <v>43</v>
      </c>
      <c r="E2445" s="26">
        <v>0.5</v>
      </c>
      <c r="F2445" s="26">
        <v>216.855772</v>
      </c>
    </row>
    <row r="2446" spans="2:6" x14ac:dyDescent="0.3">
      <c r="B2446" s="35" t="s">
        <v>44</v>
      </c>
      <c r="C2446" s="28" t="s">
        <v>12</v>
      </c>
      <c r="D2446" s="28" t="s">
        <v>43</v>
      </c>
      <c r="E2446" s="28">
        <v>0.5</v>
      </c>
      <c r="F2446" s="28">
        <v>216.855772</v>
      </c>
    </row>
    <row r="2447" spans="2:6" x14ac:dyDescent="0.3">
      <c r="B2447" s="34" t="s">
        <v>44</v>
      </c>
      <c r="C2447" s="26" t="s">
        <v>12</v>
      </c>
      <c r="D2447" s="26" t="s">
        <v>43</v>
      </c>
      <c r="E2447" s="26">
        <v>0.5</v>
      </c>
      <c r="F2447" s="26">
        <v>216.855772</v>
      </c>
    </row>
    <row r="2448" spans="2:6" x14ac:dyDescent="0.3">
      <c r="B2448" s="35" t="s">
        <v>44</v>
      </c>
      <c r="C2448" s="28" t="s">
        <v>12</v>
      </c>
      <c r="D2448" s="28" t="s">
        <v>43</v>
      </c>
      <c r="E2448" s="28">
        <v>0.5</v>
      </c>
      <c r="F2448" s="28">
        <v>216.855772</v>
      </c>
    </row>
    <row r="2449" spans="2:6" x14ac:dyDescent="0.3">
      <c r="B2449" s="34" t="s">
        <v>44</v>
      </c>
      <c r="C2449" s="26" t="s">
        <v>12</v>
      </c>
      <c r="D2449" s="26" t="s">
        <v>43</v>
      </c>
      <c r="E2449" s="26">
        <v>0.5</v>
      </c>
      <c r="F2449" s="26">
        <v>216.855772</v>
      </c>
    </row>
    <row r="2450" spans="2:6" x14ac:dyDescent="0.3">
      <c r="B2450" s="35" t="s">
        <v>44</v>
      </c>
      <c r="C2450" s="28" t="s">
        <v>12</v>
      </c>
      <c r="D2450" s="28" t="s">
        <v>43</v>
      </c>
      <c r="E2450" s="28">
        <v>0.25</v>
      </c>
      <c r="F2450" s="28">
        <v>203.20531</v>
      </c>
    </row>
    <row r="2451" spans="2:6" x14ac:dyDescent="0.3">
      <c r="B2451" s="34" t="s">
        <v>44</v>
      </c>
      <c r="C2451" s="26" t="s">
        <v>12</v>
      </c>
      <c r="D2451" s="26" t="s">
        <v>43</v>
      </c>
      <c r="E2451" s="26">
        <v>0.25</v>
      </c>
      <c r="F2451" s="26">
        <v>203.20531</v>
      </c>
    </row>
    <row r="2452" spans="2:6" x14ac:dyDescent="0.3">
      <c r="B2452" s="35" t="s">
        <v>44</v>
      </c>
      <c r="C2452" s="28" t="s">
        <v>12</v>
      </c>
      <c r="D2452" s="28" t="s">
        <v>43</v>
      </c>
      <c r="E2452" s="28">
        <v>0.25</v>
      </c>
      <c r="F2452" s="28">
        <v>203.20531</v>
      </c>
    </row>
    <row r="2453" spans="2:6" x14ac:dyDescent="0.3">
      <c r="B2453" s="34" t="s">
        <v>44</v>
      </c>
      <c r="C2453" s="26" t="s">
        <v>12</v>
      </c>
      <c r="D2453" s="26" t="s">
        <v>43</v>
      </c>
      <c r="E2453" s="26">
        <v>0.25</v>
      </c>
      <c r="F2453" s="26">
        <v>203.20531</v>
      </c>
    </row>
    <row r="2454" spans="2:6" x14ac:dyDescent="0.3">
      <c r="B2454" s="35" t="s">
        <v>44</v>
      </c>
      <c r="C2454" s="28" t="s">
        <v>12</v>
      </c>
      <c r="D2454" s="28" t="s">
        <v>43</v>
      </c>
      <c r="E2454" s="28">
        <v>0.05</v>
      </c>
      <c r="F2454" s="28">
        <v>184.780551</v>
      </c>
    </row>
    <row r="2455" spans="2:6" x14ac:dyDescent="0.3">
      <c r="B2455" s="34" t="s">
        <v>44</v>
      </c>
      <c r="C2455" s="26" t="s">
        <v>12</v>
      </c>
      <c r="D2455" s="26" t="s">
        <v>43</v>
      </c>
      <c r="E2455" s="26">
        <v>0.05</v>
      </c>
      <c r="F2455" s="26">
        <v>184.780551</v>
      </c>
    </row>
    <row r="2456" spans="2:6" x14ac:dyDescent="0.3">
      <c r="B2456" s="35" t="s">
        <v>44</v>
      </c>
      <c r="C2456" s="28" t="s">
        <v>12</v>
      </c>
      <c r="D2456" s="28" t="s">
        <v>43</v>
      </c>
      <c r="E2456" s="28">
        <v>0.05</v>
      </c>
      <c r="F2456" s="28">
        <v>184.780551</v>
      </c>
    </row>
    <row r="2457" spans="2:6" x14ac:dyDescent="0.3">
      <c r="B2457" s="34" t="s">
        <v>44</v>
      </c>
      <c r="C2457" s="26" t="s">
        <v>12</v>
      </c>
      <c r="D2457" s="26" t="s">
        <v>43</v>
      </c>
      <c r="E2457" s="26">
        <v>0</v>
      </c>
      <c r="F2457" s="26">
        <v>156.372075</v>
      </c>
    </row>
    <row r="2458" spans="2:6" x14ac:dyDescent="0.3">
      <c r="B2458" s="35" t="s">
        <v>44</v>
      </c>
      <c r="C2458" s="28" t="s">
        <v>12</v>
      </c>
      <c r="D2458" s="28" t="s">
        <v>43</v>
      </c>
      <c r="E2458" s="28" t="s">
        <v>24</v>
      </c>
      <c r="F2458" s="28">
        <v>217.752949</v>
      </c>
    </row>
    <row r="2459" spans="2:6" x14ac:dyDescent="0.3">
      <c r="B2459" s="34" t="s">
        <v>44</v>
      </c>
      <c r="C2459" s="26" t="s">
        <v>13</v>
      </c>
      <c r="D2459" s="26" t="s">
        <v>35</v>
      </c>
      <c r="E2459" s="26">
        <v>1</v>
      </c>
      <c r="F2459" s="26">
        <v>147563.5</v>
      </c>
    </row>
    <row r="2460" spans="2:6" x14ac:dyDescent="0.3">
      <c r="B2460" s="35" t="s">
        <v>44</v>
      </c>
      <c r="C2460" s="28" t="s">
        <v>13</v>
      </c>
      <c r="D2460" s="28" t="s">
        <v>35</v>
      </c>
      <c r="E2460" s="28">
        <v>0.95</v>
      </c>
      <c r="F2460" s="28">
        <v>128198.7</v>
      </c>
    </row>
    <row r="2461" spans="2:6" x14ac:dyDescent="0.3">
      <c r="B2461" s="34" t="s">
        <v>44</v>
      </c>
      <c r="C2461" s="26" t="s">
        <v>13</v>
      </c>
      <c r="D2461" s="26" t="s">
        <v>35</v>
      </c>
      <c r="E2461" s="26">
        <v>0.95</v>
      </c>
      <c r="F2461" s="26">
        <v>128198.7</v>
      </c>
    </row>
    <row r="2462" spans="2:6" x14ac:dyDescent="0.3">
      <c r="B2462" s="35" t="s">
        <v>44</v>
      </c>
      <c r="C2462" s="28" t="s">
        <v>13</v>
      </c>
      <c r="D2462" s="28" t="s">
        <v>35</v>
      </c>
      <c r="E2462" s="28">
        <v>0.95</v>
      </c>
      <c r="F2462" s="28">
        <v>128198.7</v>
      </c>
    </row>
    <row r="2463" spans="2:6" x14ac:dyDescent="0.3">
      <c r="B2463" s="34" t="s">
        <v>44</v>
      </c>
      <c r="C2463" s="26" t="s">
        <v>13</v>
      </c>
      <c r="D2463" s="26" t="s">
        <v>35</v>
      </c>
      <c r="E2463" s="26">
        <v>0.75</v>
      </c>
      <c r="F2463" s="26">
        <v>116747.4</v>
      </c>
    </row>
    <row r="2464" spans="2:6" x14ac:dyDescent="0.3">
      <c r="B2464" s="35" t="s">
        <v>44</v>
      </c>
      <c r="C2464" s="28" t="s">
        <v>13</v>
      </c>
      <c r="D2464" s="28" t="s">
        <v>35</v>
      </c>
      <c r="E2464" s="28">
        <v>0.75</v>
      </c>
      <c r="F2464" s="28">
        <v>116747.4</v>
      </c>
    </row>
    <row r="2465" spans="2:6" x14ac:dyDescent="0.3">
      <c r="B2465" s="34" t="s">
        <v>44</v>
      </c>
      <c r="C2465" s="26" t="s">
        <v>13</v>
      </c>
      <c r="D2465" s="26" t="s">
        <v>35</v>
      </c>
      <c r="E2465" s="26">
        <v>0.75</v>
      </c>
      <c r="F2465" s="26">
        <v>116747.4</v>
      </c>
    </row>
    <row r="2466" spans="2:6" x14ac:dyDescent="0.3">
      <c r="B2466" s="35" t="s">
        <v>44</v>
      </c>
      <c r="C2466" s="28" t="s">
        <v>13</v>
      </c>
      <c r="D2466" s="28" t="s">
        <v>35</v>
      </c>
      <c r="E2466" s="28">
        <v>0.75</v>
      </c>
      <c r="F2466" s="28">
        <v>116747.4</v>
      </c>
    </row>
    <row r="2467" spans="2:6" x14ac:dyDescent="0.3">
      <c r="B2467" s="34" t="s">
        <v>44</v>
      </c>
      <c r="C2467" s="26" t="s">
        <v>13</v>
      </c>
      <c r="D2467" s="26" t="s">
        <v>35</v>
      </c>
      <c r="E2467" s="26">
        <v>0.5</v>
      </c>
      <c r="F2467" s="26">
        <v>106413.3</v>
      </c>
    </row>
    <row r="2468" spans="2:6" x14ac:dyDescent="0.3">
      <c r="B2468" s="35" t="s">
        <v>44</v>
      </c>
      <c r="C2468" s="28" t="s">
        <v>13</v>
      </c>
      <c r="D2468" s="28" t="s">
        <v>35</v>
      </c>
      <c r="E2468" s="28">
        <v>0.5</v>
      </c>
      <c r="F2468" s="28">
        <v>106413.3</v>
      </c>
    </row>
    <row r="2469" spans="2:6" x14ac:dyDescent="0.3">
      <c r="B2469" s="34" t="s">
        <v>44</v>
      </c>
      <c r="C2469" s="26" t="s">
        <v>13</v>
      </c>
      <c r="D2469" s="26" t="s">
        <v>35</v>
      </c>
      <c r="E2469" s="26">
        <v>0.5</v>
      </c>
      <c r="F2469" s="26">
        <v>106413.3</v>
      </c>
    </row>
    <row r="2470" spans="2:6" x14ac:dyDescent="0.3">
      <c r="B2470" s="35" t="s">
        <v>44</v>
      </c>
      <c r="C2470" s="28" t="s">
        <v>13</v>
      </c>
      <c r="D2470" s="28" t="s">
        <v>35</v>
      </c>
      <c r="E2470" s="28">
        <v>0.5</v>
      </c>
      <c r="F2470" s="28">
        <v>106413.3</v>
      </c>
    </row>
    <row r="2471" spans="2:6" x14ac:dyDescent="0.3">
      <c r="B2471" s="34" t="s">
        <v>44</v>
      </c>
      <c r="C2471" s="26" t="s">
        <v>13</v>
      </c>
      <c r="D2471" s="26" t="s">
        <v>35</v>
      </c>
      <c r="E2471" s="26">
        <v>0.5</v>
      </c>
      <c r="F2471" s="26">
        <v>106413.3</v>
      </c>
    </row>
    <row r="2472" spans="2:6" x14ac:dyDescent="0.3">
      <c r="B2472" s="35" t="s">
        <v>44</v>
      </c>
      <c r="C2472" s="28" t="s">
        <v>13</v>
      </c>
      <c r="D2472" s="28" t="s">
        <v>35</v>
      </c>
      <c r="E2472" s="28">
        <v>0.25</v>
      </c>
      <c r="F2472" s="28">
        <v>95287.85</v>
      </c>
    </row>
    <row r="2473" spans="2:6" x14ac:dyDescent="0.3">
      <c r="B2473" s="34" t="s">
        <v>44</v>
      </c>
      <c r="C2473" s="26" t="s">
        <v>13</v>
      </c>
      <c r="D2473" s="26" t="s">
        <v>35</v>
      </c>
      <c r="E2473" s="26">
        <v>0.25</v>
      </c>
      <c r="F2473" s="26">
        <v>95287.85</v>
      </c>
    </row>
    <row r="2474" spans="2:6" x14ac:dyDescent="0.3">
      <c r="B2474" s="35" t="s">
        <v>44</v>
      </c>
      <c r="C2474" s="28" t="s">
        <v>13</v>
      </c>
      <c r="D2474" s="28" t="s">
        <v>35</v>
      </c>
      <c r="E2474" s="28">
        <v>0.25</v>
      </c>
      <c r="F2474" s="28">
        <v>95287.85</v>
      </c>
    </row>
    <row r="2475" spans="2:6" x14ac:dyDescent="0.3">
      <c r="B2475" s="34" t="s">
        <v>44</v>
      </c>
      <c r="C2475" s="26" t="s">
        <v>13</v>
      </c>
      <c r="D2475" s="26" t="s">
        <v>35</v>
      </c>
      <c r="E2475" s="26">
        <v>0.25</v>
      </c>
      <c r="F2475" s="26">
        <v>95287.85</v>
      </c>
    </row>
    <row r="2476" spans="2:6" x14ac:dyDescent="0.3">
      <c r="B2476" s="35" t="s">
        <v>44</v>
      </c>
      <c r="C2476" s="28" t="s">
        <v>13</v>
      </c>
      <c r="D2476" s="28" t="s">
        <v>35</v>
      </c>
      <c r="E2476" s="28">
        <v>0.05</v>
      </c>
      <c r="F2476" s="28">
        <v>79507.399999999994</v>
      </c>
    </row>
    <row r="2477" spans="2:6" x14ac:dyDescent="0.3">
      <c r="B2477" s="34" t="s">
        <v>44</v>
      </c>
      <c r="C2477" s="26" t="s">
        <v>13</v>
      </c>
      <c r="D2477" s="26" t="s">
        <v>35</v>
      </c>
      <c r="E2477" s="26">
        <v>0.05</v>
      </c>
      <c r="F2477" s="26">
        <v>79507.399999999994</v>
      </c>
    </row>
    <row r="2478" spans="2:6" x14ac:dyDescent="0.3">
      <c r="B2478" s="35" t="s">
        <v>44</v>
      </c>
      <c r="C2478" s="28" t="s">
        <v>13</v>
      </c>
      <c r="D2478" s="28" t="s">
        <v>35</v>
      </c>
      <c r="E2478" s="28">
        <v>0.05</v>
      </c>
      <c r="F2478" s="28">
        <v>79507.399999999994</v>
      </c>
    </row>
    <row r="2479" spans="2:6" x14ac:dyDescent="0.3">
      <c r="B2479" s="34" t="s">
        <v>44</v>
      </c>
      <c r="C2479" s="26" t="s">
        <v>13</v>
      </c>
      <c r="D2479" s="26" t="s">
        <v>35</v>
      </c>
      <c r="E2479" s="26">
        <v>0</v>
      </c>
      <c r="F2479" s="26">
        <v>60002.95</v>
      </c>
    </row>
    <row r="2480" spans="2:6" x14ac:dyDescent="0.3">
      <c r="B2480" s="35" t="s">
        <v>44</v>
      </c>
      <c r="C2480" s="28" t="s">
        <v>13</v>
      </c>
      <c r="D2480" s="28" t="s">
        <v>35</v>
      </c>
      <c r="E2480" s="28" t="s">
        <v>24</v>
      </c>
      <c r="F2480" s="28">
        <v>105541.413328</v>
      </c>
    </row>
    <row r="2481" spans="2:6" x14ac:dyDescent="0.3">
      <c r="B2481" s="34" t="s">
        <v>44</v>
      </c>
      <c r="C2481" s="26" t="s">
        <v>13</v>
      </c>
      <c r="D2481" s="26" t="s">
        <v>45</v>
      </c>
      <c r="E2481" s="26">
        <v>1</v>
      </c>
      <c r="F2481" s="26">
        <v>216574.71157399999</v>
      </c>
    </row>
    <row r="2482" spans="2:6" x14ac:dyDescent="0.3">
      <c r="B2482" s="35" t="s">
        <v>44</v>
      </c>
      <c r="C2482" s="28" t="s">
        <v>13</v>
      </c>
      <c r="D2482" s="28" t="s">
        <v>45</v>
      </c>
      <c r="E2482" s="28">
        <v>0.95</v>
      </c>
      <c r="F2482" s="28">
        <v>188195.013026</v>
      </c>
    </row>
    <row r="2483" spans="2:6" x14ac:dyDescent="0.3">
      <c r="B2483" s="34" t="s">
        <v>44</v>
      </c>
      <c r="C2483" s="26" t="s">
        <v>13</v>
      </c>
      <c r="D2483" s="26" t="s">
        <v>45</v>
      </c>
      <c r="E2483" s="26">
        <v>0.95</v>
      </c>
      <c r="F2483" s="26">
        <v>188195.013026</v>
      </c>
    </row>
    <row r="2484" spans="2:6" x14ac:dyDescent="0.3">
      <c r="B2484" s="35" t="s">
        <v>44</v>
      </c>
      <c r="C2484" s="28" t="s">
        <v>13</v>
      </c>
      <c r="D2484" s="28" t="s">
        <v>45</v>
      </c>
      <c r="E2484" s="28">
        <v>0.95</v>
      </c>
      <c r="F2484" s="28">
        <v>188195.013026</v>
      </c>
    </row>
    <row r="2485" spans="2:6" x14ac:dyDescent="0.3">
      <c r="B2485" s="34" t="s">
        <v>44</v>
      </c>
      <c r="C2485" s="26" t="s">
        <v>13</v>
      </c>
      <c r="D2485" s="26" t="s">
        <v>45</v>
      </c>
      <c r="E2485" s="26">
        <v>0.75</v>
      </c>
      <c r="F2485" s="26">
        <v>171440.73316</v>
      </c>
    </row>
    <row r="2486" spans="2:6" x14ac:dyDescent="0.3">
      <c r="B2486" s="35" t="s">
        <v>44</v>
      </c>
      <c r="C2486" s="28" t="s">
        <v>13</v>
      </c>
      <c r="D2486" s="28" t="s">
        <v>45</v>
      </c>
      <c r="E2486" s="28">
        <v>0.75</v>
      </c>
      <c r="F2486" s="28">
        <v>171440.73316</v>
      </c>
    </row>
    <row r="2487" spans="2:6" x14ac:dyDescent="0.3">
      <c r="B2487" s="34" t="s">
        <v>44</v>
      </c>
      <c r="C2487" s="26" t="s">
        <v>13</v>
      </c>
      <c r="D2487" s="26" t="s">
        <v>45</v>
      </c>
      <c r="E2487" s="26">
        <v>0.75</v>
      </c>
      <c r="F2487" s="26">
        <v>171440.73316</v>
      </c>
    </row>
    <row r="2488" spans="2:6" x14ac:dyDescent="0.3">
      <c r="B2488" s="35" t="s">
        <v>44</v>
      </c>
      <c r="C2488" s="28" t="s">
        <v>13</v>
      </c>
      <c r="D2488" s="28" t="s">
        <v>45</v>
      </c>
      <c r="E2488" s="28">
        <v>0.75</v>
      </c>
      <c r="F2488" s="28">
        <v>171440.73316</v>
      </c>
    </row>
    <row r="2489" spans="2:6" x14ac:dyDescent="0.3">
      <c r="B2489" s="34" t="s">
        <v>44</v>
      </c>
      <c r="C2489" s="26" t="s">
        <v>13</v>
      </c>
      <c r="D2489" s="26" t="s">
        <v>45</v>
      </c>
      <c r="E2489" s="26">
        <v>0.5</v>
      </c>
      <c r="F2489" s="26">
        <v>156259.304057</v>
      </c>
    </row>
    <row r="2490" spans="2:6" x14ac:dyDescent="0.3">
      <c r="B2490" s="35" t="s">
        <v>44</v>
      </c>
      <c r="C2490" s="28" t="s">
        <v>13</v>
      </c>
      <c r="D2490" s="28" t="s">
        <v>45</v>
      </c>
      <c r="E2490" s="28">
        <v>0.5</v>
      </c>
      <c r="F2490" s="28">
        <v>156259.304057</v>
      </c>
    </row>
    <row r="2491" spans="2:6" x14ac:dyDescent="0.3">
      <c r="B2491" s="34" t="s">
        <v>44</v>
      </c>
      <c r="C2491" s="26" t="s">
        <v>13</v>
      </c>
      <c r="D2491" s="26" t="s">
        <v>45</v>
      </c>
      <c r="E2491" s="26">
        <v>0.5</v>
      </c>
      <c r="F2491" s="26">
        <v>156259.304057</v>
      </c>
    </row>
    <row r="2492" spans="2:6" x14ac:dyDescent="0.3">
      <c r="B2492" s="35" t="s">
        <v>44</v>
      </c>
      <c r="C2492" s="28" t="s">
        <v>13</v>
      </c>
      <c r="D2492" s="28" t="s">
        <v>45</v>
      </c>
      <c r="E2492" s="28">
        <v>0.5</v>
      </c>
      <c r="F2492" s="28">
        <v>156259.304057</v>
      </c>
    </row>
    <row r="2493" spans="2:6" x14ac:dyDescent="0.3">
      <c r="B2493" s="34" t="s">
        <v>44</v>
      </c>
      <c r="C2493" s="26" t="s">
        <v>13</v>
      </c>
      <c r="D2493" s="26" t="s">
        <v>45</v>
      </c>
      <c r="E2493" s="26">
        <v>0.5</v>
      </c>
      <c r="F2493" s="26">
        <v>156259.304057</v>
      </c>
    </row>
    <row r="2494" spans="2:6" x14ac:dyDescent="0.3">
      <c r="B2494" s="35" t="s">
        <v>44</v>
      </c>
      <c r="C2494" s="28" t="s">
        <v>13</v>
      </c>
      <c r="D2494" s="28" t="s">
        <v>45</v>
      </c>
      <c r="E2494" s="28">
        <v>0.25</v>
      </c>
      <c r="F2494" s="28">
        <v>139915.33308499999</v>
      </c>
    </row>
    <row r="2495" spans="2:6" x14ac:dyDescent="0.3">
      <c r="B2495" s="34" t="s">
        <v>44</v>
      </c>
      <c r="C2495" s="26" t="s">
        <v>13</v>
      </c>
      <c r="D2495" s="26" t="s">
        <v>45</v>
      </c>
      <c r="E2495" s="26">
        <v>0.25</v>
      </c>
      <c r="F2495" s="26">
        <v>139915.33308499999</v>
      </c>
    </row>
    <row r="2496" spans="2:6" x14ac:dyDescent="0.3">
      <c r="B2496" s="35" t="s">
        <v>44</v>
      </c>
      <c r="C2496" s="28" t="s">
        <v>13</v>
      </c>
      <c r="D2496" s="28" t="s">
        <v>45</v>
      </c>
      <c r="E2496" s="28">
        <v>0.25</v>
      </c>
      <c r="F2496" s="28">
        <v>139915.33308499999</v>
      </c>
    </row>
    <row r="2497" spans="2:6" x14ac:dyDescent="0.3">
      <c r="B2497" s="34" t="s">
        <v>44</v>
      </c>
      <c r="C2497" s="26" t="s">
        <v>13</v>
      </c>
      <c r="D2497" s="26" t="s">
        <v>45</v>
      </c>
      <c r="E2497" s="26">
        <v>0.25</v>
      </c>
      <c r="F2497" s="26">
        <v>139915.33308499999</v>
      </c>
    </row>
    <row r="2498" spans="2:6" x14ac:dyDescent="0.3">
      <c r="B2498" s="35" t="s">
        <v>44</v>
      </c>
      <c r="C2498" s="28" t="s">
        <v>13</v>
      </c>
      <c r="D2498" s="28" t="s">
        <v>45</v>
      </c>
      <c r="E2498" s="28">
        <v>0.05</v>
      </c>
      <c r="F2498" s="28">
        <v>116698.68812799999</v>
      </c>
    </row>
    <row r="2499" spans="2:6" x14ac:dyDescent="0.3">
      <c r="B2499" s="34" t="s">
        <v>44</v>
      </c>
      <c r="C2499" s="26" t="s">
        <v>13</v>
      </c>
      <c r="D2499" s="26" t="s">
        <v>45</v>
      </c>
      <c r="E2499" s="26">
        <v>0.05</v>
      </c>
      <c r="F2499" s="26">
        <v>116698.68812799999</v>
      </c>
    </row>
    <row r="2500" spans="2:6" x14ac:dyDescent="0.3">
      <c r="B2500" s="35" t="s">
        <v>44</v>
      </c>
      <c r="C2500" s="28" t="s">
        <v>13</v>
      </c>
      <c r="D2500" s="28" t="s">
        <v>45</v>
      </c>
      <c r="E2500" s="28">
        <v>0.05</v>
      </c>
      <c r="F2500" s="28">
        <v>116698.68812799999</v>
      </c>
    </row>
    <row r="2501" spans="2:6" x14ac:dyDescent="0.3">
      <c r="B2501" s="34" t="s">
        <v>44</v>
      </c>
      <c r="C2501" s="26" t="s">
        <v>13</v>
      </c>
      <c r="D2501" s="26" t="s">
        <v>45</v>
      </c>
      <c r="E2501" s="26">
        <v>0</v>
      </c>
      <c r="F2501" s="26">
        <v>87874.488276999997</v>
      </c>
    </row>
    <row r="2502" spans="2:6" x14ac:dyDescent="0.3">
      <c r="B2502" s="35" t="s">
        <v>44</v>
      </c>
      <c r="C2502" s="28" t="s">
        <v>13</v>
      </c>
      <c r="D2502" s="28" t="s">
        <v>45</v>
      </c>
      <c r="E2502" s="28" t="s">
        <v>24</v>
      </c>
      <c r="F2502" s="28">
        <v>154929.08262</v>
      </c>
    </row>
    <row r="2503" spans="2:6" x14ac:dyDescent="0.3">
      <c r="B2503" s="34" t="s">
        <v>44</v>
      </c>
      <c r="C2503" s="26" t="s">
        <v>13</v>
      </c>
      <c r="D2503" s="26" t="s">
        <v>36</v>
      </c>
      <c r="E2503" s="26">
        <v>1</v>
      </c>
      <c r="F2503" s="26">
        <v>49794982.546930999</v>
      </c>
    </row>
    <row r="2504" spans="2:6" x14ac:dyDescent="0.3">
      <c r="B2504" s="35" t="s">
        <v>44</v>
      </c>
      <c r="C2504" s="28" t="s">
        <v>13</v>
      </c>
      <c r="D2504" s="28" t="s">
        <v>36</v>
      </c>
      <c r="E2504" s="28">
        <v>0.95</v>
      </c>
      <c r="F2504" s="28">
        <v>38767222.851673</v>
      </c>
    </row>
    <row r="2505" spans="2:6" x14ac:dyDescent="0.3">
      <c r="B2505" s="34" t="s">
        <v>44</v>
      </c>
      <c r="C2505" s="26" t="s">
        <v>13</v>
      </c>
      <c r="D2505" s="26" t="s">
        <v>36</v>
      </c>
      <c r="E2505" s="26">
        <v>0.95</v>
      </c>
      <c r="F2505" s="26">
        <v>38767222.851673</v>
      </c>
    </row>
    <row r="2506" spans="2:6" x14ac:dyDescent="0.3">
      <c r="B2506" s="35" t="s">
        <v>44</v>
      </c>
      <c r="C2506" s="28" t="s">
        <v>13</v>
      </c>
      <c r="D2506" s="28" t="s">
        <v>36</v>
      </c>
      <c r="E2506" s="28">
        <v>0.95</v>
      </c>
      <c r="F2506" s="28">
        <v>38767222.851673</v>
      </c>
    </row>
    <row r="2507" spans="2:6" x14ac:dyDescent="0.3">
      <c r="B2507" s="34" t="s">
        <v>44</v>
      </c>
      <c r="C2507" s="26" t="s">
        <v>13</v>
      </c>
      <c r="D2507" s="26" t="s">
        <v>36</v>
      </c>
      <c r="E2507" s="26">
        <v>0.75</v>
      </c>
      <c r="F2507" s="26">
        <v>33275731.946601</v>
      </c>
    </row>
    <row r="2508" spans="2:6" x14ac:dyDescent="0.3">
      <c r="B2508" s="35" t="s">
        <v>44</v>
      </c>
      <c r="C2508" s="28" t="s">
        <v>13</v>
      </c>
      <c r="D2508" s="28" t="s">
        <v>36</v>
      </c>
      <c r="E2508" s="28">
        <v>0.75</v>
      </c>
      <c r="F2508" s="28">
        <v>33275731.946601</v>
      </c>
    </row>
    <row r="2509" spans="2:6" x14ac:dyDescent="0.3">
      <c r="B2509" s="34" t="s">
        <v>44</v>
      </c>
      <c r="C2509" s="26" t="s">
        <v>13</v>
      </c>
      <c r="D2509" s="26" t="s">
        <v>36</v>
      </c>
      <c r="E2509" s="26">
        <v>0.75</v>
      </c>
      <c r="F2509" s="26">
        <v>33275731.946601</v>
      </c>
    </row>
    <row r="2510" spans="2:6" x14ac:dyDescent="0.3">
      <c r="B2510" s="35" t="s">
        <v>44</v>
      </c>
      <c r="C2510" s="28" t="s">
        <v>13</v>
      </c>
      <c r="D2510" s="28" t="s">
        <v>36</v>
      </c>
      <c r="E2510" s="28">
        <v>0.75</v>
      </c>
      <c r="F2510" s="28">
        <v>33275731.946601</v>
      </c>
    </row>
    <row r="2511" spans="2:6" x14ac:dyDescent="0.3">
      <c r="B2511" s="34" t="s">
        <v>44</v>
      </c>
      <c r="C2511" s="26" t="s">
        <v>13</v>
      </c>
      <c r="D2511" s="26" t="s">
        <v>36</v>
      </c>
      <c r="E2511" s="26">
        <v>0.5</v>
      </c>
      <c r="F2511" s="26">
        <v>29017944.317416001</v>
      </c>
    </row>
    <row r="2512" spans="2:6" x14ac:dyDescent="0.3">
      <c r="B2512" s="35" t="s">
        <v>44</v>
      </c>
      <c r="C2512" s="28" t="s">
        <v>13</v>
      </c>
      <c r="D2512" s="28" t="s">
        <v>36</v>
      </c>
      <c r="E2512" s="28">
        <v>0.5</v>
      </c>
      <c r="F2512" s="28">
        <v>29017944.317416001</v>
      </c>
    </row>
    <row r="2513" spans="2:6" x14ac:dyDescent="0.3">
      <c r="B2513" s="34" t="s">
        <v>44</v>
      </c>
      <c r="C2513" s="26" t="s">
        <v>13</v>
      </c>
      <c r="D2513" s="26" t="s">
        <v>36</v>
      </c>
      <c r="E2513" s="26">
        <v>0.5</v>
      </c>
      <c r="F2513" s="26">
        <v>29017944.317416001</v>
      </c>
    </row>
    <row r="2514" spans="2:6" x14ac:dyDescent="0.3">
      <c r="B2514" s="35" t="s">
        <v>44</v>
      </c>
      <c r="C2514" s="28" t="s">
        <v>13</v>
      </c>
      <c r="D2514" s="28" t="s">
        <v>36</v>
      </c>
      <c r="E2514" s="28">
        <v>0.5</v>
      </c>
      <c r="F2514" s="28">
        <v>29017944.317416001</v>
      </c>
    </row>
    <row r="2515" spans="2:6" x14ac:dyDescent="0.3">
      <c r="B2515" s="34" t="s">
        <v>44</v>
      </c>
      <c r="C2515" s="26" t="s">
        <v>13</v>
      </c>
      <c r="D2515" s="26" t="s">
        <v>36</v>
      </c>
      <c r="E2515" s="26">
        <v>0.5</v>
      </c>
      <c r="F2515" s="26">
        <v>29017944.317416001</v>
      </c>
    </row>
    <row r="2516" spans="2:6" x14ac:dyDescent="0.3">
      <c r="B2516" s="35" t="s">
        <v>44</v>
      </c>
      <c r="C2516" s="28" t="s">
        <v>13</v>
      </c>
      <c r="D2516" s="28" t="s">
        <v>36</v>
      </c>
      <c r="E2516" s="28">
        <v>0.25</v>
      </c>
      <c r="F2516" s="28">
        <v>24896327.35915</v>
      </c>
    </row>
    <row r="2517" spans="2:6" x14ac:dyDescent="0.3">
      <c r="B2517" s="34" t="s">
        <v>44</v>
      </c>
      <c r="C2517" s="26" t="s">
        <v>13</v>
      </c>
      <c r="D2517" s="26" t="s">
        <v>36</v>
      </c>
      <c r="E2517" s="26">
        <v>0.25</v>
      </c>
      <c r="F2517" s="26">
        <v>24896327.35915</v>
      </c>
    </row>
    <row r="2518" spans="2:6" x14ac:dyDescent="0.3">
      <c r="B2518" s="35" t="s">
        <v>44</v>
      </c>
      <c r="C2518" s="28" t="s">
        <v>13</v>
      </c>
      <c r="D2518" s="28" t="s">
        <v>36</v>
      </c>
      <c r="E2518" s="28">
        <v>0.25</v>
      </c>
      <c r="F2518" s="28">
        <v>24896327.35915</v>
      </c>
    </row>
    <row r="2519" spans="2:6" x14ac:dyDescent="0.3">
      <c r="B2519" s="34" t="s">
        <v>44</v>
      </c>
      <c r="C2519" s="26" t="s">
        <v>13</v>
      </c>
      <c r="D2519" s="26" t="s">
        <v>36</v>
      </c>
      <c r="E2519" s="26">
        <v>0.25</v>
      </c>
      <c r="F2519" s="26">
        <v>24896327.35915</v>
      </c>
    </row>
    <row r="2520" spans="2:6" x14ac:dyDescent="0.3">
      <c r="B2520" s="35" t="s">
        <v>44</v>
      </c>
      <c r="C2520" s="28" t="s">
        <v>13</v>
      </c>
      <c r="D2520" s="28" t="s">
        <v>36</v>
      </c>
      <c r="E2520" s="28">
        <v>0.05</v>
      </c>
      <c r="F2520" s="28">
        <v>19816705.235291</v>
      </c>
    </row>
    <row r="2521" spans="2:6" x14ac:dyDescent="0.3">
      <c r="B2521" s="34" t="s">
        <v>44</v>
      </c>
      <c r="C2521" s="26" t="s">
        <v>13</v>
      </c>
      <c r="D2521" s="26" t="s">
        <v>36</v>
      </c>
      <c r="E2521" s="26">
        <v>0.05</v>
      </c>
      <c r="F2521" s="26">
        <v>19816705.235291</v>
      </c>
    </row>
    <row r="2522" spans="2:6" x14ac:dyDescent="0.3">
      <c r="B2522" s="35" t="s">
        <v>44</v>
      </c>
      <c r="C2522" s="28" t="s">
        <v>13</v>
      </c>
      <c r="D2522" s="28" t="s">
        <v>36</v>
      </c>
      <c r="E2522" s="28">
        <v>0.05</v>
      </c>
      <c r="F2522" s="28">
        <v>19816705.235291</v>
      </c>
    </row>
    <row r="2523" spans="2:6" x14ac:dyDescent="0.3">
      <c r="B2523" s="34" t="s">
        <v>44</v>
      </c>
      <c r="C2523" s="26" t="s">
        <v>13</v>
      </c>
      <c r="D2523" s="26" t="s">
        <v>36</v>
      </c>
      <c r="E2523" s="26">
        <v>0</v>
      </c>
      <c r="F2523" s="26">
        <v>13862296.084425</v>
      </c>
    </row>
    <row r="2524" spans="2:6" x14ac:dyDescent="0.3">
      <c r="B2524" s="35" t="s">
        <v>44</v>
      </c>
      <c r="C2524" s="28" t="s">
        <v>13</v>
      </c>
      <c r="D2524" s="28" t="s">
        <v>36</v>
      </c>
      <c r="E2524" s="28" t="s">
        <v>24</v>
      </c>
      <c r="F2524" s="28">
        <v>29142089.257141002</v>
      </c>
    </row>
    <row r="2525" spans="2:6" x14ac:dyDescent="0.3">
      <c r="B2525" s="34" t="s">
        <v>44</v>
      </c>
      <c r="C2525" s="26" t="s">
        <v>13</v>
      </c>
      <c r="D2525" s="26" t="s">
        <v>37</v>
      </c>
      <c r="E2525" s="26">
        <v>1</v>
      </c>
      <c r="F2525" s="26">
        <v>15595343.224013999</v>
      </c>
    </row>
    <row r="2526" spans="2:6" x14ac:dyDescent="0.3">
      <c r="B2526" s="35" t="s">
        <v>44</v>
      </c>
      <c r="C2526" s="28" t="s">
        <v>13</v>
      </c>
      <c r="D2526" s="28" t="s">
        <v>37</v>
      </c>
      <c r="E2526" s="28">
        <v>0.95</v>
      </c>
      <c r="F2526" s="28">
        <v>10826689.252446</v>
      </c>
    </row>
    <row r="2527" spans="2:6" x14ac:dyDescent="0.3">
      <c r="B2527" s="34" t="s">
        <v>44</v>
      </c>
      <c r="C2527" s="26" t="s">
        <v>13</v>
      </c>
      <c r="D2527" s="26" t="s">
        <v>37</v>
      </c>
      <c r="E2527" s="26">
        <v>0.95</v>
      </c>
      <c r="F2527" s="26">
        <v>10826689.252446</v>
      </c>
    </row>
    <row r="2528" spans="2:6" x14ac:dyDescent="0.3">
      <c r="B2528" s="35" t="s">
        <v>44</v>
      </c>
      <c r="C2528" s="28" t="s">
        <v>13</v>
      </c>
      <c r="D2528" s="28" t="s">
        <v>37</v>
      </c>
      <c r="E2528" s="28">
        <v>0.95</v>
      </c>
      <c r="F2528" s="28">
        <v>10826689.252446</v>
      </c>
    </row>
    <row r="2529" spans="2:6" x14ac:dyDescent="0.3">
      <c r="B2529" s="34" t="s">
        <v>44</v>
      </c>
      <c r="C2529" s="26" t="s">
        <v>13</v>
      </c>
      <c r="D2529" s="26" t="s">
        <v>37</v>
      </c>
      <c r="E2529" s="26">
        <v>0.75</v>
      </c>
      <c r="F2529" s="26">
        <v>8637923.4375560004</v>
      </c>
    </row>
    <row r="2530" spans="2:6" x14ac:dyDescent="0.3">
      <c r="B2530" s="35" t="s">
        <v>44</v>
      </c>
      <c r="C2530" s="28" t="s">
        <v>13</v>
      </c>
      <c r="D2530" s="28" t="s">
        <v>37</v>
      </c>
      <c r="E2530" s="28">
        <v>0.75</v>
      </c>
      <c r="F2530" s="28">
        <v>8637923.4375560004</v>
      </c>
    </row>
    <row r="2531" spans="2:6" x14ac:dyDescent="0.3">
      <c r="B2531" s="34" t="s">
        <v>44</v>
      </c>
      <c r="C2531" s="26" t="s">
        <v>13</v>
      </c>
      <c r="D2531" s="26" t="s">
        <v>37</v>
      </c>
      <c r="E2531" s="26">
        <v>0.75</v>
      </c>
      <c r="F2531" s="26">
        <v>8637923.4375560004</v>
      </c>
    </row>
    <row r="2532" spans="2:6" x14ac:dyDescent="0.3">
      <c r="B2532" s="35" t="s">
        <v>44</v>
      </c>
      <c r="C2532" s="28" t="s">
        <v>13</v>
      </c>
      <c r="D2532" s="28" t="s">
        <v>37</v>
      </c>
      <c r="E2532" s="28">
        <v>0.75</v>
      </c>
      <c r="F2532" s="28">
        <v>8637923.4375560004</v>
      </c>
    </row>
    <row r="2533" spans="2:6" x14ac:dyDescent="0.3">
      <c r="B2533" s="34" t="s">
        <v>44</v>
      </c>
      <c r="C2533" s="26" t="s">
        <v>13</v>
      </c>
      <c r="D2533" s="26" t="s">
        <v>37</v>
      </c>
      <c r="E2533" s="26">
        <v>0.5</v>
      </c>
      <c r="F2533" s="26">
        <v>7165511.0226830002</v>
      </c>
    </row>
    <row r="2534" spans="2:6" x14ac:dyDescent="0.3">
      <c r="B2534" s="35" t="s">
        <v>44</v>
      </c>
      <c r="C2534" s="28" t="s">
        <v>13</v>
      </c>
      <c r="D2534" s="28" t="s">
        <v>37</v>
      </c>
      <c r="E2534" s="28">
        <v>0.5</v>
      </c>
      <c r="F2534" s="28">
        <v>7165511.0226830002</v>
      </c>
    </row>
    <row r="2535" spans="2:6" x14ac:dyDescent="0.3">
      <c r="B2535" s="34" t="s">
        <v>44</v>
      </c>
      <c r="C2535" s="26" t="s">
        <v>13</v>
      </c>
      <c r="D2535" s="26" t="s">
        <v>37</v>
      </c>
      <c r="E2535" s="26">
        <v>0.5</v>
      </c>
      <c r="F2535" s="26">
        <v>7165511.0226830002</v>
      </c>
    </row>
    <row r="2536" spans="2:6" x14ac:dyDescent="0.3">
      <c r="B2536" s="35" t="s">
        <v>44</v>
      </c>
      <c r="C2536" s="28" t="s">
        <v>13</v>
      </c>
      <c r="D2536" s="28" t="s">
        <v>37</v>
      </c>
      <c r="E2536" s="28">
        <v>0.5</v>
      </c>
      <c r="F2536" s="28">
        <v>7165511.0226830002</v>
      </c>
    </row>
    <row r="2537" spans="2:6" x14ac:dyDescent="0.3">
      <c r="B2537" s="34" t="s">
        <v>44</v>
      </c>
      <c r="C2537" s="26" t="s">
        <v>13</v>
      </c>
      <c r="D2537" s="26" t="s">
        <v>37</v>
      </c>
      <c r="E2537" s="26">
        <v>0.5</v>
      </c>
      <c r="F2537" s="26">
        <v>7165511.0226830002</v>
      </c>
    </row>
    <row r="2538" spans="2:6" x14ac:dyDescent="0.3">
      <c r="B2538" s="35" t="s">
        <v>44</v>
      </c>
      <c r="C2538" s="28" t="s">
        <v>13</v>
      </c>
      <c r="D2538" s="28" t="s">
        <v>37</v>
      </c>
      <c r="E2538" s="28">
        <v>0.25</v>
      </c>
      <c r="F2538" s="28">
        <v>5825111.2715220004</v>
      </c>
    </row>
    <row r="2539" spans="2:6" x14ac:dyDescent="0.3">
      <c r="B2539" s="34" t="s">
        <v>44</v>
      </c>
      <c r="C2539" s="26" t="s">
        <v>13</v>
      </c>
      <c r="D2539" s="26" t="s">
        <v>37</v>
      </c>
      <c r="E2539" s="26">
        <v>0.25</v>
      </c>
      <c r="F2539" s="26">
        <v>5825111.2715220004</v>
      </c>
    </row>
    <row r="2540" spans="2:6" x14ac:dyDescent="0.3">
      <c r="B2540" s="35" t="s">
        <v>44</v>
      </c>
      <c r="C2540" s="28" t="s">
        <v>13</v>
      </c>
      <c r="D2540" s="28" t="s">
        <v>37</v>
      </c>
      <c r="E2540" s="28">
        <v>0.25</v>
      </c>
      <c r="F2540" s="28">
        <v>5825111.2715220004</v>
      </c>
    </row>
    <row r="2541" spans="2:6" x14ac:dyDescent="0.3">
      <c r="B2541" s="34" t="s">
        <v>44</v>
      </c>
      <c r="C2541" s="26" t="s">
        <v>13</v>
      </c>
      <c r="D2541" s="26" t="s">
        <v>37</v>
      </c>
      <c r="E2541" s="26">
        <v>0.25</v>
      </c>
      <c r="F2541" s="26">
        <v>5825111.2715220004</v>
      </c>
    </row>
    <row r="2542" spans="2:6" x14ac:dyDescent="0.3">
      <c r="B2542" s="35" t="s">
        <v>44</v>
      </c>
      <c r="C2542" s="28" t="s">
        <v>13</v>
      </c>
      <c r="D2542" s="28" t="s">
        <v>37</v>
      </c>
      <c r="E2542" s="28">
        <v>0.05</v>
      </c>
      <c r="F2542" s="28">
        <v>4251639.7349070003</v>
      </c>
    </row>
    <row r="2543" spans="2:6" x14ac:dyDescent="0.3">
      <c r="B2543" s="34" t="s">
        <v>44</v>
      </c>
      <c r="C2543" s="26" t="s">
        <v>13</v>
      </c>
      <c r="D2543" s="26" t="s">
        <v>37</v>
      </c>
      <c r="E2543" s="26">
        <v>0.05</v>
      </c>
      <c r="F2543" s="26">
        <v>4251639.7349070003</v>
      </c>
    </row>
    <row r="2544" spans="2:6" x14ac:dyDescent="0.3">
      <c r="B2544" s="35" t="s">
        <v>44</v>
      </c>
      <c r="C2544" s="28" t="s">
        <v>13</v>
      </c>
      <c r="D2544" s="28" t="s">
        <v>37</v>
      </c>
      <c r="E2544" s="28">
        <v>0.05</v>
      </c>
      <c r="F2544" s="28">
        <v>4251639.7349070003</v>
      </c>
    </row>
    <row r="2545" spans="2:6" x14ac:dyDescent="0.3">
      <c r="B2545" s="34" t="s">
        <v>44</v>
      </c>
      <c r="C2545" s="26" t="s">
        <v>13</v>
      </c>
      <c r="D2545" s="26" t="s">
        <v>37</v>
      </c>
      <c r="E2545" s="26">
        <v>0</v>
      </c>
      <c r="F2545" s="26">
        <v>2400105.0838930001</v>
      </c>
    </row>
    <row r="2546" spans="2:6" x14ac:dyDescent="0.3">
      <c r="B2546" s="35" t="s">
        <v>44</v>
      </c>
      <c r="C2546" s="28" t="s">
        <v>13</v>
      </c>
      <c r="D2546" s="28" t="s">
        <v>37</v>
      </c>
      <c r="E2546" s="28" t="s">
        <v>24</v>
      </c>
      <c r="F2546" s="28">
        <v>7302537.81171</v>
      </c>
    </row>
    <row r="2547" spans="2:6" x14ac:dyDescent="0.3">
      <c r="B2547" s="34" t="s">
        <v>44</v>
      </c>
      <c r="C2547" s="26" t="s">
        <v>13</v>
      </c>
      <c r="D2547" s="26" t="s">
        <v>38</v>
      </c>
      <c r="E2547" s="26">
        <v>1</v>
      </c>
      <c r="F2547" s="26">
        <v>37076088.596862003</v>
      </c>
    </row>
    <row r="2548" spans="2:6" x14ac:dyDescent="0.3">
      <c r="B2548" s="35" t="s">
        <v>44</v>
      </c>
      <c r="C2548" s="28" t="s">
        <v>13</v>
      </c>
      <c r="D2548" s="28" t="s">
        <v>38</v>
      </c>
      <c r="E2548" s="28">
        <v>0.95</v>
      </c>
      <c r="F2548" s="28">
        <v>28111563.508416999</v>
      </c>
    </row>
    <row r="2549" spans="2:6" x14ac:dyDescent="0.3">
      <c r="B2549" s="34" t="s">
        <v>44</v>
      </c>
      <c r="C2549" s="26" t="s">
        <v>13</v>
      </c>
      <c r="D2549" s="26" t="s">
        <v>38</v>
      </c>
      <c r="E2549" s="26">
        <v>0.95</v>
      </c>
      <c r="F2549" s="26">
        <v>28111563.508416999</v>
      </c>
    </row>
    <row r="2550" spans="2:6" x14ac:dyDescent="0.3">
      <c r="B2550" s="35" t="s">
        <v>44</v>
      </c>
      <c r="C2550" s="28" t="s">
        <v>13</v>
      </c>
      <c r="D2550" s="28" t="s">
        <v>38</v>
      </c>
      <c r="E2550" s="28">
        <v>0.95</v>
      </c>
      <c r="F2550" s="28">
        <v>28111563.508416999</v>
      </c>
    </row>
    <row r="2551" spans="2:6" x14ac:dyDescent="0.3">
      <c r="B2551" s="34" t="s">
        <v>44</v>
      </c>
      <c r="C2551" s="26" t="s">
        <v>13</v>
      </c>
      <c r="D2551" s="26" t="s">
        <v>38</v>
      </c>
      <c r="E2551" s="26">
        <v>0.75</v>
      </c>
      <c r="F2551" s="26">
        <v>24437710.887959</v>
      </c>
    </row>
    <row r="2552" spans="2:6" x14ac:dyDescent="0.3">
      <c r="B2552" s="35" t="s">
        <v>44</v>
      </c>
      <c r="C2552" s="28" t="s">
        <v>13</v>
      </c>
      <c r="D2552" s="28" t="s">
        <v>38</v>
      </c>
      <c r="E2552" s="28">
        <v>0.75</v>
      </c>
      <c r="F2552" s="28">
        <v>24437710.887959</v>
      </c>
    </row>
    <row r="2553" spans="2:6" x14ac:dyDescent="0.3">
      <c r="B2553" s="34" t="s">
        <v>44</v>
      </c>
      <c r="C2553" s="26" t="s">
        <v>13</v>
      </c>
      <c r="D2553" s="26" t="s">
        <v>38</v>
      </c>
      <c r="E2553" s="26">
        <v>0.75</v>
      </c>
      <c r="F2553" s="26">
        <v>24437710.887959</v>
      </c>
    </row>
    <row r="2554" spans="2:6" x14ac:dyDescent="0.3">
      <c r="B2554" s="35" t="s">
        <v>44</v>
      </c>
      <c r="C2554" s="28" t="s">
        <v>13</v>
      </c>
      <c r="D2554" s="28" t="s">
        <v>38</v>
      </c>
      <c r="E2554" s="28">
        <v>0.75</v>
      </c>
      <c r="F2554" s="28">
        <v>24437710.887959</v>
      </c>
    </row>
    <row r="2555" spans="2:6" x14ac:dyDescent="0.3">
      <c r="B2555" s="34" t="s">
        <v>44</v>
      </c>
      <c r="C2555" s="26" t="s">
        <v>13</v>
      </c>
      <c r="D2555" s="26" t="s">
        <v>38</v>
      </c>
      <c r="E2555" s="26">
        <v>0.5</v>
      </c>
      <c r="F2555" s="26">
        <v>21567261.159095</v>
      </c>
    </row>
    <row r="2556" spans="2:6" x14ac:dyDescent="0.3">
      <c r="B2556" s="35" t="s">
        <v>44</v>
      </c>
      <c r="C2556" s="28" t="s">
        <v>13</v>
      </c>
      <c r="D2556" s="28" t="s">
        <v>38</v>
      </c>
      <c r="E2556" s="28">
        <v>0.5</v>
      </c>
      <c r="F2556" s="28">
        <v>21567261.159095</v>
      </c>
    </row>
    <row r="2557" spans="2:6" x14ac:dyDescent="0.3">
      <c r="B2557" s="34" t="s">
        <v>44</v>
      </c>
      <c r="C2557" s="26" t="s">
        <v>13</v>
      </c>
      <c r="D2557" s="26" t="s">
        <v>38</v>
      </c>
      <c r="E2557" s="26">
        <v>0.5</v>
      </c>
      <c r="F2557" s="26">
        <v>21567261.159095</v>
      </c>
    </row>
    <row r="2558" spans="2:6" x14ac:dyDescent="0.3">
      <c r="B2558" s="35" t="s">
        <v>44</v>
      </c>
      <c r="C2558" s="28" t="s">
        <v>13</v>
      </c>
      <c r="D2558" s="28" t="s">
        <v>38</v>
      </c>
      <c r="E2558" s="28">
        <v>0.5</v>
      </c>
      <c r="F2558" s="28">
        <v>21567261.159095</v>
      </c>
    </row>
    <row r="2559" spans="2:6" x14ac:dyDescent="0.3">
      <c r="B2559" s="34" t="s">
        <v>44</v>
      </c>
      <c r="C2559" s="26" t="s">
        <v>13</v>
      </c>
      <c r="D2559" s="26" t="s">
        <v>38</v>
      </c>
      <c r="E2559" s="26">
        <v>0.5</v>
      </c>
      <c r="F2559" s="26">
        <v>21567261.159095</v>
      </c>
    </row>
    <row r="2560" spans="2:6" x14ac:dyDescent="0.3">
      <c r="B2560" s="35" t="s">
        <v>44</v>
      </c>
      <c r="C2560" s="28" t="s">
        <v>13</v>
      </c>
      <c r="D2560" s="28" t="s">
        <v>38</v>
      </c>
      <c r="E2560" s="28">
        <v>0.25</v>
      </c>
      <c r="F2560" s="28">
        <v>18667509.378855001</v>
      </c>
    </row>
    <row r="2561" spans="2:6" x14ac:dyDescent="0.3">
      <c r="B2561" s="34" t="s">
        <v>44</v>
      </c>
      <c r="C2561" s="26" t="s">
        <v>13</v>
      </c>
      <c r="D2561" s="26" t="s">
        <v>38</v>
      </c>
      <c r="E2561" s="26">
        <v>0.25</v>
      </c>
      <c r="F2561" s="26">
        <v>18667509.378855001</v>
      </c>
    </row>
    <row r="2562" spans="2:6" x14ac:dyDescent="0.3">
      <c r="B2562" s="35" t="s">
        <v>44</v>
      </c>
      <c r="C2562" s="28" t="s">
        <v>13</v>
      </c>
      <c r="D2562" s="28" t="s">
        <v>38</v>
      </c>
      <c r="E2562" s="28">
        <v>0.25</v>
      </c>
      <c r="F2562" s="28">
        <v>18667509.378855001</v>
      </c>
    </row>
    <row r="2563" spans="2:6" x14ac:dyDescent="0.3">
      <c r="B2563" s="34" t="s">
        <v>44</v>
      </c>
      <c r="C2563" s="26" t="s">
        <v>13</v>
      </c>
      <c r="D2563" s="26" t="s">
        <v>38</v>
      </c>
      <c r="E2563" s="26">
        <v>0.25</v>
      </c>
      <c r="F2563" s="26">
        <v>18667509.378855001</v>
      </c>
    </row>
    <row r="2564" spans="2:6" x14ac:dyDescent="0.3">
      <c r="B2564" s="35" t="s">
        <v>44</v>
      </c>
      <c r="C2564" s="28" t="s">
        <v>13</v>
      </c>
      <c r="D2564" s="28" t="s">
        <v>38</v>
      </c>
      <c r="E2564" s="28">
        <v>0.05</v>
      </c>
      <c r="F2564" s="28">
        <v>15086687.17991</v>
      </c>
    </row>
    <row r="2565" spans="2:6" x14ac:dyDescent="0.3">
      <c r="B2565" s="34" t="s">
        <v>44</v>
      </c>
      <c r="C2565" s="26" t="s">
        <v>13</v>
      </c>
      <c r="D2565" s="26" t="s">
        <v>38</v>
      </c>
      <c r="E2565" s="26">
        <v>0.05</v>
      </c>
      <c r="F2565" s="26">
        <v>15086687.17991</v>
      </c>
    </row>
    <row r="2566" spans="2:6" x14ac:dyDescent="0.3">
      <c r="B2566" s="35" t="s">
        <v>44</v>
      </c>
      <c r="C2566" s="28" t="s">
        <v>13</v>
      </c>
      <c r="D2566" s="28" t="s">
        <v>38</v>
      </c>
      <c r="E2566" s="28">
        <v>0.05</v>
      </c>
      <c r="F2566" s="28">
        <v>15086687.17991</v>
      </c>
    </row>
    <row r="2567" spans="2:6" x14ac:dyDescent="0.3">
      <c r="B2567" s="34" t="s">
        <v>44</v>
      </c>
      <c r="C2567" s="26" t="s">
        <v>13</v>
      </c>
      <c r="D2567" s="26" t="s">
        <v>38</v>
      </c>
      <c r="E2567" s="26">
        <v>0</v>
      </c>
      <c r="F2567" s="26">
        <v>10834928.765427999</v>
      </c>
    </row>
    <row r="2568" spans="2:6" x14ac:dyDescent="0.3">
      <c r="B2568" s="35" t="s">
        <v>44</v>
      </c>
      <c r="C2568" s="28" t="s">
        <v>13</v>
      </c>
      <c r="D2568" s="28" t="s">
        <v>38</v>
      </c>
      <c r="E2568" s="28" t="s">
        <v>24</v>
      </c>
      <c r="F2568" s="28">
        <v>21572030.690012001</v>
      </c>
    </row>
    <row r="2569" spans="2:6" x14ac:dyDescent="0.3">
      <c r="B2569" s="34" t="s">
        <v>44</v>
      </c>
      <c r="C2569" s="26" t="s">
        <v>13</v>
      </c>
      <c r="D2569" s="26" t="s">
        <v>46</v>
      </c>
      <c r="E2569" s="26">
        <v>1</v>
      </c>
      <c r="F2569" s="26">
        <v>792</v>
      </c>
    </row>
    <row r="2570" spans="2:6" x14ac:dyDescent="0.3">
      <c r="B2570" s="35" t="s">
        <v>44</v>
      </c>
      <c r="C2570" s="28" t="s">
        <v>13</v>
      </c>
      <c r="D2570" s="28" t="s">
        <v>46</v>
      </c>
      <c r="E2570" s="28">
        <v>0.95</v>
      </c>
      <c r="F2570" s="28">
        <v>688</v>
      </c>
    </row>
    <row r="2571" spans="2:6" x14ac:dyDescent="0.3">
      <c r="B2571" s="34" t="s">
        <v>44</v>
      </c>
      <c r="C2571" s="26" t="s">
        <v>13</v>
      </c>
      <c r="D2571" s="26" t="s">
        <v>46</v>
      </c>
      <c r="E2571" s="26">
        <v>0.95</v>
      </c>
      <c r="F2571" s="26">
        <v>688</v>
      </c>
    </row>
    <row r="2572" spans="2:6" x14ac:dyDescent="0.3">
      <c r="B2572" s="35" t="s">
        <v>44</v>
      </c>
      <c r="C2572" s="28" t="s">
        <v>13</v>
      </c>
      <c r="D2572" s="28" t="s">
        <v>46</v>
      </c>
      <c r="E2572" s="28">
        <v>0.95</v>
      </c>
      <c r="F2572" s="28">
        <v>688</v>
      </c>
    </row>
    <row r="2573" spans="2:6" x14ac:dyDescent="0.3">
      <c r="B2573" s="34" t="s">
        <v>44</v>
      </c>
      <c r="C2573" s="26" t="s">
        <v>13</v>
      </c>
      <c r="D2573" s="26" t="s">
        <v>46</v>
      </c>
      <c r="E2573" s="26">
        <v>0.75</v>
      </c>
      <c r="F2573" s="26">
        <v>627</v>
      </c>
    </row>
    <row r="2574" spans="2:6" x14ac:dyDescent="0.3">
      <c r="B2574" s="35" t="s">
        <v>44</v>
      </c>
      <c r="C2574" s="28" t="s">
        <v>13</v>
      </c>
      <c r="D2574" s="28" t="s">
        <v>46</v>
      </c>
      <c r="E2574" s="28">
        <v>0.75</v>
      </c>
      <c r="F2574" s="28">
        <v>627</v>
      </c>
    </row>
    <row r="2575" spans="2:6" x14ac:dyDescent="0.3">
      <c r="B2575" s="34" t="s">
        <v>44</v>
      </c>
      <c r="C2575" s="26" t="s">
        <v>13</v>
      </c>
      <c r="D2575" s="26" t="s">
        <v>46</v>
      </c>
      <c r="E2575" s="26">
        <v>0.75</v>
      </c>
      <c r="F2575" s="26">
        <v>627</v>
      </c>
    </row>
    <row r="2576" spans="2:6" x14ac:dyDescent="0.3">
      <c r="B2576" s="35" t="s">
        <v>44</v>
      </c>
      <c r="C2576" s="28" t="s">
        <v>13</v>
      </c>
      <c r="D2576" s="28" t="s">
        <v>46</v>
      </c>
      <c r="E2576" s="28">
        <v>0.75</v>
      </c>
      <c r="F2576" s="28">
        <v>627</v>
      </c>
    </row>
    <row r="2577" spans="2:6" x14ac:dyDescent="0.3">
      <c r="B2577" s="34" t="s">
        <v>44</v>
      </c>
      <c r="C2577" s="26" t="s">
        <v>13</v>
      </c>
      <c r="D2577" s="26" t="s">
        <v>46</v>
      </c>
      <c r="E2577" s="26">
        <v>0.5</v>
      </c>
      <c r="F2577" s="26">
        <v>571</v>
      </c>
    </row>
    <row r="2578" spans="2:6" x14ac:dyDescent="0.3">
      <c r="B2578" s="35" t="s">
        <v>44</v>
      </c>
      <c r="C2578" s="28" t="s">
        <v>13</v>
      </c>
      <c r="D2578" s="28" t="s">
        <v>46</v>
      </c>
      <c r="E2578" s="28">
        <v>0.5</v>
      </c>
      <c r="F2578" s="28">
        <v>571</v>
      </c>
    </row>
    <row r="2579" spans="2:6" x14ac:dyDescent="0.3">
      <c r="B2579" s="34" t="s">
        <v>44</v>
      </c>
      <c r="C2579" s="26" t="s">
        <v>13</v>
      </c>
      <c r="D2579" s="26" t="s">
        <v>46</v>
      </c>
      <c r="E2579" s="26">
        <v>0.5</v>
      </c>
      <c r="F2579" s="26">
        <v>571</v>
      </c>
    </row>
    <row r="2580" spans="2:6" x14ac:dyDescent="0.3">
      <c r="B2580" s="35" t="s">
        <v>44</v>
      </c>
      <c r="C2580" s="28" t="s">
        <v>13</v>
      </c>
      <c r="D2580" s="28" t="s">
        <v>46</v>
      </c>
      <c r="E2580" s="28">
        <v>0.5</v>
      </c>
      <c r="F2580" s="28">
        <v>571</v>
      </c>
    </row>
    <row r="2581" spans="2:6" x14ac:dyDescent="0.3">
      <c r="B2581" s="34" t="s">
        <v>44</v>
      </c>
      <c r="C2581" s="26" t="s">
        <v>13</v>
      </c>
      <c r="D2581" s="26" t="s">
        <v>46</v>
      </c>
      <c r="E2581" s="26">
        <v>0.5</v>
      </c>
      <c r="F2581" s="26">
        <v>571</v>
      </c>
    </row>
    <row r="2582" spans="2:6" x14ac:dyDescent="0.3">
      <c r="B2582" s="35" t="s">
        <v>44</v>
      </c>
      <c r="C2582" s="28" t="s">
        <v>13</v>
      </c>
      <c r="D2582" s="28" t="s">
        <v>46</v>
      </c>
      <c r="E2582" s="28">
        <v>0.25</v>
      </c>
      <c r="F2582" s="28">
        <v>512</v>
      </c>
    </row>
    <row r="2583" spans="2:6" x14ac:dyDescent="0.3">
      <c r="B2583" s="34" t="s">
        <v>44</v>
      </c>
      <c r="C2583" s="26" t="s">
        <v>13</v>
      </c>
      <c r="D2583" s="26" t="s">
        <v>46</v>
      </c>
      <c r="E2583" s="26">
        <v>0.25</v>
      </c>
      <c r="F2583" s="26">
        <v>512</v>
      </c>
    </row>
    <row r="2584" spans="2:6" x14ac:dyDescent="0.3">
      <c r="B2584" s="35" t="s">
        <v>44</v>
      </c>
      <c r="C2584" s="28" t="s">
        <v>13</v>
      </c>
      <c r="D2584" s="28" t="s">
        <v>46</v>
      </c>
      <c r="E2584" s="28">
        <v>0.25</v>
      </c>
      <c r="F2584" s="28">
        <v>512</v>
      </c>
    </row>
    <row r="2585" spans="2:6" x14ac:dyDescent="0.3">
      <c r="B2585" s="34" t="s">
        <v>44</v>
      </c>
      <c r="C2585" s="26" t="s">
        <v>13</v>
      </c>
      <c r="D2585" s="26" t="s">
        <v>46</v>
      </c>
      <c r="E2585" s="26">
        <v>0.25</v>
      </c>
      <c r="F2585" s="26">
        <v>512</v>
      </c>
    </row>
    <row r="2586" spans="2:6" x14ac:dyDescent="0.3">
      <c r="B2586" s="35" t="s">
        <v>44</v>
      </c>
      <c r="C2586" s="28" t="s">
        <v>13</v>
      </c>
      <c r="D2586" s="28" t="s">
        <v>46</v>
      </c>
      <c r="E2586" s="28">
        <v>0.05</v>
      </c>
      <c r="F2586" s="28">
        <v>427</v>
      </c>
    </row>
    <row r="2587" spans="2:6" x14ac:dyDescent="0.3">
      <c r="B2587" s="34" t="s">
        <v>44</v>
      </c>
      <c r="C2587" s="26" t="s">
        <v>13</v>
      </c>
      <c r="D2587" s="26" t="s">
        <v>46</v>
      </c>
      <c r="E2587" s="26">
        <v>0.05</v>
      </c>
      <c r="F2587" s="26">
        <v>427</v>
      </c>
    </row>
    <row r="2588" spans="2:6" x14ac:dyDescent="0.3">
      <c r="B2588" s="35" t="s">
        <v>44</v>
      </c>
      <c r="C2588" s="28" t="s">
        <v>13</v>
      </c>
      <c r="D2588" s="28" t="s">
        <v>46</v>
      </c>
      <c r="E2588" s="28">
        <v>0.05</v>
      </c>
      <c r="F2588" s="28">
        <v>427</v>
      </c>
    </row>
    <row r="2589" spans="2:6" x14ac:dyDescent="0.3">
      <c r="B2589" s="34" t="s">
        <v>44</v>
      </c>
      <c r="C2589" s="26" t="s">
        <v>13</v>
      </c>
      <c r="D2589" s="26" t="s">
        <v>46</v>
      </c>
      <c r="E2589" s="26">
        <v>0</v>
      </c>
      <c r="F2589" s="26">
        <v>321</v>
      </c>
    </row>
    <row r="2590" spans="2:6" x14ac:dyDescent="0.3">
      <c r="B2590" s="35" t="s">
        <v>44</v>
      </c>
      <c r="C2590" s="28" t="s">
        <v>13</v>
      </c>
      <c r="D2590" s="28" t="s">
        <v>46</v>
      </c>
      <c r="E2590" s="28" t="s">
        <v>24</v>
      </c>
      <c r="F2590" s="28">
        <v>566.50822200000005</v>
      </c>
    </row>
    <row r="2591" spans="2:6" x14ac:dyDescent="0.3">
      <c r="B2591" s="34" t="s">
        <v>44</v>
      </c>
      <c r="C2591" s="26" t="s">
        <v>13</v>
      </c>
      <c r="D2591" s="26" t="s">
        <v>39</v>
      </c>
      <c r="E2591" s="26">
        <v>1</v>
      </c>
      <c r="F2591" s="26">
        <v>73.612267000000003</v>
      </c>
    </row>
    <row r="2592" spans="2:6" x14ac:dyDescent="0.3">
      <c r="B2592" s="35" t="s">
        <v>44</v>
      </c>
      <c r="C2592" s="28" t="s">
        <v>13</v>
      </c>
      <c r="D2592" s="28" t="s">
        <v>39</v>
      </c>
      <c r="E2592" s="28">
        <v>0.95</v>
      </c>
      <c r="F2592" s="28">
        <v>57.869968</v>
      </c>
    </row>
    <row r="2593" spans="2:6" x14ac:dyDescent="0.3">
      <c r="B2593" s="34" t="s">
        <v>44</v>
      </c>
      <c r="C2593" s="26" t="s">
        <v>13</v>
      </c>
      <c r="D2593" s="26" t="s">
        <v>39</v>
      </c>
      <c r="E2593" s="26">
        <v>0.95</v>
      </c>
      <c r="F2593" s="26">
        <v>57.869968</v>
      </c>
    </row>
    <row r="2594" spans="2:6" x14ac:dyDescent="0.3">
      <c r="B2594" s="35" t="s">
        <v>44</v>
      </c>
      <c r="C2594" s="28" t="s">
        <v>13</v>
      </c>
      <c r="D2594" s="28" t="s">
        <v>39</v>
      </c>
      <c r="E2594" s="28">
        <v>0.95</v>
      </c>
      <c r="F2594" s="28">
        <v>57.869968</v>
      </c>
    </row>
    <row r="2595" spans="2:6" x14ac:dyDescent="0.3">
      <c r="B2595" s="34" t="s">
        <v>44</v>
      </c>
      <c r="C2595" s="26" t="s">
        <v>13</v>
      </c>
      <c r="D2595" s="26" t="s">
        <v>39</v>
      </c>
      <c r="E2595" s="26">
        <v>0.75</v>
      </c>
      <c r="F2595" s="26">
        <v>50.514555999999999</v>
      </c>
    </row>
    <row r="2596" spans="2:6" x14ac:dyDescent="0.3">
      <c r="B2596" s="35" t="s">
        <v>44</v>
      </c>
      <c r="C2596" s="28" t="s">
        <v>13</v>
      </c>
      <c r="D2596" s="28" t="s">
        <v>39</v>
      </c>
      <c r="E2596" s="28">
        <v>0.75</v>
      </c>
      <c r="F2596" s="28">
        <v>50.514555999999999</v>
      </c>
    </row>
    <row r="2597" spans="2:6" x14ac:dyDescent="0.3">
      <c r="B2597" s="34" t="s">
        <v>44</v>
      </c>
      <c r="C2597" s="26" t="s">
        <v>13</v>
      </c>
      <c r="D2597" s="26" t="s">
        <v>39</v>
      </c>
      <c r="E2597" s="26">
        <v>0.75</v>
      </c>
      <c r="F2597" s="26">
        <v>50.514555999999999</v>
      </c>
    </row>
    <row r="2598" spans="2:6" x14ac:dyDescent="0.3">
      <c r="B2598" s="35" t="s">
        <v>44</v>
      </c>
      <c r="C2598" s="28" t="s">
        <v>13</v>
      </c>
      <c r="D2598" s="28" t="s">
        <v>39</v>
      </c>
      <c r="E2598" s="28">
        <v>0.75</v>
      </c>
      <c r="F2598" s="28">
        <v>50.514555999999999</v>
      </c>
    </row>
    <row r="2599" spans="2:6" x14ac:dyDescent="0.3">
      <c r="B2599" s="34" t="s">
        <v>44</v>
      </c>
      <c r="C2599" s="26" t="s">
        <v>13</v>
      </c>
      <c r="D2599" s="26" t="s">
        <v>39</v>
      </c>
      <c r="E2599" s="26">
        <v>0.5</v>
      </c>
      <c r="F2599" s="26">
        <v>45.904437000000001</v>
      </c>
    </row>
    <row r="2600" spans="2:6" x14ac:dyDescent="0.3">
      <c r="B2600" s="35" t="s">
        <v>44</v>
      </c>
      <c r="C2600" s="28" t="s">
        <v>13</v>
      </c>
      <c r="D2600" s="28" t="s">
        <v>39</v>
      </c>
      <c r="E2600" s="28">
        <v>0.5</v>
      </c>
      <c r="F2600" s="28">
        <v>45.904437000000001</v>
      </c>
    </row>
    <row r="2601" spans="2:6" x14ac:dyDescent="0.3">
      <c r="B2601" s="34" t="s">
        <v>44</v>
      </c>
      <c r="C2601" s="26" t="s">
        <v>13</v>
      </c>
      <c r="D2601" s="26" t="s">
        <v>39</v>
      </c>
      <c r="E2601" s="26">
        <v>0.5</v>
      </c>
      <c r="F2601" s="26">
        <v>45.904437000000001</v>
      </c>
    </row>
    <row r="2602" spans="2:6" x14ac:dyDescent="0.3">
      <c r="B2602" s="35" t="s">
        <v>44</v>
      </c>
      <c r="C2602" s="28" t="s">
        <v>13</v>
      </c>
      <c r="D2602" s="28" t="s">
        <v>39</v>
      </c>
      <c r="E2602" s="28">
        <v>0.5</v>
      </c>
      <c r="F2602" s="28">
        <v>45.904437000000001</v>
      </c>
    </row>
    <row r="2603" spans="2:6" x14ac:dyDescent="0.3">
      <c r="B2603" s="34" t="s">
        <v>44</v>
      </c>
      <c r="C2603" s="26" t="s">
        <v>13</v>
      </c>
      <c r="D2603" s="26" t="s">
        <v>39</v>
      </c>
      <c r="E2603" s="26">
        <v>0.5</v>
      </c>
      <c r="F2603" s="26">
        <v>45.904437000000001</v>
      </c>
    </row>
    <row r="2604" spans="2:6" x14ac:dyDescent="0.3">
      <c r="B2604" s="35" t="s">
        <v>44</v>
      </c>
      <c r="C2604" s="28" t="s">
        <v>13</v>
      </c>
      <c r="D2604" s="28" t="s">
        <v>39</v>
      </c>
      <c r="E2604" s="28">
        <v>0.25</v>
      </c>
      <c r="F2604" s="28">
        <v>41.555579999999999</v>
      </c>
    </row>
    <row r="2605" spans="2:6" x14ac:dyDescent="0.3">
      <c r="B2605" s="34" t="s">
        <v>44</v>
      </c>
      <c r="C2605" s="26" t="s">
        <v>13</v>
      </c>
      <c r="D2605" s="26" t="s">
        <v>39</v>
      </c>
      <c r="E2605" s="26">
        <v>0.25</v>
      </c>
      <c r="F2605" s="26">
        <v>41.555579999999999</v>
      </c>
    </row>
    <row r="2606" spans="2:6" x14ac:dyDescent="0.3">
      <c r="B2606" s="35" t="s">
        <v>44</v>
      </c>
      <c r="C2606" s="28" t="s">
        <v>13</v>
      </c>
      <c r="D2606" s="28" t="s">
        <v>39</v>
      </c>
      <c r="E2606" s="28">
        <v>0.25</v>
      </c>
      <c r="F2606" s="28">
        <v>41.555579999999999</v>
      </c>
    </row>
    <row r="2607" spans="2:6" x14ac:dyDescent="0.3">
      <c r="B2607" s="34" t="s">
        <v>44</v>
      </c>
      <c r="C2607" s="26" t="s">
        <v>13</v>
      </c>
      <c r="D2607" s="26" t="s">
        <v>39</v>
      </c>
      <c r="E2607" s="26">
        <v>0.25</v>
      </c>
      <c r="F2607" s="26">
        <v>41.555579999999999</v>
      </c>
    </row>
    <row r="2608" spans="2:6" x14ac:dyDescent="0.3">
      <c r="B2608" s="35" t="s">
        <v>44</v>
      </c>
      <c r="C2608" s="28" t="s">
        <v>13</v>
      </c>
      <c r="D2608" s="28" t="s">
        <v>39</v>
      </c>
      <c r="E2608" s="28">
        <v>0.05</v>
      </c>
      <c r="F2608" s="28">
        <v>36.052143000000001</v>
      </c>
    </row>
    <row r="2609" spans="2:6" x14ac:dyDescent="0.3">
      <c r="B2609" s="34" t="s">
        <v>44</v>
      </c>
      <c r="C2609" s="26" t="s">
        <v>13</v>
      </c>
      <c r="D2609" s="26" t="s">
        <v>39</v>
      </c>
      <c r="E2609" s="26">
        <v>0.05</v>
      </c>
      <c r="F2609" s="26">
        <v>36.052143000000001</v>
      </c>
    </row>
    <row r="2610" spans="2:6" x14ac:dyDescent="0.3">
      <c r="B2610" s="35" t="s">
        <v>44</v>
      </c>
      <c r="C2610" s="28" t="s">
        <v>13</v>
      </c>
      <c r="D2610" s="28" t="s">
        <v>39</v>
      </c>
      <c r="E2610" s="28">
        <v>0.05</v>
      </c>
      <c r="F2610" s="28">
        <v>36.052143000000001</v>
      </c>
    </row>
    <row r="2611" spans="2:6" x14ac:dyDescent="0.3">
      <c r="B2611" s="34" t="s">
        <v>44</v>
      </c>
      <c r="C2611" s="26" t="s">
        <v>13</v>
      </c>
      <c r="D2611" s="26" t="s">
        <v>39</v>
      </c>
      <c r="E2611" s="26">
        <v>0</v>
      </c>
      <c r="F2611" s="26">
        <v>26.629019</v>
      </c>
    </row>
    <row r="2612" spans="2:6" x14ac:dyDescent="0.3">
      <c r="B2612" s="35" t="s">
        <v>44</v>
      </c>
      <c r="C2612" s="28" t="s">
        <v>13</v>
      </c>
      <c r="D2612" s="28" t="s">
        <v>39</v>
      </c>
      <c r="E2612" s="28" t="s">
        <v>24</v>
      </c>
      <c r="F2612" s="28">
        <v>46.271059000000001</v>
      </c>
    </row>
    <row r="2613" spans="2:6" x14ac:dyDescent="0.3">
      <c r="B2613" s="34" t="s">
        <v>44</v>
      </c>
      <c r="C2613" s="26" t="s">
        <v>13</v>
      </c>
      <c r="D2613" s="26" t="s">
        <v>40</v>
      </c>
      <c r="E2613" s="26">
        <v>1</v>
      </c>
      <c r="F2613" s="26">
        <v>308.55681600000003</v>
      </c>
    </row>
    <row r="2614" spans="2:6" x14ac:dyDescent="0.3">
      <c r="B2614" s="35" t="s">
        <v>44</v>
      </c>
      <c r="C2614" s="28" t="s">
        <v>13</v>
      </c>
      <c r="D2614" s="28" t="s">
        <v>40</v>
      </c>
      <c r="E2614" s="28">
        <v>0.95</v>
      </c>
      <c r="F2614" s="28">
        <v>237.233845</v>
      </c>
    </row>
    <row r="2615" spans="2:6" x14ac:dyDescent="0.3">
      <c r="B2615" s="34" t="s">
        <v>44</v>
      </c>
      <c r="C2615" s="26" t="s">
        <v>13</v>
      </c>
      <c r="D2615" s="26" t="s">
        <v>40</v>
      </c>
      <c r="E2615" s="26">
        <v>0.95</v>
      </c>
      <c r="F2615" s="26">
        <v>237.233845</v>
      </c>
    </row>
    <row r="2616" spans="2:6" x14ac:dyDescent="0.3">
      <c r="B2616" s="35" t="s">
        <v>44</v>
      </c>
      <c r="C2616" s="28" t="s">
        <v>13</v>
      </c>
      <c r="D2616" s="28" t="s">
        <v>40</v>
      </c>
      <c r="E2616" s="28">
        <v>0.95</v>
      </c>
      <c r="F2616" s="28">
        <v>237.233845</v>
      </c>
    </row>
    <row r="2617" spans="2:6" x14ac:dyDescent="0.3">
      <c r="B2617" s="34" t="s">
        <v>44</v>
      </c>
      <c r="C2617" s="26" t="s">
        <v>13</v>
      </c>
      <c r="D2617" s="26" t="s">
        <v>40</v>
      </c>
      <c r="E2617" s="26">
        <v>0.75</v>
      </c>
      <c r="F2617" s="26">
        <v>216.25843900000001</v>
      </c>
    </row>
    <row r="2618" spans="2:6" x14ac:dyDescent="0.3">
      <c r="B2618" s="35" t="s">
        <v>44</v>
      </c>
      <c r="C2618" s="28" t="s">
        <v>13</v>
      </c>
      <c r="D2618" s="28" t="s">
        <v>40</v>
      </c>
      <c r="E2618" s="28">
        <v>0.75</v>
      </c>
      <c r="F2618" s="28">
        <v>216.25843900000001</v>
      </c>
    </row>
    <row r="2619" spans="2:6" x14ac:dyDescent="0.3">
      <c r="B2619" s="34" t="s">
        <v>44</v>
      </c>
      <c r="C2619" s="26" t="s">
        <v>13</v>
      </c>
      <c r="D2619" s="26" t="s">
        <v>40</v>
      </c>
      <c r="E2619" s="26">
        <v>0.75</v>
      </c>
      <c r="F2619" s="26">
        <v>216.25843900000001</v>
      </c>
    </row>
    <row r="2620" spans="2:6" x14ac:dyDescent="0.3">
      <c r="B2620" s="35" t="s">
        <v>44</v>
      </c>
      <c r="C2620" s="28" t="s">
        <v>13</v>
      </c>
      <c r="D2620" s="28" t="s">
        <v>40</v>
      </c>
      <c r="E2620" s="28">
        <v>0.75</v>
      </c>
      <c r="F2620" s="28">
        <v>216.25843900000001</v>
      </c>
    </row>
    <row r="2621" spans="2:6" x14ac:dyDescent="0.3">
      <c r="B2621" s="34" t="s">
        <v>44</v>
      </c>
      <c r="C2621" s="26" t="s">
        <v>13</v>
      </c>
      <c r="D2621" s="26" t="s">
        <v>40</v>
      </c>
      <c r="E2621" s="26">
        <v>0.5</v>
      </c>
      <c r="F2621" s="26">
        <v>202.67368300000001</v>
      </c>
    </row>
    <row r="2622" spans="2:6" x14ac:dyDescent="0.3">
      <c r="B2622" s="35" t="s">
        <v>44</v>
      </c>
      <c r="C2622" s="28" t="s">
        <v>13</v>
      </c>
      <c r="D2622" s="28" t="s">
        <v>40</v>
      </c>
      <c r="E2622" s="28">
        <v>0.5</v>
      </c>
      <c r="F2622" s="28">
        <v>202.67368300000001</v>
      </c>
    </row>
    <row r="2623" spans="2:6" x14ac:dyDescent="0.3">
      <c r="B2623" s="34" t="s">
        <v>44</v>
      </c>
      <c r="C2623" s="26" t="s">
        <v>13</v>
      </c>
      <c r="D2623" s="26" t="s">
        <v>40</v>
      </c>
      <c r="E2623" s="26">
        <v>0.5</v>
      </c>
      <c r="F2623" s="26">
        <v>202.67368300000001</v>
      </c>
    </row>
    <row r="2624" spans="2:6" x14ac:dyDescent="0.3">
      <c r="B2624" s="35" t="s">
        <v>44</v>
      </c>
      <c r="C2624" s="28" t="s">
        <v>13</v>
      </c>
      <c r="D2624" s="28" t="s">
        <v>40</v>
      </c>
      <c r="E2624" s="28">
        <v>0.5</v>
      </c>
      <c r="F2624" s="28">
        <v>202.67368300000001</v>
      </c>
    </row>
    <row r="2625" spans="2:6" x14ac:dyDescent="0.3">
      <c r="B2625" s="34" t="s">
        <v>44</v>
      </c>
      <c r="C2625" s="26" t="s">
        <v>13</v>
      </c>
      <c r="D2625" s="26" t="s">
        <v>40</v>
      </c>
      <c r="E2625" s="26">
        <v>0.5</v>
      </c>
      <c r="F2625" s="26">
        <v>202.67368300000001</v>
      </c>
    </row>
    <row r="2626" spans="2:6" x14ac:dyDescent="0.3">
      <c r="B2626" s="35" t="s">
        <v>44</v>
      </c>
      <c r="C2626" s="28" t="s">
        <v>13</v>
      </c>
      <c r="D2626" s="28" t="s">
        <v>40</v>
      </c>
      <c r="E2626" s="28">
        <v>0.25</v>
      </c>
      <c r="F2626" s="28">
        <v>190.437738</v>
      </c>
    </row>
    <row r="2627" spans="2:6" x14ac:dyDescent="0.3">
      <c r="B2627" s="34" t="s">
        <v>44</v>
      </c>
      <c r="C2627" s="26" t="s">
        <v>13</v>
      </c>
      <c r="D2627" s="26" t="s">
        <v>40</v>
      </c>
      <c r="E2627" s="26">
        <v>0.25</v>
      </c>
      <c r="F2627" s="26">
        <v>190.437738</v>
      </c>
    </row>
    <row r="2628" spans="2:6" x14ac:dyDescent="0.3">
      <c r="B2628" s="35" t="s">
        <v>44</v>
      </c>
      <c r="C2628" s="28" t="s">
        <v>13</v>
      </c>
      <c r="D2628" s="28" t="s">
        <v>40</v>
      </c>
      <c r="E2628" s="28">
        <v>0.25</v>
      </c>
      <c r="F2628" s="28">
        <v>190.437738</v>
      </c>
    </row>
    <row r="2629" spans="2:6" x14ac:dyDescent="0.3">
      <c r="B2629" s="34" t="s">
        <v>44</v>
      </c>
      <c r="C2629" s="26" t="s">
        <v>13</v>
      </c>
      <c r="D2629" s="26" t="s">
        <v>40</v>
      </c>
      <c r="E2629" s="26">
        <v>0.25</v>
      </c>
      <c r="F2629" s="26">
        <v>190.437738</v>
      </c>
    </row>
    <row r="2630" spans="2:6" x14ac:dyDescent="0.3">
      <c r="B2630" s="35" t="s">
        <v>44</v>
      </c>
      <c r="C2630" s="28" t="s">
        <v>13</v>
      </c>
      <c r="D2630" s="28" t="s">
        <v>40</v>
      </c>
      <c r="E2630" s="28">
        <v>0.05</v>
      </c>
      <c r="F2630" s="28">
        <v>173.91689500000001</v>
      </c>
    </row>
    <row r="2631" spans="2:6" x14ac:dyDescent="0.3">
      <c r="B2631" s="34" t="s">
        <v>44</v>
      </c>
      <c r="C2631" s="26" t="s">
        <v>13</v>
      </c>
      <c r="D2631" s="26" t="s">
        <v>40</v>
      </c>
      <c r="E2631" s="26">
        <v>0.05</v>
      </c>
      <c r="F2631" s="26">
        <v>173.91689500000001</v>
      </c>
    </row>
    <row r="2632" spans="2:6" x14ac:dyDescent="0.3">
      <c r="B2632" s="35" t="s">
        <v>44</v>
      </c>
      <c r="C2632" s="28" t="s">
        <v>13</v>
      </c>
      <c r="D2632" s="28" t="s">
        <v>40</v>
      </c>
      <c r="E2632" s="28">
        <v>0.05</v>
      </c>
      <c r="F2632" s="28">
        <v>173.91689500000001</v>
      </c>
    </row>
    <row r="2633" spans="2:6" x14ac:dyDescent="0.3">
      <c r="B2633" s="34" t="s">
        <v>44</v>
      </c>
      <c r="C2633" s="26" t="s">
        <v>13</v>
      </c>
      <c r="D2633" s="26" t="s">
        <v>40</v>
      </c>
      <c r="E2633" s="26">
        <v>0</v>
      </c>
      <c r="F2633" s="26">
        <v>151.628275</v>
      </c>
    </row>
    <row r="2634" spans="2:6" x14ac:dyDescent="0.3">
      <c r="B2634" s="35" t="s">
        <v>44</v>
      </c>
      <c r="C2634" s="28" t="s">
        <v>13</v>
      </c>
      <c r="D2634" s="28" t="s">
        <v>40</v>
      </c>
      <c r="E2634" s="28" t="s">
        <v>24</v>
      </c>
      <c r="F2634" s="28">
        <v>203.79862</v>
      </c>
    </row>
    <row r="2635" spans="2:6" x14ac:dyDescent="0.3">
      <c r="B2635" s="34" t="s">
        <v>44</v>
      </c>
      <c r="C2635" s="26" t="s">
        <v>13</v>
      </c>
      <c r="D2635" s="26" t="s">
        <v>41</v>
      </c>
      <c r="E2635" s="26">
        <v>1</v>
      </c>
      <c r="F2635" s="26">
        <v>379.10270600000001</v>
      </c>
    </row>
    <row r="2636" spans="2:6" x14ac:dyDescent="0.3">
      <c r="B2636" s="35" t="s">
        <v>44</v>
      </c>
      <c r="C2636" s="28" t="s">
        <v>13</v>
      </c>
      <c r="D2636" s="28" t="s">
        <v>41</v>
      </c>
      <c r="E2636" s="28">
        <v>0.95</v>
      </c>
      <c r="F2636" s="28">
        <v>311.91441200000003</v>
      </c>
    </row>
    <row r="2637" spans="2:6" x14ac:dyDescent="0.3">
      <c r="B2637" s="34" t="s">
        <v>44</v>
      </c>
      <c r="C2637" s="26" t="s">
        <v>13</v>
      </c>
      <c r="D2637" s="26" t="s">
        <v>41</v>
      </c>
      <c r="E2637" s="26">
        <v>0.95</v>
      </c>
      <c r="F2637" s="26">
        <v>311.91441200000003</v>
      </c>
    </row>
    <row r="2638" spans="2:6" x14ac:dyDescent="0.3">
      <c r="B2638" s="35" t="s">
        <v>44</v>
      </c>
      <c r="C2638" s="28" t="s">
        <v>13</v>
      </c>
      <c r="D2638" s="28" t="s">
        <v>41</v>
      </c>
      <c r="E2638" s="28">
        <v>0.95</v>
      </c>
      <c r="F2638" s="28">
        <v>311.91441200000003</v>
      </c>
    </row>
    <row r="2639" spans="2:6" x14ac:dyDescent="0.3">
      <c r="B2639" s="34" t="s">
        <v>44</v>
      </c>
      <c r="C2639" s="26" t="s">
        <v>13</v>
      </c>
      <c r="D2639" s="26" t="s">
        <v>41</v>
      </c>
      <c r="E2639" s="26">
        <v>0.75</v>
      </c>
      <c r="F2639" s="26">
        <v>289.85031600000002</v>
      </c>
    </row>
    <row r="2640" spans="2:6" x14ac:dyDescent="0.3">
      <c r="B2640" s="35" t="s">
        <v>44</v>
      </c>
      <c r="C2640" s="28" t="s">
        <v>13</v>
      </c>
      <c r="D2640" s="28" t="s">
        <v>41</v>
      </c>
      <c r="E2640" s="28">
        <v>0.75</v>
      </c>
      <c r="F2640" s="28">
        <v>289.85031600000002</v>
      </c>
    </row>
    <row r="2641" spans="2:6" x14ac:dyDescent="0.3">
      <c r="B2641" s="34" t="s">
        <v>44</v>
      </c>
      <c r="C2641" s="26" t="s">
        <v>13</v>
      </c>
      <c r="D2641" s="26" t="s">
        <v>41</v>
      </c>
      <c r="E2641" s="26">
        <v>0.75</v>
      </c>
      <c r="F2641" s="26">
        <v>289.85031600000002</v>
      </c>
    </row>
    <row r="2642" spans="2:6" x14ac:dyDescent="0.3">
      <c r="B2642" s="35" t="s">
        <v>44</v>
      </c>
      <c r="C2642" s="28" t="s">
        <v>13</v>
      </c>
      <c r="D2642" s="28" t="s">
        <v>41</v>
      </c>
      <c r="E2642" s="28">
        <v>0.75</v>
      </c>
      <c r="F2642" s="28">
        <v>289.85031600000002</v>
      </c>
    </row>
    <row r="2643" spans="2:6" x14ac:dyDescent="0.3">
      <c r="B2643" s="34" t="s">
        <v>44</v>
      </c>
      <c r="C2643" s="26" t="s">
        <v>13</v>
      </c>
      <c r="D2643" s="26" t="s">
        <v>41</v>
      </c>
      <c r="E2643" s="26">
        <v>0.5</v>
      </c>
      <c r="F2643" s="26">
        <v>273.87506000000002</v>
      </c>
    </row>
    <row r="2644" spans="2:6" x14ac:dyDescent="0.3">
      <c r="B2644" s="35" t="s">
        <v>44</v>
      </c>
      <c r="C2644" s="28" t="s">
        <v>13</v>
      </c>
      <c r="D2644" s="28" t="s">
        <v>41</v>
      </c>
      <c r="E2644" s="28">
        <v>0.5</v>
      </c>
      <c r="F2644" s="28">
        <v>273.87506000000002</v>
      </c>
    </row>
    <row r="2645" spans="2:6" x14ac:dyDescent="0.3">
      <c r="B2645" s="34" t="s">
        <v>44</v>
      </c>
      <c r="C2645" s="26" t="s">
        <v>13</v>
      </c>
      <c r="D2645" s="26" t="s">
        <v>41</v>
      </c>
      <c r="E2645" s="26">
        <v>0.5</v>
      </c>
      <c r="F2645" s="26">
        <v>273.87506000000002</v>
      </c>
    </row>
    <row r="2646" spans="2:6" x14ac:dyDescent="0.3">
      <c r="B2646" s="35" t="s">
        <v>44</v>
      </c>
      <c r="C2646" s="28" t="s">
        <v>13</v>
      </c>
      <c r="D2646" s="28" t="s">
        <v>41</v>
      </c>
      <c r="E2646" s="28">
        <v>0.5</v>
      </c>
      <c r="F2646" s="28">
        <v>273.87506000000002</v>
      </c>
    </row>
    <row r="2647" spans="2:6" x14ac:dyDescent="0.3">
      <c r="B2647" s="34" t="s">
        <v>44</v>
      </c>
      <c r="C2647" s="26" t="s">
        <v>13</v>
      </c>
      <c r="D2647" s="26" t="s">
        <v>41</v>
      </c>
      <c r="E2647" s="26">
        <v>0.5</v>
      </c>
      <c r="F2647" s="26">
        <v>273.87506000000002</v>
      </c>
    </row>
    <row r="2648" spans="2:6" x14ac:dyDescent="0.3">
      <c r="B2648" s="35" t="s">
        <v>44</v>
      </c>
      <c r="C2648" s="28" t="s">
        <v>13</v>
      </c>
      <c r="D2648" s="28" t="s">
        <v>41</v>
      </c>
      <c r="E2648" s="28">
        <v>0.25</v>
      </c>
      <c r="F2648" s="28">
        <v>258.09062899999998</v>
      </c>
    </row>
    <row r="2649" spans="2:6" x14ac:dyDescent="0.3">
      <c r="B2649" s="34" t="s">
        <v>44</v>
      </c>
      <c r="C2649" s="26" t="s">
        <v>13</v>
      </c>
      <c r="D2649" s="26" t="s">
        <v>41</v>
      </c>
      <c r="E2649" s="26">
        <v>0.25</v>
      </c>
      <c r="F2649" s="26">
        <v>258.09062899999998</v>
      </c>
    </row>
    <row r="2650" spans="2:6" x14ac:dyDescent="0.3">
      <c r="B2650" s="35" t="s">
        <v>44</v>
      </c>
      <c r="C2650" s="28" t="s">
        <v>13</v>
      </c>
      <c r="D2650" s="28" t="s">
        <v>41</v>
      </c>
      <c r="E2650" s="28">
        <v>0.25</v>
      </c>
      <c r="F2650" s="28">
        <v>258.09062899999998</v>
      </c>
    </row>
    <row r="2651" spans="2:6" x14ac:dyDescent="0.3">
      <c r="B2651" s="34" t="s">
        <v>44</v>
      </c>
      <c r="C2651" s="26" t="s">
        <v>13</v>
      </c>
      <c r="D2651" s="26" t="s">
        <v>41</v>
      </c>
      <c r="E2651" s="26">
        <v>0.25</v>
      </c>
      <c r="F2651" s="26">
        <v>258.09062899999998</v>
      </c>
    </row>
    <row r="2652" spans="2:6" x14ac:dyDescent="0.3">
      <c r="B2652" s="35" t="s">
        <v>44</v>
      </c>
      <c r="C2652" s="28" t="s">
        <v>13</v>
      </c>
      <c r="D2652" s="28" t="s">
        <v>41</v>
      </c>
      <c r="E2652" s="28">
        <v>0.05</v>
      </c>
      <c r="F2652" s="28">
        <v>237.472463</v>
      </c>
    </row>
    <row r="2653" spans="2:6" x14ac:dyDescent="0.3">
      <c r="B2653" s="34" t="s">
        <v>44</v>
      </c>
      <c r="C2653" s="26" t="s">
        <v>13</v>
      </c>
      <c r="D2653" s="26" t="s">
        <v>41</v>
      </c>
      <c r="E2653" s="26">
        <v>0.05</v>
      </c>
      <c r="F2653" s="26">
        <v>237.472463</v>
      </c>
    </row>
    <row r="2654" spans="2:6" x14ac:dyDescent="0.3">
      <c r="B2654" s="35" t="s">
        <v>44</v>
      </c>
      <c r="C2654" s="28" t="s">
        <v>13</v>
      </c>
      <c r="D2654" s="28" t="s">
        <v>41</v>
      </c>
      <c r="E2654" s="28">
        <v>0.05</v>
      </c>
      <c r="F2654" s="28">
        <v>237.472463</v>
      </c>
    </row>
    <row r="2655" spans="2:6" x14ac:dyDescent="0.3">
      <c r="B2655" s="34" t="s">
        <v>44</v>
      </c>
      <c r="C2655" s="26" t="s">
        <v>13</v>
      </c>
      <c r="D2655" s="26" t="s">
        <v>41</v>
      </c>
      <c r="E2655" s="26">
        <v>0</v>
      </c>
      <c r="F2655" s="26">
        <v>209.28645700000001</v>
      </c>
    </row>
    <row r="2656" spans="2:6" x14ac:dyDescent="0.3">
      <c r="B2656" s="35" t="s">
        <v>44</v>
      </c>
      <c r="C2656" s="28" t="s">
        <v>13</v>
      </c>
      <c r="D2656" s="28" t="s">
        <v>41</v>
      </c>
      <c r="E2656" s="28" t="s">
        <v>24</v>
      </c>
      <c r="F2656" s="28">
        <v>274.26098400000001</v>
      </c>
    </row>
    <row r="2657" spans="2:6" x14ac:dyDescent="0.3">
      <c r="B2657" s="34" t="s">
        <v>44</v>
      </c>
      <c r="C2657" s="26" t="s">
        <v>13</v>
      </c>
      <c r="D2657" s="26" t="s">
        <v>42</v>
      </c>
      <c r="E2657" s="26">
        <v>1</v>
      </c>
      <c r="F2657" s="26">
        <v>39281996.367109001</v>
      </c>
    </row>
    <row r="2658" spans="2:6" x14ac:dyDescent="0.3">
      <c r="B2658" s="35" t="s">
        <v>44</v>
      </c>
      <c r="C2658" s="28" t="s">
        <v>13</v>
      </c>
      <c r="D2658" s="28" t="s">
        <v>42</v>
      </c>
      <c r="E2658" s="28">
        <v>0.95</v>
      </c>
      <c r="F2658" s="28">
        <v>29851818.614992999</v>
      </c>
    </row>
    <row r="2659" spans="2:6" x14ac:dyDescent="0.3">
      <c r="B2659" s="34" t="s">
        <v>44</v>
      </c>
      <c r="C2659" s="26" t="s">
        <v>13</v>
      </c>
      <c r="D2659" s="26" t="s">
        <v>42</v>
      </c>
      <c r="E2659" s="26">
        <v>0.95</v>
      </c>
      <c r="F2659" s="26">
        <v>29851818.614992999</v>
      </c>
    </row>
    <row r="2660" spans="2:6" x14ac:dyDescent="0.3">
      <c r="B2660" s="35" t="s">
        <v>44</v>
      </c>
      <c r="C2660" s="28" t="s">
        <v>13</v>
      </c>
      <c r="D2660" s="28" t="s">
        <v>42</v>
      </c>
      <c r="E2660" s="28">
        <v>0.95</v>
      </c>
      <c r="F2660" s="28">
        <v>29851818.614992999</v>
      </c>
    </row>
    <row r="2661" spans="2:6" x14ac:dyDescent="0.3">
      <c r="B2661" s="34" t="s">
        <v>44</v>
      </c>
      <c r="C2661" s="26" t="s">
        <v>13</v>
      </c>
      <c r="D2661" s="26" t="s">
        <v>42</v>
      </c>
      <c r="E2661" s="26">
        <v>0.75</v>
      </c>
      <c r="F2661" s="26">
        <v>25959089.095157001</v>
      </c>
    </row>
    <row r="2662" spans="2:6" x14ac:dyDescent="0.3">
      <c r="B2662" s="35" t="s">
        <v>44</v>
      </c>
      <c r="C2662" s="28" t="s">
        <v>13</v>
      </c>
      <c r="D2662" s="28" t="s">
        <v>42</v>
      </c>
      <c r="E2662" s="28">
        <v>0.75</v>
      </c>
      <c r="F2662" s="28">
        <v>25959089.095157001</v>
      </c>
    </row>
    <row r="2663" spans="2:6" x14ac:dyDescent="0.3">
      <c r="B2663" s="34" t="s">
        <v>44</v>
      </c>
      <c r="C2663" s="26" t="s">
        <v>13</v>
      </c>
      <c r="D2663" s="26" t="s">
        <v>42</v>
      </c>
      <c r="E2663" s="26">
        <v>0.75</v>
      </c>
      <c r="F2663" s="26">
        <v>25959089.095157001</v>
      </c>
    </row>
    <row r="2664" spans="2:6" x14ac:dyDescent="0.3">
      <c r="B2664" s="35" t="s">
        <v>44</v>
      </c>
      <c r="C2664" s="28" t="s">
        <v>13</v>
      </c>
      <c r="D2664" s="28" t="s">
        <v>42</v>
      </c>
      <c r="E2664" s="28">
        <v>0.75</v>
      </c>
      <c r="F2664" s="28">
        <v>25959089.095157001</v>
      </c>
    </row>
    <row r="2665" spans="2:6" x14ac:dyDescent="0.3">
      <c r="B2665" s="34" t="s">
        <v>44</v>
      </c>
      <c r="C2665" s="26" t="s">
        <v>13</v>
      </c>
      <c r="D2665" s="26" t="s">
        <v>42</v>
      </c>
      <c r="E2665" s="26">
        <v>0.5</v>
      </c>
      <c r="F2665" s="26">
        <v>22932135.255396999</v>
      </c>
    </row>
    <row r="2666" spans="2:6" x14ac:dyDescent="0.3">
      <c r="B2666" s="35" t="s">
        <v>44</v>
      </c>
      <c r="C2666" s="28" t="s">
        <v>13</v>
      </c>
      <c r="D2666" s="28" t="s">
        <v>42</v>
      </c>
      <c r="E2666" s="28">
        <v>0.5</v>
      </c>
      <c r="F2666" s="28">
        <v>22932135.255396999</v>
      </c>
    </row>
    <row r="2667" spans="2:6" x14ac:dyDescent="0.3">
      <c r="B2667" s="34" t="s">
        <v>44</v>
      </c>
      <c r="C2667" s="26" t="s">
        <v>13</v>
      </c>
      <c r="D2667" s="26" t="s">
        <v>42</v>
      </c>
      <c r="E2667" s="26">
        <v>0.5</v>
      </c>
      <c r="F2667" s="26">
        <v>22932135.255396999</v>
      </c>
    </row>
    <row r="2668" spans="2:6" x14ac:dyDescent="0.3">
      <c r="B2668" s="35" t="s">
        <v>44</v>
      </c>
      <c r="C2668" s="28" t="s">
        <v>13</v>
      </c>
      <c r="D2668" s="28" t="s">
        <v>42</v>
      </c>
      <c r="E2668" s="28">
        <v>0.5</v>
      </c>
      <c r="F2668" s="28">
        <v>22932135.255396999</v>
      </c>
    </row>
    <row r="2669" spans="2:6" x14ac:dyDescent="0.3">
      <c r="B2669" s="34" t="s">
        <v>44</v>
      </c>
      <c r="C2669" s="26" t="s">
        <v>13</v>
      </c>
      <c r="D2669" s="26" t="s">
        <v>42</v>
      </c>
      <c r="E2669" s="26">
        <v>0.5</v>
      </c>
      <c r="F2669" s="26">
        <v>22932135.255396999</v>
      </c>
    </row>
    <row r="2670" spans="2:6" x14ac:dyDescent="0.3">
      <c r="B2670" s="35" t="s">
        <v>44</v>
      </c>
      <c r="C2670" s="28" t="s">
        <v>13</v>
      </c>
      <c r="D2670" s="28" t="s">
        <v>42</v>
      </c>
      <c r="E2670" s="28">
        <v>0.25</v>
      </c>
      <c r="F2670" s="28">
        <v>19847852.059967</v>
      </c>
    </row>
    <row r="2671" spans="2:6" x14ac:dyDescent="0.3">
      <c r="B2671" s="34" t="s">
        <v>44</v>
      </c>
      <c r="C2671" s="26" t="s">
        <v>13</v>
      </c>
      <c r="D2671" s="26" t="s">
        <v>42</v>
      </c>
      <c r="E2671" s="26">
        <v>0.25</v>
      </c>
      <c r="F2671" s="26">
        <v>19847852.059967</v>
      </c>
    </row>
    <row r="2672" spans="2:6" x14ac:dyDescent="0.3">
      <c r="B2672" s="35" t="s">
        <v>44</v>
      </c>
      <c r="C2672" s="28" t="s">
        <v>13</v>
      </c>
      <c r="D2672" s="28" t="s">
        <v>42</v>
      </c>
      <c r="E2672" s="28">
        <v>0.25</v>
      </c>
      <c r="F2672" s="28">
        <v>19847852.059967</v>
      </c>
    </row>
    <row r="2673" spans="2:6" x14ac:dyDescent="0.3">
      <c r="B2673" s="34" t="s">
        <v>44</v>
      </c>
      <c r="C2673" s="26" t="s">
        <v>13</v>
      </c>
      <c r="D2673" s="26" t="s">
        <v>42</v>
      </c>
      <c r="E2673" s="26">
        <v>0.25</v>
      </c>
      <c r="F2673" s="26">
        <v>19847852.059967</v>
      </c>
    </row>
    <row r="2674" spans="2:6" x14ac:dyDescent="0.3">
      <c r="B2674" s="35" t="s">
        <v>44</v>
      </c>
      <c r="C2674" s="28" t="s">
        <v>13</v>
      </c>
      <c r="D2674" s="28" t="s">
        <v>42</v>
      </c>
      <c r="E2674" s="28">
        <v>0.05</v>
      </c>
      <c r="F2674" s="28">
        <v>16080807.779309999</v>
      </c>
    </row>
    <row r="2675" spans="2:6" x14ac:dyDescent="0.3">
      <c r="B2675" s="34" t="s">
        <v>44</v>
      </c>
      <c r="C2675" s="26" t="s">
        <v>13</v>
      </c>
      <c r="D2675" s="26" t="s">
        <v>42</v>
      </c>
      <c r="E2675" s="26">
        <v>0.05</v>
      </c>
      <c r="F2675" s="26">
        <v>16080807.779309999</v>
      </c>
    </row>
    <row r="2676" spans="2:6" x14ac:dyDescent="0.3">
      <c r="B2676" s="35" t="s">
        <v>44</v>
      </c>
      <c r="C2676" s="28" t="s">
        <v>13</v>
      </c>
      <c r="D2676" s="28" t="s">
        <v>42</v>
      </c>
      <c r="E2676" s="28">
        <v>0.05</v>
      </c>
      <c r="F2676" s="28">
        <v>16080807.779309999</v>
      </c>
    </row>
    <row r="2677" spans="2:6" x14ac:dyDescent="0.3">
      <c r="B2677" s="34" t="s">
        <v>44</v>
      </c>
      <c r="C2677" s="26" t="s">
        <v>13</v>
      </c>
      <c r="D2677" s="26" t="s">
        <v>42</v>
      </c>
      <c r="E2677" s="26">
        <v>0</v>
      </c>
      <c r="F2677" s="26">
        <v>11560051.667975999</v>
      </c>
    </row>
    <row r="2678" spans="2:6" x14ac:dyDescent="0.3">
      <c r="B2678" s="35" t="s">
        <v>44</v>
      </c>
      <c r="C2678" s="28" t="s">
        <v>13</v>
      </c>
      <c r="D2678" s="28" t="s">
        <v>42</v>
      </c>
      <c r="E2678" s="28" t="s">
        <v>24</v>
      </c>
      <c r="F2678" s="28">
        <v>22931529.017703</v>
      </c>
    </row>
    <row r="2679" spans="2:6" x14ac:dyDescent="0.3">
      <c r="B2679" s="34" t="s">
        <v>44</v>
      </c>
      <c r="C2679" s="26" t="s">
        <v>13</v>
      </c>
      <c r="D2679" s="26" t="s">
        <v>43</v>
      </c>
      <c r="E2679" s="26">
        <v>1</v>
      </c>
      <c r="F2679" s="26">
        <v>326.91025400000001</v>
      </c>
    </row>
    <row r="2680" spans="2:6" x14ac:dyDescent="0.3">
      <c r="B2680" s="35" t="s">
        <v>44</v>
      </c>
      <c r="C2680" s="28" t="s">
        <v>13</v>
      </c>
      <c r="D2680" s="28" t="s">
        <v>43</v>
      </c>
      <c r="E2680" s="28">
        <v>0.95</v>
      </c>
      <c r="F2680" s="28">
        <v>251.67676</v>
      </c>
    </row>
    <row r="2681" spans="2:6" x14ac:dyDescent="0.3">
      <c r="B2681" s="34" t="s">
        <v>44</v>
      </c>
      <c r="C2681" s="26" t="s">
        <v>13</v>
      </c>
      <c r="D2681" s="26" t="s">
        <v>43</v>
      </c>
      <c r="E2681" s="26">
        <v>0.95</v>
      </c>
      <c r="F2681" s="26">
        <v>251.67676</v>
      </c>
    </row>
    <row r="2682" spans="2:6" x14ac:dyDescent="0.3">
      <c r="B2682" s="35" t="s">
        <v>44</v>
      </c>
      <c r="C2682" s="28" t="s">
        <v>13</v>
      </c>
      <c r="D2682" s="28" t="s">
        <v>43</v>
      </c>
      <c r="E2682" s="28">
        <v>0.95</v>
      </c>
      <c r="F2682" s="28">
        <v>251.67676</v>
      </c>
    </row>
    <row r="2683" spans="2:6" x14ac:dyDescent="0.3">
      <c r="B2683" s="34" t="s">
        <v>44</v>
      </c>
      <c r="C2683" s="26" t="s">
        <v>13</v>
      </c>
      <c r="D2683" s="26" t="s">
        <v>43</v>
      </c>
      <c r="E2683" s="26">
        <v>0.75</v>
      </c>
      <c r="F2683" s="26">
        <v>229.74114299999999</v>
      </c>
    </row>
    <row r="2684" spans="2:6" x14ac:dyDescent="0.3">
      <c r="B2684" s="35" t="s">
        <v>44</v>
      </c>
      <c r="C2684" s="28" t="s">
        <v>13</v>
      </c>
      <c r="D2684" s="28" t="s">
        <v>43</v>
      </c>
      <c r="E2684" s="28">
        <v>0.75</v>
      </c>
      <c r="F2684" s="28">
        <v>229.74114299999999</v>
      </c>
    </row>
    <row r="2685" spans="2:6" x14ac:dyDescent="0.3">
      <c r="B2685" s="34" t="s">
        <v>44</v>
      </c>
      <c r="C2685" s="26" t="s">
        <v>13</v>
      </c>
      <c r="D2685" s="26" t="s">
        <v>43</v>
      </c>
      <c r="E2685" s="26">
        <v>0.75</v>
      </c>
      <c r="F2685" s="26">
        <v>229.74114299999999</v>
      </c>
    </row>
    <row r="2686" spans="2:6" x14ac:dyDescent="0.3">
      <c r="B2686" s="35" t="s">
        <v>44</v>
      </c>
      <c r="C2686" s="28" t="s">
        <v>13</v>
      </c>
      <c r="D2686" s="28" t="s">
        <v>43</v>
      </c>
      <c r="E2686" s="28">
        <v>0.75</v>
      </c>
      <c r="F2686" s="28">
        <v>229.74114299999999</v>
      </c>
    </row>
    <row r="2687" spans="2:6" x14ac:dyDescent="0.3">
      <c r="B2687" s="34" t="s">
        <v>44</v>
      </c>
      <c r="C2687" s="26" t="s">
        <v>13</v>
      </c>
      <c r="D2687" s="26" t="s">
        <v>43</v>
      </c>
      <c r="E2687" s="26">
        <v>0.5</v>
      </c>
      <c r="F2687" s="26">
        <v>215.44344100000001</v>
      </c>
    </row>
    <row r="2688" spans="2:6" x14ac:dyDescent="0.3">
      <c r="B2688" s="35" t="s">
        <v>44</v>
      </c>
      <c r="C2688" s="28" t="s">
        <v>13</v>
      </c>
      <c r="D2688" s="28" t="s">
        <v>43</v>
      </c>
      <c r="E2688" s="28">
        <v>0.5</v>
      </c>
      <c r="F2688" s="28">
        <v>215.44344100000001</v>
      </c>
    </row>
    <row r="2689" spans="2:6" x14ac:dyDescent="0.3">
      <c r="B2689" s="34" t="s">
        <v>44</v>
      </c>
      <c r="C2689" s="26" t="s">
        <v>13</v>
      </c>
      <c r="D2689" s="26" t="s">
        <v>43</v>
      </c>
      <c r="E2689" s="26">
        <v>0.5</v>
      </c>
      <c r="F2689" s="26">
        <v>215.44344100000001</v>
      </c>
    </row>
    <row r="2690" spans="2:6" x14ac:dyDescent="0.3">
      <c r="B2690" s="35" t="s">
        <v>44</v>
      </c>
      <c r="C2690" s="28" t="s">
        <v>13</v>
      </c>
      <c r="D2690" s="28" t="s">
        <v>43</v>
      </c>
      <c r="E2690" s="28">
        <v>0.5</v>
      </c>
      <c r="F2690" s="28">
        <v>215.44344100000001</v>
      </c>
    </row>
    <row r="2691" spans="2:6" x14ac:dyDescent="0.3">
      <c r="B2691" s="34" t="s">
        <v>44</v>
      </c>
      <c r="C2691" s="26" t="s">
        <v>13</v>
      </c>
      <c r="D2691" s="26" t="s">
        <v>43</v>
      </c>
      <c r="E2691" s="26">
        <v>0.5</v>
      </c>
      <c r="F2691" s="26">
        <v>215.44344100000001</v>
      </c>
    </row>
    <row r="2692" spans="2:6" x14ac:dyDescent="0.3">
      <c r="B2692" s="35" t="s">
        <v>44</v>
      </c>
      <c r="C2692" s="28" t="s">
        <v>13</v>
      </c>
      <c r="D2692" s="28" t="s">
        <v>43</v>
      </c>
      <c r="E2692" s="28">
        <v>0.25</v>
      </c>
      <c r="F2692" s="28">
        <v>202.64839799999999</v>
      </c>
    </row>
    <row r="2693" spans="2:6" x14ac:dyDescent="0.3">
      <c r="B2693" s="34" t="s">
        <v>44</v>
      </c>
      <c r="C2693" s="26" t="s">
        <v>13</v>
      </c>
      <c r="D2693" s="26" t="s">
        <v>43</v>
      </c>
      <c r="E2693" s="26">
        <v>0.25</v>
      </c>
      <c r="F2693" s="26">
        <v>202.64839799999999</v>
      </c>
    </row>
    <row r="2694" spans="2:6" x14ac:dyDescent="0.3">
      <c r="B2694" s="35" t="s">
        <v>44</v>
      </c>
      <c r="C2694" s="28" t="s">
        <v>13</v>
      </c>
      <c r="D2694" s="28" t="s">
        <v>43</v>
      </c>
      <c r="E2694" s="28">
        <v>0.25</v>
      </c>
      <c r="F2694" s="28">
        <v>202.64839799999999</v>
      </c>
    </row>
    <row r="2695" spans="2:6" x14ac:dyDescent="0.3">
      <c r="B2695" s="34" t="s">
        <v>44</v>
      </c>
      <c r="C2695" s="26" t="s">
        <v>13</v>
      </c>
      <c r="D2695" s="26" t="s">
        <v>43</v>
      </c>
      <c r="E2695" s="26">
        <v>0.25</v>
      </c>
      <c r="F2695" s="26">
        <v>202.64839799999999</v>
      </c>
    </row>
    <row r="2696" spans="2:6" x14ac:dyDescent="0.3">
      <c r="B2696" s="35" t="s">
        <v>44</v>
      </c>
      <c r="C2696" s="28" t="s">
        <v>13</v>
      </c>
      <c r="D2696" s="28" t="s">
        <v>43</v>
      </c>
      <c r="E2696" s="28">
        <v>0.05</v>
      </c>
      <c r="F2696" s="28">
        <v>185.37412800000001</v>
      </c>
    </row>
    <row r="2697" spans="2:6" x14ac:dyDescent="0.3">
      <c r="B2697" s="34" t="s">
        <v>44</v>
      </c>
      <c r="C2697" s="26" t="s">
        <v>13</v>
      </c>
      <c r="D2697" s="26" t="s">
        <v>43</v>
      </c>
      <c r="E2697" s="26">
        <v>0.05</v>
      </c>
      <c r="F2697" s="26">
        <v>185.37412800000001</v>
      </c>
    </row>
    <row r="2698" spans="2:6" x14ac:dyDescent="0.3">
      <c r="B2698" s="35" t="s">
        <v>44</v>
      </c>
      <c r="C2698" s="28" t="s">
        <v>13</v>
      </c>
      <c r="D2698" s="28" t="s">
        <v>43</v>
      </c>
      <c r="E2698" s="28">
        <v>0.05</v>
      </c>
      <c r="F2698" s="28">
        <v>185.37412800000001</v>
      </c>
    </row>
    <row r="2699" spans="2:6" x14ac:dyDescent="0.3">
      <c r="B2699" s="34" t="s">
        <v>44</v>
      </c>
      <c r="C2699" s="26" t="s">
        <v>13</v>
      </c>
      <c r="D2699" s="26" t="s">
        <v>43</v>
      </c>
      <c r="E2699" s="26">
        <v>0</v>
      </c>
      <c r="F2699" s="26">
        <v>161.99439799999999</v>
      </c>
    </row>
    <row r="2700" spans="2:6" x14ac:dyDescent="0.3">
      <c r="B2700" s="35" t="s">
        <v>44</v>
      </c>
      <c r="C2700" s="28" t="s">
        <v>13</v>
      </c>
      <c r="D2700" s="28" t="s">
        <v>43</v>
      </c>
      <c r="E2700" s="28" t="s">
        <v>24</v>
      </c>
      <c r="F2700" s="28">
        <v>216.65452099999999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E4181-E7BD-4FBC-B76D-229B1A697F3A}">
  <dimension ref="B2:T2700"/>
  <sheetViews>
    <sheetView workbookViewId="0">
      <selection activeCell="E17" sqref="E17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0" x14ac:dyDescent="0.3">
      <c r="B2" s="33" t="str">
        <f>B39</f>
        <v>2 Hour Battery</v>
      </c>
    </row>
    <row r="4" spans="2:20" x14ac:dyDescent="0.3">
      <c r="B4" s="1" t="s">
        <v>30</v>
      </c>
    </row>
    <row r="5" spans="2:20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0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1.4109410779035159E-3</v>
      </c>
      <c r="G6" s="14">
        <f>'Spot Prices'!G29</f>
        <v>1.2881505149512584E-2</v>
      </c>
      <c r="H6" s="14">
        <f>'Spot Prices'!H29</f>
        <v>5.9350924779559833E-3</v>
      </c>
      <c r="I6" s="14">
        <f>'Spot Prices'!I29</f>
        <v>-1.2296668343301009E-2</v>
      </c>
      <c r="J6" s="14">
        <f>'Spot Prices'!J29</f>
        <v>3.5041344427464427E-2</v>
      </c>
      <c r="K6" s="14">
        <f>'Spot Prices'!K29</f>
        <v>3.7486876332722074E-2</v>
      </c>
      <c r="L6" s="14">
        <f>'Spot Prices'!L29</f>
        <v>0.18915761421640287</v>
      </c>
      <c r="M6" s="14">
        <f>'Spot Prices'!M29</f>
        <v>0.15974511228931343</v>
      </c>
      <c r="N6" s="14">
        <f>'Spot Prices'!N29</f>
        <v>0.12634472649993178</v>
      </c>
      <c r="O6" s="14">
        <f>'Spot Prices'!O29</f>
        <v>5.1217582218874291E-2</v>
      </c>
      <c r="P6" s="14">
        <f>'Spot Prices'!P29</f>
        <v>5.1217582218874069E-2</v>
      </c>
      <c r="Q6" s="14">
        <f>'Spot Prices'!Q29</f>
        <v>5.1217582218874291E-2</v>
      </c>
      <c r="R6" s="14">
        <f>'Spot Prices'!R29</f>
        <v>5.1217582218874291E-2</v>
      </c>
      <c r="S6" s="14">
        <f>'Spot Prices'!S29</f>
        <v>5.1217582218874291E-2</v>
      </c>
      <c r="T6" s="14">
        <f>'Spot Prices'!T29</f>
        <v>5.1217582218874291E-2</v>
      </c>
    </row>
    <row r="7" spans="2:20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7.2182686308663868E-4</v>
      </c>
      <c r="G7" s="14">
        <f>'Spot Prices'!G30</f>
        <v>-3.7352719425065573E-5</v>
      </c>
      <c r="H7" s="14">
        <f>'Spot Prices'!H30</f>
        <v>6.6092072783363598E-4</v>
      </c>
      <c r="I7" s="14">
        <f>'Spot Prices'!I30</f>
        <v>-1.7143620465011056E-3</v>
      </c>
      <c r="J7" s="14">
        <f>'Spot Prices'!J30</f>
        <v>3.4665971190082967E-2</v>
      </c>
      <c r="K7" s="14">
        <f>'Spot Prices'!K30</f>
        <v>3.531827025819112E-2</v>
      </c>
      <c r="L7" s="14">
        <f>'Spot Prices'!L30</f>
        <v>0.13172750338533712</v>
      </c>
      <c r="M7" s="14">
        <f>'Spot Prices'!M30</f>
        <v>9.375443545144968E-2</v>
      </c>
      <c r="N7" s="14">
        <f>'Spot Prices'!N30</f>
        <v>7.2493370454119965E-2</v>
      </c>
      <c r="O7" s="14">
        <f>'Spot Prices'!O30</f>
        <v>1.8676258911793253E-2</v>
      </c>
      <c r="P7" s="14">
        <f>'Spot Prices'!P30</f>
        <v>1.8676258911793253E-2</v>
      </c>
      <c r="Q7" s="14">
        <f>'Spot Prices'!Q30</f>
        <v>1.8676258911793253E-2</v>
      </c>
      <c r="R7" s="14">
        <f>'Spot Prices'!R30</f>
        <v>1.8676258911793253E-2</v>
      </c>
      <c r="S7" s="14">
        <f>'Spot Prices'!S30</f>
        <v>1.8676258911793253E-2</v>
      </c>
      <c r="T7" s="14">
        <f>'Spot Prices'!T30</f>
        <v>1.8676258911793253E-2</v>
      </c>
    </row>
    <row r="8" spans="2:20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1.3054336581519443E-4</v>
      </c>
      <c r="G8" s="46">
        <f>'Spot Prices'!G31</f>
        <v>-2.5426893641422588E-4</v>
      </c>
      <c r="H8" s="46">
        <f>'Spot Prices'!H31</f>
        <v>-1.9913524456072196E-6</v>
      </c>
      <c r="I8" s="46">
        <f>'Spot Prices'!I31</f>
        <v>-8.9215222351057832E-5</v>
      </c>
      <c r="J8" s="46">
        <f>'Spot Prices'!J31</f>
        <v>3.0127716838079577E-2</v>
      </c>
      <c r="K8" s="46">
        <f>'Spot Prices'!K31</f>
        <v>3.1181271330213978E-2</v>
      </c>
      <c r="L8" s="46">
        <f>'Spot Prices'!L31</f>
        <v>0.11004755648960152</v>
      </c>
      <c r="M8" s="46">
        <f>'Spot Prices'!M31</f>
        <v>7.569945829062652E-2</v>
      </c>
      <c r="N8" s="46">
        <f>'Spot Prices'!N31</f>
        <v>6.1277368147040656E-2</v>
      </c>
      <c r="O8" s="46">
        <f>'Spot Prices'!O31</f>
        <v>6.827834502461938E-3</v>
      </c>
      <c r="P8" s="46">
        <f>'Spot Prices'!P31</f>
        <v>6.827834502461938E-3</v>
      </c>
      <c r="Q8" s="46">
        <f>'Spot Prices'!Q31</f>
        <v>6.827834502461938E-3</v>
      </c>
      <c r="R8" s="46">
        <f>'Spot Prices'!R31</f>
        <v>6.827834502461938E-3</v>
      </c>
      <c r="S8" s="46">
        <f>'Spot Prices'!S31</f>
        <v>6.827834502461716E-3</v>
      </c>
      <c r="T8" s="46">
        <f>'Spot Prices'!T31</f>
        <v>6.827834502461716E-3</v>
      </c>
    </row>
    <row r="9" spans="2:20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4.942113508148438E-4</v>
      </c>
      <c r="G9" s="41">
        <f>'Spot Prices'!G32</f>
        <v>-1.3986371156649025E-4</v>
      </c>
      <c r="H9" s="41">
        <f>'Spot Prices'!H32</f>
        <v>-9.0449057756469831E-4</v>
      </c>
      <c r="I9" s="41">
        <f>'Spot Prices'!I32</f>
        <v>2.0236865754741373E-4</v>
      </c>
      <c r="J9" s="41">
        <f>'Spot Prices'!J32</f>
        <v>3.0578586411738051E-2</v>
      </c>
      <c r="K9" s="41">
        <f>'Spot Prices'!K32</f>
        <v>3.0983676447968289E-2</v>
      </c>
      <c r="L9" s="41">
        <f>'Spot Prices'!L32</f>
        <v>9.9779064066445322E-2</v>
      </c>
      <c r="M9" s="41">
        <f>'Spot Prices'!M32</f>
        <v>6.3491055714144817E-2</v>
      </c>
      <c r="N9" s="41">
        <f>'Spot Prices'!N32</f>
        <v>5.6965002045235469E-2</v>
      </c>
      <c r="O9" s="41">
        <f>'Spot Prices'!O32</f>
        <v>-4.4196261578457463E-3</v>
      </c>
      <c r="P9" s="41">
        <f>'Spot Prices'!P32</f>
        <v>-4.4196261578457463E-3</v>
      </c>
      <c r="Q9" s="41">
        <f>'Spot Prices'!Q32</f>
        <v>-4.4196261578456353E-3</v>
      </c>
      <c r="R9" s="41">
        <f>'Spot Prices'!R32</f>
        <v>-4.4196261578456353E-3</v>
      </c>
      <c r="S9" s="41">
        <f>'Spot Prices'!S32</f>
        <v>-4.4196261578457463E-3</v>
      </c>
      <c r="T9" s="41">
        <f>'Spot Prices'!T32</f>
        <v>-4.4196261578457463E-3</v>
      </c>
    </row>
    <row r="10" spans="2:20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-5.9110768210790532E-4</v>
      </c>
      <c r="G10" s="46">
        <f>'Spot Prices'!G33</f>
        <v>-4.6260553171473262E-6</v>
      </c>
      <c r="H10" s="46">
        <f>'Spot Prices'!H33</f>
        <v>-5.7406093745060449E-4</v>
      </c>
      <c r="I10" s="46">
        <f>'Spot Prices'!I33</f>
        <v>-9.3178606200894354E-4</v>
      </c>
      <c r="J10" s="46">
        <f>'Spot Prices'!J33</f>
        <v>2.9368639983558431E-2</v>
      </c>
      <c r="K10" s="46">
        <f>'Spot Prices'!K33</f>
        <v>2.8270730311557246E-2</v>
      </c>
      <c r="L10" s="46">
        <f>'Spot Prices'!L33</f>
        <v>9.5075506716953084E-2</v>
      </c>
      <c r="M10" s="46">
        <f>'Spot Prices'!M33</f>
        <v>5.9119175808594493E-2</v>
      </c>
      <c r="N10" s="46">
        <f>'Spot Prices'!N33</f>
        <v>5.2864126812398382E-2</v>
      </c>
      <c r="O10" s="46">
        <f>'Spot Prices'!O33</f>
        <v>-7.3758859240511399E-3</v>
      </c>
      <c r="P10" s="46">
        <f>'Spot Prices'!P33</f>
        <v>-7.3758859240512509E-3</v>
      </c>
      <c r="Q10" s="46">
        <f>'Spot Prices'!Q33</f>
        <v>-7.3758859240512509E-3</v>
      </c>
      <c r="R10" s="46">
        <f>'Spot Prices'!R33</f>
        <v>-7.3758859240511399E-3</v>
      </c>
      <c r="S10" s="46">
        <f>'Spot Prices'!S33</f>
        <v>-7.3758859240511399E-3</v>
      </c>
      <c r="T10" s="46">
        <f>'Spot Prices'!T33</f>
        <v>-7.3758859240511399E-3</v>
      </c>
    </row>
    <row r="11" spans="2:20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-1.1611330468449532E-3</v>
      </c>
      <c r="G11" s="14">
        <f>'Spot Prices'!G34</f>
        <v>2.1324120347974151E-3</v>
      </c>
      <c r="H11" s="14">
        <f>'Spot Prices'!H34</f>
        <v>-7.9015832925988239E-4</v>
      </c>
      <c r="I11" s="14">
        <f>'Spot Prices'!I34</f>
        <v>-7.8700933925335281E-4</v>
      </c>
      <c r="J11" s="14">
        <f>'Spot Prices'!J34</f>
        <v>2.8869226599185005E-2</v>
      </c>
      <c r="K11" s="14">
        <f>'Spot Prices'!K34</f>
        <v>2.3987527917340268E-2</v>
      </c>
      <c r="L11" s="14">
        <f>'Spot Prices'!L34</f>
        <v>7.183425614109562E-2</v>
      </c>
      <c r="M11" s="14">
        <f>'Spot Prices'!M34</f>
        <v>4.5169704484566475E-2</v>
      </c>
      <c r="N11" s="14">
        <f>'Spot Prices'!N34</f>
        <v>4.4453146549420453E-2</v>
      </c>
      <c r="O11" s="14">
        <f>'Spot Prices'!O34</f>
        <v>-1.8697098778252985E-2</v>
      </c>
      <c r="P11" s="14">
        <f>'Spot Prices'!P34</f>
        <v>-1.8697098778252985E-2</v>
      </c>
      <c r="Q11" s="14">
        <f>'Spot Prices'!Q34</f>
        <v>-1.8697098778252874E-2</v>
      </c>
      <c r="R11" s="14">
        <f>'Spot Prices'!R34</f>
        <v>-1.8697098778252874E-2</v>
      </c>
      <c r="S11" s="14">
        <f>'Spot Prices'!S34</f>
        <v>-1.8697098778252874E-2</v>
      </c>
      <c r="T11" s="14">
        <f>'Spot Prices'!T34</f>
        <v>-1.8697098778252874E-2</v>
      </c>
    </row>
    <row r="12" spans="2:20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6.8184742170642743E-3</v>
      </c>
      <c r="G12" s="14">
        <f>'Spot Prices'!G35</f>
        <v>-2.5930520447411398E-3</v>
      </c>
      <c r="H12" s="14">
        <f>'Spot Prices'!H35</f>
        <v>-1.3579873894882688E-2</v>
      </c>
      <c r="I12" s="14">
        <f>'Spot Prices'!I35</f>
        <v>-3.1757584217644297E-3</v>
      </c>
      <c r="J12" s="14">
        <f>'Spot Prices'!J35</f>
        <v>1.2877974627187871E-3</v>
      </c>
      <c r="K12" s="14">
        <f>'Spot Prices'!K35</f>
        <v>4.4751933922488885E-3</v>
      </c>
      <c r="L12" s="14">
        <f>'Spot Prices'!L35</f>
        <v>-2.9279323315377526E-2</v>
      </c>
      <c r="M12" s="14">
        <f>'Spot Prices'!M35</f>
        <v>2.1991847131778597E-2</v>
      </c>
      <c r="N12" s="14">
        <f>'Spot Prices'!N35</f>
        <v>1.2320030545510674E-2</v>
      </c>
      <c r="O12" s="14">
        <f>'Spot Prices'!O35</f>
        <v>-4.9100022811928712E-2</v>
      </c>
      <c r="P12" s="14">
        <f>'Spot Prices'!P35</f>
        <v>-4.9100022811928601E-2</v>
      </c>
      <c r="Q12" s="14">
        <f>'Spot Prices'!Q35</f>
        <v>-4.9100022811928601E-2</v>
      </c>
      <c r="R12" s="14">
        <f>'Spot Prices'!R35</f>
        <v>-4.9100022811928601E-2</v>
      </c>
      <c r="S12" s="14">
        <f>'Spot Prices'!S35</f>
        <v>-4.9100022811928601E-2</v>
      </c>
      <c r="T12" s="14">
        <f>'Spot Prices'!T35</f>
        <v>-4.9100022811928601E-2</v>
      </c>
    </row>
    <row r="13" spans="2:20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-3.1026560971536554E-5</v>
      </c>
      <c r="G13" s="46">
        <f>'Spot Prices'!G36</f>
        <v>-1.9152613721507006E-4</v>
      </c>
      <c r="H13" s="46">
        <f>'Spot Prices'!H36</f>
        <v>5.5574525703594446E-6</v>
      </c>
      <c r="I13" s="46">
        <f>'Spot Prices'!I36</f>
        <v>-1.6010555269918569E-4</v>
      </c>
      <c r="J13" s="46">
        <f>'Spot Prices'!J36</f>
        <v>3.1184545808336184E-2</v>
      </c>
      <c r="K13" s="46">
        <f>'Spot Prices'!K36</f>
        <v>3.0891581094406817E-2</v>
      </c>
      <c r="L13" s="46">
        <f>'Spot Prices'!L36</f>
        <v>0.10367521287199799</v>
      </c>
      <c r="M13" s="46">
        <f>'Spot Prices'!M36</f>
        <v>6.8508356553929506E-2</v>
      </c>
      <c r="N13" s="46">
        <f>'Spot Prices'!N36</f>
        <v>5.7678341559803448E-2</v>
      </c>
      <c r="O13" s="46">
        <f>'Spot Prices'!O36</f>
        <v>2.2236618858628709E-4</v>
      </c>
      <c r="P13" s="46">
        <f>'Spot Prices'!P36</f>
        <v>2.2236618858628709E-4</v>
      </c>
      <c r="Q13" s="46">
        <f>'Spot Prices'!Q36</f>
        <v>2.2236618858628709E-4</v>
      </c>
      <c r="R13" s="46">
        <f>'Spot Prices'!R36</f>
        <v>2.2236618858628709E-4</v>
      </c>
      <c r="S13" s="46">
        <f>'Spot Prices'!S36</f>
        <v>2.2236618858650914E-4</v>
      </c>
      <c r="T13" s="46">
        <f>'Spot Prices'!T36</f>
        <v>2.2236618858650914E-4</v>
      </c>
    </row>
    <row r="15" spans="2:20" x14ac:dyDescent="0.3">
      <c r="B15" s="32" t="str">
        <f>D39</f>
        <v>Dispatched Energy</v>
      </c>
      <c r="E15" s="106">
        <f>DualFuelCM!E15</f>
        <v>50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17"/>
      <c r="D17" s="17"/>
      <c r="E17" s="15">
        <f>AVERAGEIFS($F$39:$F$1048576,$B$39:$B$1048576,$B$2,$D$39:$D$1048576,$B$15,$C$39:$C$1048576,E$16,$E$39:$E$1048576,$B17)/100*$E$15</f>
        <v>28162.75</v>
      </c>
      <c r="F17" s="15">
        <f t="shared" ref="F17:O17" si="0">AVERAGEIFS($F$39:$F$1048576,$B$39:$B$1048576,$B$2,$D$39:$D$1048576,$B$15,$C$39:$C$1048576,F$16,$E$39:$E$1048576,$B17)/100*$E$15</f>
        <v>47504.275000000001</v>
      </c>
      <c r="G17" s="15">
        <f t="shared" si="0"/>
        <v>50692.95</v>
      </c>
      <c r="H17" s="15">
        <f t="shared" si="0"/>
        <v>50180.9</v>
      </c>
      <c r="I17" s="15">
        <f t="shared" si="0"/>
        <v>57000.474999999991</v>
      </c>
      <c r="J17" s="15">
        <f t="shared" si="0"/>
        <v>61073.599999999999</v>
      </c>
      <c r="K17" s="15">
        <f t="shared" si="0"/>
        <v>59258.15</v>
      </c>
      <c r="L17" s="15">
        <f t="shared" si="0"/>
        <v>63075.250000000007</v>
      </c>
      <c r="M17" s="15">
        <f t="shared" si="0"/>
        <v>66380.3</v>
      </c>
      <c r="N17" s="15">
        <f t="shared" si="0"/>
        <v>70337.05</v>
      </c>
      <c r="O17" s="15">
        <f t="shared" si="0"/>
        <v>73781.75</v>
      </c>
      <c r="P17" s="36">
        <f>'Spot Prices'!P17/'Spot Prices'!O17*'2hBatteryMWh'!O17</f>
        <v>73935.502994725117</v>
      </c>
      <c r="Q17" s="36">
        <f>'Spot Prices'!Q17/'Spot Prices'!P17*'2hBatteryMWh'!P17</f>
        <v>73486.952771936878</v>
      </c>
      <c r="R17" s="36">
        <f>'Spot Prices'!R17/'Spot Prices'!Q17*'2hBatteryMWh'!Q17</f>
        <v>69670.32017633885</v>
      </c>
      <c r="S17" s="36">
        <f>'Spot Prices'!S17/'Spot Prices'!R17*'2hBatteryMWh'!R17</f>
        <v>75150.21683208365</v>
      </c>
      <c r="T17" s="36">
        <f>'Spot Prices'!T17/'Spot Prices'!S17*'2hBatteryMWh'!S17</f>
        <v>72571.632177544103</v>
      </c>
    </row>
    <row r="18" spans="2:20" x14ac:dyDescent="0.3">
      <c r="B18" s="3">
        <v>0.95</v>
      </c>
      <c r="C18" s="17"/>
      <c r="D18" s="17"/>
      <c r="E18" s="15">
        <f t="shared" ref="E18:O24" si="1">AVERAGEIFS($F$39:$F$1048576,$B$39:$B$1048576,$B$2,$D$39:$D$1048576,$B$15,$C$39:$C$1048576,E$16,$E$39:$E$1048576,$B18)/100*$E$15</f>
        <v>18969.125</v>
      </c>
      <c r="F18" s="15">
        <f t="shared" si="1"/>
        <v>37077.074999999997</v>
      </c>
      <c r="G18" s="15">
        <f t="shared" si="1"/>
        <v>39614.050000000003</v>
      </c>
      <c r="H18" s="15">
        <f t="shared" si="1"/>
        <v>38287.375</v>
      </c>
      <c r="I18" s="15">
        <f t="shared" si="1"/>
        <v>47166.787499999999</v>
      </c>
      <c r="J18" s="15">
        <f t="shared" si="1"/>
        <v>51158.44999999999</v>
      </c>
      <c r="K18" s="15">
        <f t="shared" si="1"/>
        <v>50855.875</v>
      </c>
      <c r="L18" s="15">
        <f t="shared" si="1"/>
        <v>54451.862500000017</v>
      </c>
      <c r="M18" s="15">
        <f t="shared" si="1"/>
        <v>57640.537499999991</v>
      </c>
      <c r="N18" s="15">
        <f t="shared" si="1"/>
        <v>63657.125</v>
      </c>
      <c r="O18" s="15">
        <f t="shared" si="1"/>
        <v>64099.350000000006</v>
      </c>
      <c r="P18" s="36">
        <f>'Spot Prices'!P18/'Spot Prices'!O18*'2hBatteryMWh'!O18</f>
        <v>67477.422194149825</v>
      </c>
      <c r="Q18" s="36">
        <f>'Spot Prices'!Q18/'Spot Prices'!P18*'2hBatteryMWh'!P18</f>
        <v>64841.89294461142</v>
      </c>
      <c r="R18" s="36">
        <f>'Spot Prices'!R18/'Spot Prices'!Q18*'2hBatteryMWh'!Q18</f>
        <v>63508.749877754279</v>
      </c>
      <c r="S18" s="36">
        <f>'Spot Prices'!S18/'Spot Prices'!R18*'2hBatteryMWh'!R18</f>
        <v>68044.925531668778</v>
      </c>
      <c r="T18" s="36">
        <f>'Spot Prices'!T18/'Spot Prices'!S18*'2hBatteryMWh'!S18</f>
        <v>67672.905148010221</v>
      </c>
    </row>
    <row r="19" spans="2:20" x14ac:dyDescent="0.3">
      <c r="B19" s="5">
        <v>0.75</v>
      </c>
      <c r="C19" s="48"/>
      <c r="D19" s="48"/>
      <c r="E19" s="47">
        <f t="shared" si="1"/>
        <v>15175.3</v>
      </c>
      <c r="F19" s="47">
        <f t="shared" si="1"/>
        <v>27860.174999999999</v>
      </c>
      <c r="G19" s="47">
        <f t="shared" si="1"/>
        <v>30164.400000000001</v>
      </c>
      <c r="H19" s="47">
        <f t="shared" si="1"/>
        <v>29629.075000000001</v>
      </c>
      <c r="I19" s="47">
        <f t="shared" si="1"/>
        <v>38752.875</v>
      </c>
      <c r="J19" s="47">
        <f t="shared" si="1"/>
        <v>44245.775000000001</v>
      </c>
      <c r="K19" s="47">
        <f t="shared" si="1"/>
        <v>45037.125</v>
      </c>
      <c r="L19" s="47">
        <f t="shared" si="1"/>
        <v>48784.4</v>
      </c>
      <c r="M19" s="47">
        <f t="shared" si="1"/>
        <v>51949.8</v>
      </c>
      <c r="N19" s="47">
        <f t="shared" si="1"/>
        <v>57605.625</v>
      </c>
      <c r="O19" s="47">
        <f t="shared" si="1"/>
        <v>58373.7</v>
      </c>
      <c r="P19" s="50">
        <f>'Spot Prices'!P19/'Spot Prices'!O19*'2hBatteryMWh'!O19</f>
        <v>62972.946259108503</v>
      </c>
      <c r="Q19" s="50">
        <f>'Spot Prices'!Q19/'Spot Prices'!P19*'2hBatteryMWh'!P19</f>
        <v>61087.275933527846</v>
      </c>
      <c r="R19" s="50">
        <f>'Spot Prices'!R19/'Spot Prices'!Q19*'2hBatteryMWh'!Q19</f>
        <v>61250.88527735768</v>
      </c>
      <c r="S19" s="50">
        <f>'Spot Prices'!S19/'Spot Prices'!R19*'2hBatteryMWh'!R19</f>
        <v>66434.353751390518</v>
      </c>
      <c r="T19" s="50">
        <f>'Spot Prices'!T19/'Spot Prices'!S19*'2hBatteryMWh'!S19</f>
        <v>66226.764429156916</v>
      </c>
    </row>
    <row r="20" spans="2:20" x14ac:dyDescent="0.3">
      <c r="B20" s="7">
        <v>0.5</v>
      </c>
      <c r="C20" s="39"/>
      <c r="D20" s="39"/>
      <c r="E20" s="42">
        <f t="shared" si="1"/>
        <v>12824.525</v>
      </c>
      <c r="F20" s="42">
        <f t="shared" si="1"/>
        <v>21215.162499999999</v>
      </c>
      <c r="G20" s="42">
        <f t="shared" si="1"/>
        <v>23833.599999999999</v>
      </c>
      <c r="H20" s="42">
        <f t="shared" si="1"/>
        <v>23833.599999999999</v>
      </c>
      <c r="I20" s="42">
        <f t="shared" si="1"/>
        <v>29140.300000000003</v>
      </c>
      <c r="J20" s="42">
        <f t="shared" si="1"/>
        <v>36146.074999999997</v>
      </c>
      <c r="K20" s="42">
        <f t="shared" si="1"/>
        <v>38915.800000000003</v>
      </c>
      <c r="L20" s="42">
        <f t="shared" si="1"/>
        <v>43431.15</v>
      </c>
      <c r="M20" s="42">
        <f t="shared" si="1"/>
        <v>47062.05</v>
      </c>
      <c r="N20" s="42">
        <f t="shared" si="1"/>
        <v>51949.8</v>
      </c>
      <c r="O20" s="42">
        <f t="shared" si="1"/>
        <v>53206.65</v>
      </c>
      <c r="P20" s="45">
        <f>'Spot Prices'!P20/'Spot Prices'!O20*'2hBatteryMWh'!O20</f>
        <v>58182.698755407211</v>
      </c>
      <c r="Q20" s="45">
        <f>'Spot Prices'!Q20/'Spot Prices'!P20*'2hBatteryMWh'!P20</f>
        <v>56543.871861311134</v>
      </c>
      <c r="R20" s="45">
        <f>'Spot Prices'!R20/'Spot Prices'!Q20*'2hBatteryMWh'!Q20</f>
        <v>57817.435535015808</v>
      </c>
      <c r="S20" s="45">
        <f>'Spot Prices'!S20/'Spot Prices'!R20*'2hBatteryMWh'!R20</f>
        <v>63103.889312874511</v>
      </c>
      <c r="T20" s="45">
        <f>'Spot Prices'!T20/'Spot Prices'!S20*'2hBatteryMWh'!S20</f>
        <v>62800.488060884003</v>
      </c>
    </row>
    <row r="21" spans="2:20" x14ac:dyDescent="0.3">
      <c r="B21" s="5">
        <v>0.25</v>
      </c>
      <c r="C21" s="48"/>
      <c r="D21" s="48"/>
      <c r="E21" s="47">
        <f t="shared" si="1"/>
        <v>10985.8</v>
      </c>
      <c r="F21" s="47">
        <f t="shared" si="1"/>
        <v>17991.575000000001</v>
      </c>
      <c r="G21" s="47">
        <f t="shared" si="1"/>
        <v>19667.375</v>
      </c>
      <c r="H21" s="47">
        <f t="shared" si="1"/>
        <v>19504.45</v>
      </c>
      <c r="I21" s="47">
        <f t="shared" si="1"/>
        <v>22832.775000000001</v>
      </c>
      <c r="J21" s="47">
        <f t="shared" si="1"/>
        <v>27301.575000000004</v>
      </c>
      <c r="K21" s="47">
        <f t="shared" si="1"/>
        <v>30606.625000000004</v>
      </c>
      <c r="L21" s="47">
        <f t="shared" si="1"/>
        <v>36285.724999999999</v>
      </c>
      <c r="M21" s="47">
        <f t="shared" si="1"/>
        <v>40975.637499999997</v>
      </c>
      <c r="N21" s="47">
        <f t="shared" si="1"/>
        <v>46480.175000000003</v>
      </c>
      <c r="O21" s="47">
        <f t="shared" si="1"/>
        <v>47643.925000000003</v>
      </c>
      <c r="P21" s="50">
        <f>'Spot Prices'!P21/'Spot Prices'!O21*'2hBatteryMWh'!O21</f>
        <v>51321.736168087817</v>
      </c>
      <c r="Q21" s="50">
        <f>'Spot Prices'!Q21/'Spot Prices'!P21*'2hBatteryMWh'!P21</f>
        <v>49319.231436262271</v>
      </c>
      <c r="R21" s="50">
        <f>'Spot Prices'!R21/'Spot Prices'!Q21*'2hBatteryMWh'!Q21</f>
        <v>49304.927220637423</v>
      </c>
      <c r="S21" s="50">
        <f>'Spot Prices'!S21/'Spot Prices'!R21*'2hBatteryMWh'!R21</f>
        <v>53167.835221995061</v>
      </c>
      <c r="T21" s="50">
        <f>'Spot Prices'!T21/'Spot Prices'!S21*'2hBatteryMWh'!S21</f>
        <v>52267.867882392267</v>
      </c>
    </row>
    <row r="22" spans="2:20" x14ac:dyDescent="0.3">
      <c r="B22" s="3">
        <v>0.05</v>
      </c>
      <c r="C22" s="17"/>
      <c r="D22" s="17"/>
      <c r="E22" s="15">
        <f t="shared" si="1"/>
        <v>8891.0499999999993</v>
      </c>
      <c r="F22" s="15">
        <f t="shared" si="1"/>
        <v>14826.174999999997</v>
      </c>
      <c r="G22" s="15">
        <f t="shared" si="1"/>
        <v>15617.525000000001</v>
      </c>
      <c r="H22" s="15">
        <f t="shared" si="1"/>
        <v>15245.124999999998</v>
      </c>
      <c r="I22" s="15">
        <f t="shared" si="1"/>
        <v>17409.7</v>
      </c>
      <c r="J22" s="15">
        <f t="shared" si="1"/>
        <v>19969.95</v>
      </c>
      <c r="K22" s="15">
        <f t="shared" si="1"/>
        <v>21226.799999999999</v>
      </c>
      <c r="L22" s="15">
        <f t="shared" si="1"/>
        <v>25137</v>
      </c>
      <c r="M22" s="15">
        <f t="shared" si="1"/>
        <v>30979.025000000009</v>
      </c>
      <c r="N22" s="15">
        <f t="shared" si="1"/>
        <v>38811.0625</v>
      </c>
      <c r="O22" s="15">
        <f t="shared" si="1"/>
        <v>39753.699999999997</v>
      </c>
      <c r="P22" s="36">
        <f>'Spot Prices'!P22/'Spot Prices'!O22*'2hBatteryMWh'!O22</f>
        <v>42046.325544833977</v>
      </c>
      <c r="Q22" s="36">
        <f>'Spot Prices'!Q22/'Spot Prices'!P22*'2hBatteryMWh'!P22</f>
        <v>39104.169692428302</v>
      </c>
      <c r="R22" s="36">
        <f>'Spot Prices'!R22/'Spot Prices'!Q22*'2hBatteryMWh'!Q22</f>
        <v>36582.057519661474</v>
      </c>
      <c r="S22" s="36">
        <f>'Spot Prices'!S22/'Spot Prices'!R22*'2hBatteryMWh'!R22</f>
        <v>38686.675935198698</v>
      </c>
      <c r="T22" s="36">
        <f>'Spot Prices'!T22/'Spot Prices'!S22*'2hBatteryMWh'!S22</f>
        <v>36780.556860291174</v>
      </c>
    </row>
    <row r="23" spans="2:20" x14ac:dyDescent="0.3">
      <c r="B23" s="3">
        <v>0</v>
      </c>
      <c r="C23" s="17"/>
      <c r="D23" s="17"/>
      <c r="E23" s="15">
        <f t="shared" si="1"/>
        <v>4957.5749999999998</v>
      </c>
      <c r="F23" s="15">
        <f t="shared" si="1"/>
        <v>9077.25</v>
      </c>
      <c r="G23" s="15">
        <f t="shared" si="1"/>
        <v>9682.4</v>
      </c>
      <c r="H23" s="15">
        <f t="shared" si="1"/>
        <v>9333.2749999999996</v>
      </c>
      <c r="I23" s="15">
        <f t="shared" si="1"/>
        <v>10566.85</v>
      </c>
      <c r="J23" s="15">
        <f t="shared" si="1"/>
        <v>11521.125</v>
      </c>
      <c r="K23" s="15">
        <f t="shared" si="1"/>
        <v>13802.075000000003</v>
      </c>
      <c r="L23" s="15">
        <f t="shared" si="1"/>
        <v>16711.45</v>
      </c>
      <c r="M23" s="15">
        <f t="shared" si="1"/>
        <v>23275</v>
      </c>
      <c r="N23" s="15">
        <f t="shared" si="1"/>
        <v>29582.525000000005</v>
      </c>
      <c r="O23" s="15">
        <f t="shared" si="1"/>
        <v>30001.474999999999</v>
      </c>
      <c r="P23" s="36">
        <f>'Spot Prices'!P23/'Spot Prices'!O23*'2hBatteryMWh'!O23</f>
        <v>31157.615991015889</v>
      </c>
      <c r="Q23" s="36">
        <f>'Spot Prices'!Q23/'Spot Prices'!P23*'2hBatteryMWh'!P23</f>
        <v>28877.418372674838</v>
      </c>
      <c r="R23" s="36">
        <f>'Spot Prices'!R23/'Spot Prices'!Q23*'2hBatteryMWh'!Q23</f>
        <v>27643.157769216552</v>
      </c>
      <c r="S23" s="36">
        <f>'Spot Prices'!S23/'Spot Prices'!R23*'2hBatteryMWh'!R23</f>
        <v>28545.120792043948</v>
      </c>
      <c r="T23" s="36">
        <f>'Spot Prices'!T23/'Spot Prices'!S23*'2hBatteryMWh'!S23</f>
        <v>26427.032540927226</v>
      </c>
    </row>
    <row r="24" spans="2:20" x14ac:dyDescent="0.3">
      <c r="B24" s="9" t="s">
        <v>29</v>
      </c>
      <c r="C24" s="48"/>
      <c r="D24" s="48"/>
      <c r="E24" s="47">
        <f t="shared" si="1"/>
        <v>13251.145405499999</v>
      </c>
      <c r="F24" s="47">
        <f t="shared" si="1"/>
        <v>23297.4733055</v>
      </c>
      <c r="G24" s="47">
        <f t="shared" si="1"/>
        <v>25403.915113999999</v>
      </c>
      <c r="H24" s="47">
        <f t="shared" si="1"/>
        <v>25021.403419499999</v>
      </c>
      <c r="I24" s="47">
        <f t="shared" si="1"/>
        <v>30824.773816499997</v>
      </c>
      <c r="J24" s="47">
        <f t="shared" si="1"/>
        <v>35845.535269499997</v>
      </c>
      <c r="K24" s="47">
        <f t="shared" si="1"/>
        <v>37600.837497</v>
      </c>
      <c r="L24" s="47">
        <f t="shared" si="1"/>
        <v>42048.431385999997</v>
      </c>
      <c r="M24" s="47">
        <f t="shared" si="1"/>
        <v>46053.068405500002</v>
      </c>
      <c r="N24" s="47">
        <f t="shared" si="1"/>
        <v>51803.408008500002</v>
      </c>
      <c r="O24" s="47">
        <f t="shared" si="1"/>
        <v>52770.706663999998</v>
      </c>
      <c r="P24" s="50">
        <f>'Spot Prices'!P24/'Spot Prices'!O24*'2hBatteryMWh'!O24</f>
        <v>56756.592467290982</v>
      </c>
      <c r="Q24" s="50">
        <f>'Spot Prices'!Q24/'Spot Prices'!P24*'2hBatteryMWh'!P24</f>
        <v>54669.432497020331</v>
      </c>
      <c r="R24" s="50">
        <f>'Spot Prices'!R24/'Spot Prices'!Q24*'2hBatteryMWh'!Q24</f>
        <v>54498.203340876913</v>
      </c>
      <c r="S24" s="50">
        <f>'Spot Prices'!S24/'Spot Prices'!R24*'2hBatteryMWh'!R24</f>
        <v>58885.856535393221</v>
      </c>
      <c r="T24" s="50">
        <f>'Spot Prices'!T24/'Spot Prices'!S24*'2hBatteryMWh'!S24</f>
        <v>58180.92935844075</v>
      </c>
    </row>
    <row r="26" spans="2:20" x14ac:dyDescent="0.3">
      <c r="B26" s="1" t="str">
        <f>"Adjusted "&amp;B15</f>
        <v>Adjusted Dispatched Energy</v>
      </c>
      <c r="E26" s="3">
        <f>'2hBatteryCM'!E26</f>
        <v>0.8</v>
      </c>
      <c r="F26" s="3">
        <f>'2hBatteryCM'!F26</f>
        <v>0.8</v>
      </c>
      <c r="G26" s="3">
        <f>'2hBatteryCM'!G26</f>
        <v>0.8</v>
      </c>
      <c r="H26" s="3">
        <f>'2hBatteryCM'!H26</f>
        <v>0.8</v>
      </c>
      <c r="I26" s="3">
        <f>'2hBatteryCM'!I26</f>
        <v>0.8</v>
      </c>
      <c r="J26" s="3">
        <f>'2hBatteryCM'!J26</f>
        <v>0.8</v>
      </c>
      <c r="K26" s="3">
        <f>'2hBatteryCM'!K26</f>
        <v>0.8</v>
      </c>
      <c r="L26" s="3">
        <f>'2hBatteryCM'!L26</f>
        <v>0.6</v>
      </c>
      <c r="M26" s="3">
        <f>'2hBatteryCM'!M26</f>
        <v>0.59</v>
      </c>
      <c r="N26" s="3">
        <f>'2hBatteryCM'!N26</f>
        <v>0.57999999999999996</v>
      </c>
      <c r="O26" s="3">
        <f>'2hBatteryCM'!O26</f>
        <v>0.56999999999999995</v>
      </c>
      <c r="P26" s="3">
        <f>'2hBatteryCM'!P26</f>
        <v>0.55999999999999994</v>
      </c>
      <c r="Q26" s="3">
        <f>'2hBatteryCM'!Q26</f>
        <v>0.54999999999999993</v>
      </c>
      <c r="R26" s="3">
        <f>'2hBatteryCM'!R26</f>
        <v>0.53999999999999992</v>
      </c>
      <c r="S26" s="3">
        <f>'2hBatteryCM'!S26</f>
        <v>0.52999999999999992</v>
      </c>
      <c r="T26" s="3">
        <f>'2hBatteryCM'!T26</f>
        <v>0.52999999999999992</v>
      </c>
    </row>
    <row r="27" spans="2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0" x14ac:dyDescent="0.3">
      <c r="B28" s="3">
        <v>1</v>
      </c>
      <c r="C28" s="20">
        <f t="shared" ref="C28:D35" si="2">(C17*(1+C6))*($E$26)</f>
        <v>0</v>
      </c>
      <c r="D28" s="20">
        <f t="shared" si="2"/>
        <v>0</v>
      </c>
      <c r="E28" s="15">
        <f t="shared" ref="E28:E35" si="3">(E17*(1+E6))*(E$26)</f>
        <v>22919.714157089285</v>
      </c>
      <c r="F28" s="15">
        <f t="shared" ref="F28:T28" si="4">(F17*(1+F6))*(F$26)</f>
        <v>38057.040586378826</v>
      </c>
      <c r="G28" s="15">
        <f t="shared" si="4"/>
        <v>41076.76119717519</v>
      </c>
      <c r="H28" s="15">
        <f t="shared" si="4"/>
        <v>40382.982625701654</v>
      </c>
      <c r="I28" s="15">
        <f t="shared" si="4"/>
        <v>45039.647250811497</v>
      </c>
      <c r="J28" s="15">
        <f t="shared" si="4"/>
        <v>50570.960842420151</v>
      </c>
      <c r="K28" s="15">
        <f t="shared" si="4"/>
        <v>49183.642352604715</v>
      </c>
      <c r="L28" s="15">
        <f t="shared" si="4"/>
        <v>45003.8482836619</v>
      </c>
      <c r="M28" s="15">
        <f t="shared" si="4"/>
        <v>45420.694801605998</v>
      </c>
      <c r="N28" s="15">
        <f t="shared" si="4"/>
        <v>45949.783900135975</v>
      </c>
      <c r="O28" s="15">
        <f t="shared" si="4"/>
        <v>44209.583522720124</v>
      </c>
      <c r="P28" s="36">
        <f t="shared" si="4"/>
        <v>43524.488391020699</v>
      </c>
      <c r="Q28" s="36">
        <f t="shared" si="4"/>
        <v>42487.927249651446</v>
      </c>
      <c r="R28" s="36">
        <f t="shared" si="4"/>
        <v>39548.879385220316</v>
      </c>
      <c r="S28" s="36">
        <f t="shared" si="4"/>
        <v>41869.591497966976</v>
      </c>
      <c r="T28" s="36">
        <f t="shared" si="4"/>
        <v>40432.945129138338</v>
      </c>
    </row>
    <row r="29" spans="2:20" x14ac:dyDescent="0.3">
      <c r="B29" s="3">
        <v>0.95</v>
      </c>
      <c r="C29" s="20">
        <f t="shared" si="2"/>
        <v>0</v>
      </c>
      <c r="D29" s="20">
        <f t="shared" si="2"/>
        <v>0</v>
      </c>
      <c r="E29" s="15">
        <f t="shared" si="3"/>
        <v>15176.422957505065</v>
      </c>
      <c r="F29" s="15">
        <f t="shared" ref="F29:T29" si="5">(F18*(1+F7))*(F$26)</f>
        <v>29683.070582991742</v>
      </c>
      <c r="G29" s="15">
        <f t="shared" si="5"/>
        <v>31690.056246004053</v>
      </c>
      <c r="H29" s="15">
        <f t="shared" si="5"/>
        <v>30650.143935801476</v>
      </c>
      <c r="I29" s="15">
        <f t="shared" si="5"/>
        <v>37668.741239723691</v>
      </c>
      <c r="J29" s="15">
        <f t="shared" si="5"/>
        <v>42345.525883063434</v>
      </c>
      <c r="K29" s="15">
        <f t="shared" si="5"/>
        <v>42121.613229973431</v>
      </c>
      <c r="L29" s="15">
        <f t="shared" si="5"/>
        <v>36974.802241084006</v>
      </c>
      <c r="M29" s="15">
        <f t="shared" si="5"/>
        <v>37196.310195934057</v>
      </c>
      <c r="N29" s="15">
        <f t="shared" si="5"/>
        <v>39597.669835908142</v>
      </c>
      <c r="O29" s="15">
        <f t="shared" si="5"/>
        <v>37218.997052306266</v>
      </c>
      <c r="P29" s="36">
        <f t="shared" si="5"/>
        <v>38493.08288097896</v>
      </c>
      <c r="Q29" s="36">
        <f t="shared" si="5"/>
        <v>36329.093309066666</v>
      </c>
      <c r="R29" s="36">
        <f t="shared" si="5"/>
        <v>34935.222096163183</v>
      </c>
      <c r="S29" s="36">
        <f t="shared" si="5"/>
        <v>36737.347594621911</v>
      </c>
      <c r="T29" s="36">
        <f t="shared" si="5"/>
        <v>36536.494378309872</v>
      </c>
    </row>
    <row r="30" spans="2:20" x14ac:dyDescent="0.3">
      <c r="B30" s="5">
        <v>0.75</v>
      </c>
      <c r="C30" s="51">
        <f t="shared" si="2"/>
        <v>0</v>
      </c>
      <c r="D30" s="51">
        <f t="shared" si="2"/>
        <v>0</v>
      </c>
      <c r="E30" s="47">
        <f t="shared" si="3"/>
        <v>12138.516565166668</v>
      </c>
      <c r="F30" s="47">
        <f t="shared" ref="F30:T30" si="6">(F19*(1+F8))*(F$26)</f>
        <v>22291.049568813363</v>
      </c>
      <c r="G30" s="47">
        <f t="shared" si="6"/>
        <v>24125.384104075543</v>
      </c>
      <c r="H30" s="47">
        <f t="shared" si="6"/>
        <v>23703.212798455232</v>
      </c>
      <c r="I30" s="47">
        <f t="shared" si="6"/>
        <v>30999.534122912111</v>
      </c>
      <c r="J30" s="47">
        <f t="shared" si="6"/>
        <v>36463.039344385106</v>
      </c>
      <c r="K30" s="47">
        <f t="shared" si="6"/>
        <v>37153.151851646217</v>
      </c>
      <c r="L30" s="47">
        <f t="shared" si="6"/>
        <v>32491.80240888679</v>
      </c>
      <c r="M30" s="47">
        <f t="shared" si="6"/>
        <v>32970.599313800769</v>
      </c>
      <c r="N30" s="47">
        <f t="shared" si="6"/>
        <v>35458.616732469913</v>
      </c>
      <c r="O30" s="47">
        <f t="shared" si="6"/>
        <v>33500.191598850921</v>
      </c>
      <c r="P30" s="50">
        <f t="shared" si="6"/>
        <v>35505.632464006951</v>
      </c>
      <c r="Q30" s="50">
        <f t="shared" si="6"/>
        <v>33827.403359094504</v>
      </c>
      <c r="R30" s="50">
        <f t="shared" si="6"/>
        <v>33301.311939986801</v>
      </c>
      <c r="S30" s="50">
        <f t="shared" si="6"/>
        <v>35450.616957763988</v>
      </c>
      <c r="T30" s="50">
        <f t="shared" si="6"/>
        <v>35339.843402645733</v>
      </c>
    </row>
    <row r="31" spans="2:20" x14ac:dyDescent="0.3">
      <c r="B31" s="7">
        <v>0.5</v>
      </c>
      <c r="C31" s="43">
        <f t="shared" si="2"/>
        <v>0</v>
      </c>
      <c r="D31" s="43">
        <f t="shared" si="2"/>
        <v>0</v>
      </c>
      <c r="E31" s="42">
        <f t="shared" si="3"/>
        <v>10249.946951803277</v>
      </c>
      <c r="F31" s="42">
        <f t="shared" ref="F31:T31" si="7">(F20*(1+F9))*(F$26)</f>
        <v>16980.517819293505</v>
      </c>
      <c r="G31" s="42">
        <f t="shared" si="7"/>
        <v>19064.213235395207</v>
      </c>
      <c r="H31" s="42">
        <f t="shared" si="7"/>
        <v>19049.634186696443</v>
      </c>
      <c r="I31" s="42">
        <f t="shared" si="7"/>
        <v>23316.957666713228</v>
      </c>
      <c r="J31" s="42">
        <f t="shared" si="7"/>
        <v>29801.096702266132</v>
      </c>
      <c r="K31" s="42">
        <f t="shared" si="7"/>
        <v>32097.243644731079</v>
      </c>
      <c r="L31" s="42">
        <f t="shared" si="7"/>
        <v>28658.801698997639</v>
      </c>
      <c r="M31" s="42">
        <f t="shared" si="7"/>
        <v>29529.540850757403</v>
      </c>
      <c r="N31" s="42">
        <f t="shared" si="7"/>
        <v>31847.289868684755</v>
      </c>
      <c r="O31" s="42">
        <f t="shared" si="7"/>
        <v>30193.75300379653</v>
      </c>
      <c r="P31" s="45">
        <f t="shared" si="7"/>
        <v>32438.309667710098</v>
      </c>
      <c r="Q31" s="45">
        <f t="shared" si="7"/>
        <v>30961.68299739185</v>
      </c>
      <c r="R31" s="45">
        <f t="shared" si="7"/>
        <v>31083.428205654673</v>
      </c>
      <c r="S31" s="45">
        <f t="shared" si="7"/>
        <v>33297.246667892927</v>
      </c>
      <c r="T31" s="45">
        <f t="shared" si="7"/>
        <v>33137.154691996053</v>
      </c>
    </row>
    <row r="32" spans="2:20" x14ac:dyDescent="0.3">
      <c r="B32" s="5">
        <v>0.25</v>
      </c>
      <c r="C32" s="51">
        <f t="shared" si="2"/>
        <v>0</v>
      </c>
      <c r="D32" s="51">
        <f t="shared" si="2"/>
        <v>0</v>
      </c>
      <c r="E32" s="47">
        <f t="shared" si="3"/>
        <v>8780.8362536051263</v>
      </c>
      <c r="F32" s="47">
        <f t="shared" ref="F32:T32" si="8">(F21*(1+F10))*(F$26)</f>
        <v>14384.752033443423</v>
      </c>
      <c r="G32" s="47">
        <f t="shared" si="8"/>
        <v>15733.827214108245</v>
      </c>
      <c r="H32" s="47">
        <f t="shared" si="8"/>
        <v>15594.602605718836</v>
      </c>
      <c r="I32" s="47">
        <f t="shared" si="8"/>
        <v>18249.199790798415</v>
      </c>
      <c r="J32" s="47">
        <f t="shared" si="8"/>
        <v>22482.708101727301</v>
      </c>
      <c r="K32" s="47">
        <f t="shared" si="8"/>
        <v>25177.517312897577</v>
      </c>
      <c r="L32" s="47">
        <f t="shared" si="8"/>
        <v>23841.365214580208</v>
      </c>
      <c r="M32" s="47">
        <f t="shared" si="8"/>
        <v>25604.86921616672</v>
      </c>
      <c r="N32" s="47">
        <f t="shared" si="8"/>
        <v>28383.639141968233</v>
      </c>
      <c r="O32" s="47">
        <f t="shared" si="8"/>
        <v>26956.73004120879</v>
      </c>
      <c r="P32" s="50">
        <f t="shared" si="8"/>
        <v>28528.188022145136</v>
      </c>
      <c r="Q32" s="50">
        <f t="shared" si="8"/>
        <v>26925.502126229581</v>
      </c>
      <c r="R32" s="50">
        <f t="shared" si="8"/>
        <v>26428.28023906075</v>
      </c>
      <c r="S32" s="50">
        <f t="shared" si="8"/>
        <v>27971.1079273215</v>
      </c>
      <c r="T32" s="50">
        <f t="shared" si="8"/>
        <v>27497.643407241128</v>
      </c>
    </row>
    <row r="33" spans="2:20" x14ac:dyDescent="0.3">
      <c r="B33" s="3">
        <v>0.05</v>
      </c>
      <c r="C33" s="20">
        <f t="shared" si="2"/>
        <v>0</v>
      </c>
      <c r="D33" s="20">
        <f t="shared" si="2"/>
        <v>0</v>
      </c>
      <c r="E33" s="15">
        <f t="shared" si="3"/>
        <v>7100.5816602020004</v>
      </c>
      <c r="F33" s="15">
        <f t="shared" ref="F33:T33" si="9">(F22*(1+F11))*(F$26)</f>
        <v>11847.167870599355</v>
      </c>
      <c r="G33" s="15">
        <f t="shared" si="9"/>
        <v>12520.662398611001</v>
      </c>
      <c r="H33" s="15">
        <f t="shared" si="9"/>
        <v>12186.463150000513</v>
      </c>
      <c r="I33" s="15">
        <f t="shared" si="9"/>
        <v>13916.798722805121</v>
      </c>
      <c r="J33" s="15">
        <f t="shared" si="9"/>
        <v>16437.173609379515</v>
      </c>
      <c r="K33" s="15">
        <f t="shared" si="9"/>
        <v>17388.782766076638</v>
      </c>
      <c r="L33" s="15">
        <f t="shared" si="9"/>
        <v>16165.618617971231</v>
      </c>
      <c r="M33" s="15">
        <f t="shared" si="9"/>
        <v>19103.219658637303</v>
      </c>
      <c r="N33" s="15">
        <f t="shared" si="9"/>
        <v>23511.075082449701</v>
      </c>
      <c r="O33" s="15">
        <f t="shared" si="9"/>
        <v>22235.940052250407</v>
      </c>
      <c r="P33" s="36">
        <f t="shared" si="9"/>
        <v>23105.701496001391</v>
      </c>
      <c r="Q33" s="36">
        <f t="shared" si="9"/>
        <v>21105.169342976071</v>
      </c>
      <c r="R33" s="36">
        <f t="shared" si="9"/>
        <v>19384.9627554205</v>
      </c>
      <c r="S33" s="36">
        <f t="shared" si="9"/>
        <v>20120.574086933091</v>
      </c>
      <c r="T33" s="36">
        <f t="shared" si="9"/>
        <v>19129.219592444235</v>
      </c>
    </row>
    <row r="34" spans="2:20" x14ac:dyDescent="0.3">
      <c r="B34" s="3">
        <v>0</v>
      </c>
      <c r="C34" s="20">
        <f t="shared" si="2"/>
        <v>0</v>
      </c>
      <c r="D34" s="20">
        <f t="shared" si="2"/>
        <v>0</v>
      </c>
      <c r="E34" s="15">
        <f t="shared" si="3"/>
        <v>4007.1014948383622</v>
      </c>
      <c r="F34" s="15">
        <f t="shared" ref="F34:T34" si="10">(F23*(1+F12))*(F$26)</f>
        <v>7311.314396069477</v>
      </c>
      <c r="G34" s="15">
        <f t="shared" si="10"/>
        <v>7725.8344263055988</v>
      </c>
      <c r="H34" s="15">
        <f t="shared" si="10"/>
        <v>7365.2242419789909</v>
      </c>
      <c r="I34" s="15">
        <f t="shared" si="10"/>
        <v>8426.6337896967834</v>
      </c>
      <c r="J34" s="15">
        <f t="shared" si="10"/>
        <v>9228.7695004341331</v>
      </c>
      <c r="K34" s="15">
        <f t="shared" si="10"/>
        <v>11091.073563871461</v>
      </c>
      <c r="L34" s="15">
        <f t="shared" si="10"/>
        <v>9733.2900314287417</v>
      </c>
      <c r="M34" s="15">
        <f t="shared" si="10"/>
        <v>14034.247542775367</v>
      </c>
      <c r="N34" s="15">
        <f t="shared" si="10"/>
        <v>17369.249914735734</v>
      </c>
      <c r="O34" s="15">
        <f t="shared" si="10"/>
        <v>16261.189079071837</v>
      </c>
      <c r="P34" s="36">
        <f t="shared" si="10"/>
        <v>16591.554747651349</v>
      </c>
      <c r="Q34" s="36">
        <f t="shared" si="10"/>
        <v>15102.745059504792</v>
      </c>
      <c r="R34" s="36">
        <f t="shared" si="10"/>
        <v>14194.374169763309</v>
      </c>
      <c r="S34" s="36">
        <f t="shared" si="10"/>
        <v>14386.083996292224</v>
      </c>
      <c r="T34" s="36">
        <f t="shared" si="10"/>
        <v>13318.616259367542</v>
      </c>
    </row>
    <row r="35" spans="2:20" x14ac:dyDescent="0.3">
      <c r="B35" s="9" t="s">
        <v>29</v>
      </c>
      <c r="C35" s="51">
        <f t="shared" si="2"/>
        <v>0</v>
      </c>
      <c r="D35" s="51">
        <f t="shared" si="2"/>
        <v>0</v>
      </c>
      <c r="E35" s="47">
        <f t="shared" si="3"/>
        <v>10597.828033642792</v>
      </c>
      <c r="F35" s="47">
        <f t="shared" ref="F35:T35" si="11">(F24*(1+F13))*(F$26)</f>
        <v>18637.400372019205</v>
      </c>
      <c r="G35" s="47">
        <f t="shared" si="11"/>
        <v>20319.239680214461</v>
      </c>
      <c r="H35" s="47">
        <f t="shared" si="11"/>
        <v>20017.2339798102</v>
      </c>
      <c r="I35" s="47">
        <f t="shared" si="11"/>
        <v>24655.870879241025</v>
      </c>
      <c r="J35" s="47">
        <f t="shared" si="11"/>
        <v>29570.689604908839</v>
      </c>
      <c r="K35" s="47">
        <f t="shared" si="11"/>
        <v>31009.909454204953</v>
      </c>
      <c r="L35" s="47">
        <f t="shared" si="11"/>
        <v>27844.686876526288</v>
      </c>
      <c r="M35" s="47">
        <f t="shared" si="11"/>
        <v>29032.772177373634</v>
      </c>
      <c r="N35" s="47">
        <f t="shared" si="11"/>
        <v>31778.978748354148</v>
      </c>
      <c r="O35" s="47">
        <f t="shared" si="11"/>
        <v>30085.991418398629</v>
      </c>
      <c r="P35" s="50">
        <f t="shared" si="11"/>
        <v>31790.75940008364</v>
      </c>
      <c r="Q35" s="50">
        <f t="shared" si="11"/>
        <v>30074.874021696276</v>
      </c>
      <c r="R35" s="50">
        <f t="shared" si="11"/>
        <v>29435.573825264855</v>
      </c>
      <c r="S35" s="50">
        <f t="shared" si="11"/>
        <v>31216.4439022025</v>
      </c>
      <c r="T35" s="50">
        <f t="shared" si="11"/>
        <v>30842.749419873817</v>
      </c>
    </row>
    <row r="38" spans="2:20" x14ac:dyDescent="0.3">
      <c r="B38" s="22" t="s">
        <v>32</v>
      </c>
      <c r="C38" s="23" t="s">
        <v>33</v>
      </c>
      <c r="D38" s="23" t="s">
        <v>21</v>
      </c>
      <c r="E38" s="23" t="s">
        <v>0</v>
      </c>
      <c r="F38" s="24" t="s">
        <v>22</v>
      </c>
    </row>
    <row r="39" spans="2:20" x14ac:dyDescent="0.3">
      <c r="B39" s="34" t="s">
        <v>44</v>
      </c>
      <c r="C39" s="26" t="s">
        <v>3</v>
      </c>
      <c r="D39" s="26" t="s">
        <v>35</v>
      </c>
      <c r="E39" s="26">
        <v>1</v>
      </c>
      <c r="F39" s="26">
        <v>56325.5</v>
      </c>
    </row>
    <row r="40" spans="2:20" x14ac:dyDescent="0.3">
      <c r="B40" s="35" t="s">
        <v>44</v>
      </c>
      <c r="C40" s="28" t="s">
        <v>3</v>
      </c>
      <c r="D40" s="28" t="s">
        <v>35</v>
      </c>
      <c r="E40" s="28">
        <v>0.95</v>
      </c>
      <c r="F40" s="28">
        <v>37938.25</v>
      </c>
    </row>
    <row r="41" spans="2:20" x14ac:dyDescent="0.3">
      <c r="B41" s="34" t="s">
        <v>44</v>
      </c>
      <c r="C41" s="26" t="s">
        <v>3</v>
      </c>
      <c r="D41" s="26" t="s">
        <v>35</v>
      </c>
      <c r="E41" s="26">
        <v>0.95</v>
      </c>
      <c r="F41" s="26">
        <v>37938.25</v>
      </c>
    </row>
    <row r="42" spans="2:20" x14ac:dyDescent="0.3">
      <c r="B42" s="35" t="s">
        <v>44</v>
      </c>
      <c r="C42" s="28" t="s">
        <v>3</v>
      </c>
      <c r="D42" s="28" t="s">
        <v>35</v>
      </c>
      <c r="E42" s="28">
        <v>0.95</v>
      </c>
      <c r="F42" s="28">
        <v>37938.25</v>
      </c>
    </row>
    <row r="43" spans="2:20" x14ac:dyDescent="0.3">
      <c r="B43" s="34" t="s">
        <v>44</v>
      </c>
      <c r="C43" s="26" t="s">
        <v>3</v>
      </c>
      <c r="D43" s="26" t="s">
        <v>35</v>
      </c>
      <c r="E43" s="26">
        <v>0.75</v>
      </c>
      <c r="F43" s="26">
        <v>30350.6</v>
      </c>
    </row>
    <row r="44" spans="2:20" x14ac:dyDescent="0.3">
      <c r="B44" s="35" t="s">
        <v>44</v>
      </c>
      <c r="C44" s="28" t="s">
        <v>3</v>
      </c>
      <c r="D44" s="28" t="s">
        <v>35</v>
      </c>
      <c r="E44" s="28">
        <v>0.75</v>
      </c>
      <c r="F44" s="28">
        <v>30350.6</v>
      </c>
    </row>
    <row r="45" spans="2:20" x14ac:dyDescent="0.3">
      <c r="B45" s="34" t="s">
        <v>44</v>
      </c>
      <c r="C45" s="26" t="s">
        <v>3</v>
      </c>
      <c r="D45" s="26" t="s">
        <v>35</v>
      </c>
      <c r="E45" s="26">
        <v>0.75</v>
      </c>
      <c r="F45" s="26">
        <v>30350.6</v>
      </c>
    </row>
    <row r="46" spans="2:20" x14ac:dyDescent="0.3">
      <c r="B46" s="35" t="s">
        <v>44</v>
      </c>
      <c r="C46" s="28" t="s">
        <v>3</v>
      </c>
      <c r="D46" s="28" t="s">
        <v>35</v>
      </c>
      <c r="E46" s="28">
        <v>0.75</v>
      </c>
      <c r="F46" s="28">
        <v>30350.6</v>
      </c>
    </row>
    <row r="47" spans="2:20" x14ac:dyDescent="0.3">
      <c r="B47" s="34" t="s">
        <v>44</v>
      </c>
      <c r="C47" s="26" t="s">
        <v>3</v>
      </c>
      <c r="D47" s="26" t="s">
        <v>35</v>
      </c>
      <c r="E47" s="26">
        <v>0.5</v>
      </c>
      <c r="F47" s="26">
        <v>25649.05</v>
      </c>
    </row>
    <row r="48" spans="2:20" x14ac:dyDescent="0.3">
      <c r="B48" s="35" t="s">
        <v>44</v>
      </c>
      <c r="C48" s="28" t="s">
        <v>3</v>
      </c>
      <c r="D48" s="28" t="s">
        <v>35</v>
      </c>
      <c r="E48" s="28">
        <v>0.5</v>
      </c>
      <c r="F48" s="28">
        <v>25649.05</v>
      </c>
    </row>
    <row r="49" spans="2:6" x14ac:dyDescent="0.3">
      <c r="B49" s="34" t="s">
        <v>44</v>
      </c>
      <c r="C49" s="26" t="s">
        <v>3</v>
      </c>
      <c r="D49" s="26" t="s">
        <v>35</v>
      </c>
      <c r="E49" s="26">
        <v>0.5</v>
      </c>
      <c r="F49" s="26">
        <v>25649.05</v>
      </c>
    </row>
    <row r="50" spans="2:6" x14ac:dyDescent="0.3">
      <c r="B50" s="35" t="s">
        <v>44</v>
      </c>
      <c r="C50" s="28" t="s">
        <v>3</v>
      </c>
      <c r="D50" s="28" t="s">
        <v>35</v>
      </c>
      <c r="E50" s="28">
        <v>0.5</v>
      </c>
      <c r="F50" s="28">
        <v>25649.05</v>
      </c>
    </row>
    <row r="51" spans="2:6" x14ac:dyDescent="0.3">
      <c r="B51" s="34" t="s">
        <v>44</v>
      </c>
      <c r="C51" s="26" t="s">
        <v>3</v>
      </c>
      <c r="D51" s="26" t="s">
        <v>35</v>
      </c>
      <c r="E51" s="26">
        <v>0.5</v>
      </c>
      <c r="F51" s="26">
        <v>25649.05</v>
      </c>
    </row>
    <row r="52" spans="2:6" x14ac:dyDescent="0.3">
      <c r="B52" s="35" t="s">
        <v>44</v>
      </c>
      <c r="C52" s="28" t="s">
        <v>3</v>
      </c>
      <c r="D52" s="28" t="s">
        <v>35</v>
      </c>
      <c r="E52" s="28">
        <v>0.25</v>
      </c>
      <c r="F52" s="28">
        <v>21971.599999999999</v>
      </c>
    </row>
    <row r="53" spans="2:6" x14ac:dyDescent="0.3">
      <c r="B53" s="34" t="s">
        <v>44</v>
      </c>
      <c r="C53" s="26" t="s">
        <v>3</v>
      </c>
      <c r="D53" s="26" t="s">
        <v>35</v>
      </c>
      <c r="E53" s="26">
        <v>0.25</v>
      </c>
      <c r="F53" s="26">
        <v>21971.599999999999</v>
      </c>
    </row>
    <row r="54" spans="2:6" x14ac:dyDescent="0.3">
      <c r="B54" s="35" t="s">
        <v>44</v>
      </c>
      <c r="C54" s="28" t="s">
        <v>3</v>
      </c>
      <c r="D54" s="28" t="s">
        <v>35</v>
      </c>
      <c r="E54" s="28">
        <v>0.25</v>
      </c>
      <c r="F54" s="28">
        <v>21971.599999999999</v>
      </c>
    </row>
    <row r="55" spans="2:6" x14ac:dyDescent="0.3">
      <c r="B55" s="34" t="s">
        <v>44</v>
      </c>
      <c r="C55" s="26" t="s">
        <v>3</v>
      </c>
      <c r="D55" s="26" t="s">
        <v>35</v>
      </c>
      <c r="E55" s="26">
        <v>0.25</v>
      </c>
      <c r="F55" s="26">
        <v>21971.599999999999</v>
      </c>
    </row>
    <row r="56" spans="2:6" x14ac:dyDescent="0.3">
      <c r="B56" s="35" t="s">
        <v>44</v>
      </c>
      <c r="C56" s="28" t="s">
        <v>3</v>
      </c>
      <c r="D56" s="28" t="s">
        <v>35</v>
      </c>
      <c r="E56" s="28">
        <v>0.05</v>
      </c>
      <c r="F56" s="28">
        <v>17782.099999999999</v>
      </c>
    </row>
    <row r="57" spans="2:6" x14ac:dyDescent="0.3">
      <c r="B57" s="34" t="s">
        <v>44</v>
      </c>
      <c r="C57" s="26" t="s">
        <v>3</v>
      </c>
      <c r="D57" s="26" t="s">
        <v>35</v>
      </c>
      <c r="E57" s="26">
        <v>0.05</v>
      </c>
      <c r="F57" s="26">
        <v>17782.099999999999</v>
      </c>
    </row>
    <row r="58" spans="2:6" x14ac:dyDescent="0.3">
      <c r="B58" s="35" t="s">
        <v>44</v>
      </c>
      <c r="C58" s="28" t="s">
        <v>3</v>
      </c>
      <c r="D58" s="28" t="s">
        <v>35</v>
      </c>
      <c r="E58" s="28">
        <v>0.05</v>
      </c>
      <c r="F58" s="28">
        <v>17782.099999999999</v>
      </c>
    </row>
    <row r="59" spans="2:6" x14ac:dyDescent="0.3">
      <c r="B59" s="34" t="s">
        <v>44</v>
      </c>
      <c r="C59" s="26" t="s">
        <v>3</v>
      </c>
      <c r="D59" s="26" t="s">
        <v>35</v>
      </c>
      <c r="E59" s="26">
        <v>0</v>
      </c>
      <c r="F59" s="26">
        <v>9915.15</v>
      </c>
    </row>
    <row r="60" spans="2:6" x14ac:dyDescent="0.3">
      <c r="B60" s="35" t="s">
        <v>44</v>
      </c>
      <c r="C60" s="28" t="s">
        <v>3</v>
      </c>
      <c r="D60" s="28" t="s">
        <v>35</v>
      </c>
      <c r="E60" s="28" t="s">
        <v>24</v>
      </c>
      <c r="F60" s="28">
        <v>26502.290810999999</v>
      </c>
    </row>
    <row r="61" spans="2:6" x14ac:dyDescent="0.3">
      <c r="B61" s="34" t="s">
        <v>44</v>
      </c>
      <c r="C61" s="26" t="s">
        <v>3</v>
      </c>
      <c r="D61" s="26" t="s">
        <v>45</v>
      </c>
      <c r="E61" s="26">
        <v>1</v>
      </c>
      <c r="F61" s="26">
        <v>76541.466346000001</v>
      </c>
    </row>
    <row r="62" spans="2:6" x14ac:dyDescent="0.3">
      <c r="B62" s="35" t="s">
        <v>44</v>
      </c>
      <c r="C62" s="28" t="s">
        <v>3</v>
      </c>
      <c r="D62" s="28" t="s">
        <v>45</v>
      </c>
      <c r="E62" s="28">
        <v>0.95</v>
      </c>
      <c r="F62" s="28">
        <v>51616.586538000003</v>
      </c>
    </row>
    <row r="63" spans="2:6" x14ac:dyDescent="0.3">
      <c r="B63" s="34" t="s">
        <v>44</v>
      </c>
      <c r="C63" s="26" t="s">
        <v>3</v>
      </c>
      <c r="D63" s="26" t="s">
        <v>45</v>
      </c>
      <c r="E63" s="26">
        <v>0.95</v>
      </c>
      <c r="F63" s="26">
        <v>51616.586538000003</v>
      </c>
    </row>
    <row r="64" spans="2:6" x14ac:dyDescent="0.3">
      <c r="B64" s="35" t="s">
        <v>44</v>
      </c>
      <c r="C64" s="28" t="s">
        <v>3</v>
      </c>
      <c r="D64" s="28" t="s">
        <v>45</v>
      </c>
      <c r="E64" s="28">
        <v>0.95</v>
      </c>
      <c r="F64" s="28">
        <v>51616.586538000003</v>
      </c>
    </row>
    <row r="65" spans="2:6" x14ac:dyDescent="0.3">
      <c r="B65" s="34" t="s">
        <v>44</v>
      </c>
      <c r="C65" s="26" t="s">
        <v>3</v>
      </c>
      <c r="D65" s="26" t="s">
        <v>45</v>
      </c>
      <c r="E65" s="26">
        <v>0.75</v>
      </c>
      <c r="F65" s="26">
        <v>41331.129807999998</v>
      </c>
    </row>
    <row r="66" spans="2:6" x14ac:dyDescent="0.3">
      <c r="B66" s="35" t="s">
        <v>44</v>
      </c>
      <c r="C66" s="28" t="s">
        <v>3</v>
      </c>
      <c r="D66" s="28" t="s">
        <v>45</v>
      </c>
      <c r="E66" s="28">
        <v>0.75</v>
      </c>
      <c r="F66" s="28">
        <v>41331.129807999998</v>
      </c>
    </row>
    <row r="67" spans="2:6" x14ac:dyDescent="0.3">
      <c r="B67" s="34" t="s">
        <v>44</v>
      </c>
      <c r="C67" s="26" t="s">
        <v>3</v>
      </c>
      <c r="D67" s="26" t="s">
        <v>45</v>
      </c>
      <c r="E67" s="26">
        <v>0.75</v>
      </c>
      <c r="F67" s="26">
        <v>41331.129807999998</v>
      </c>
    </row>
    <row r="68" spans="2:6" x14ac:dyDescent="0.3">
      <c r="B68" s="35" t="s">
        <v>44</v>
      </c>
      <c r="C68" s="28" t="s">
        <v>3</v>
      </c>
      <c r="D68" s="28" t="s">
        <v>45</v>
      </c>
      <c r="E68" s="28">
        <v>0.75</v>
      </c>
      <c r="F68" s="28">
        <v>41331.129807999998</v>
      </c>
    </row>
    <row r="69" spans="2:6" x14ac:dyDescent="0.3">
      <c r="B69" s="34" t="s">
        <v>44</v>
      </c>
      <c r="C69" s="26" t="s">
        <v>3</v>
      </c>
      <c r="D69" s="26" t="s">
        <v>45</v>
      </c>
      <c r="E69" s="26">
        <v>0.5</v>
      </c>
      <c r="F69" s="26">
        <v>34957.932692000002</v>
      </c>
    </row>
    <row r="70" spans="2:6" x14ac:dyDescent="0.3">
      <c r="B70" s="35" t="s">
        <v>44</v>
      </c>
      <c r="C70" s="28" t="s">
        <v>3</v>
      </c>
      <c r="D70" s="28" t="s">
        <v>45</v>
      </c>
      <c r="E70" s="28">
        <v>0.5</v>
      </c>
      <c r="F70" s="28">
        <v>34957.932692000002</v>
      </c>
    </row>
    <row r="71" spans="2:6" x14ac:dyDescent="0.3">
      <c r="B71" s="34" t="s">
        <v>44</v>
      </c>
      <c r="C71" s="26" t="s">
        <v>3</v>
      </c>
      <c r="D71" s="26" t="s">
        <v>45</v>
      </c>
      <c r="E71" s="26">
        <v>0.5</v>
      </c>
      <c r="F71" s="26">
        <v>34957.932692000002</v>
      </c>
    </row>
    <row r="72" spans="2:6" x14ac:dyDescent="0.3">
      <c r="B72" s="35" t="s">
        <v>44</v>
      </c>
      <c r="C72" s="28" t="s">
        <v>3</v>
      </c>
      <c r="D72" s="28" t="s">
        <v>45</v>
      </c>
      <c r="E72" s="28">
        <v>0.5</v>
      </c>
      <c r="F72" s="28">
        <v>34957.932692000002</v>
      </c>
    </row>
    <row r="73" spans="2:6" x14ac:dyDescent="0.3">
      <c r="B73" s="34" t="s">
        <v>44</v>
      </c>
      <c r="C73" s="26" t="s">
        <v>3</v>
      </c>
      <c r="D73" s="26" t="s">
        <v>45</v>
      </c>
      <c r="E73" s="26">
        <v>0.5</v>
      </c>
      <c r="F73" s="26">
        <v>34957.932692000002</v>
      </c>
    </row>
    <row r="74" spans="2:6" x14ac:dyDescent="0.3">
      <c r="B74" s="35" t="s">
        <v>44</v>
      </c>
      <c r="C74" s="28" t="s">
        <v>3</v>
      </c>
      <c r="D74" s="28" t="s">
        <v>45</v>
      </c>
      <c r="E74" s="28">
        <v>0.25</v>
      </c>
      <c r="F74" s="28">
        <v>29909.855769000002</v>
      </c>
    </row>
    <row r="75" spans="2:6" x14ac:dyDescent="0.3">
      <c r="B75" s="34" t="s">
        <v>44</v>
      </c>
      <c r="C75" s="26" t="s">
        <v>3</v>
      </c>
      <c r="D75" s="26" t="s">
        <v>45</v>
      </c>
      <c r="E75" s="26">
        <v>0.25</v>
      </c>
      <c r="F75" s="26">
        <v>29909.855769000002</v>
      </c>
    </row>
    <row r="76" spans="2:6" x14ac:dyDescent="0.3">
      <c r="B76" s="35" t="s">
        <v>44</v>
      </c>
      <c r="C76" s="28" t="s">
        <v>3</v>
      </c>
      <c r="D76" s="28" t="s">
        <v>45</v>
      </c>
      <c r="E76" s="28">
        <v>0.25</v>
      </c>
      <c r="F76" s="28">
        <v>29909.855769000002</v>
      </c>
    </row>
    <row r="77" spans="2:6" x14ac:dyDescent="0.3">
      <c r="B77" s="34" t="s">
        <v>44</v>
      </c>
      <c r="C77" s="26" t="s">
        <v>3</v>
      </c>
      <c r="D77" s="26" t="s">
        <v>45</v>
      </c>
      <c r="E77" s="26">
        <v>0.25</v>
      </c>
      <c r="F77" s="26">
        <v>29909.855769000002</v>
      </c>
    </row>
    <row r="78" spans="2:6" x14ac:dyDescent="0.3">
      <c r="B78" s="35" t="s">
        <v>44</v>
      </c>
      <c r="C78" s="28" t="s">
        <v>3</v>
      </c>
      <c r="D78" s="28" t="s">
        <v>45</v>
      </c>
      <c r="E78" s="28">
        <v>0.05</v>
      </c>
      <c r="F78" s="28">
        <v>24293.870191999998</v>
      </c>
    </row>
    <row r="79" spans="2:6" x14ac:dyDescent="0.3">
      <c r="B79" s="34" t="s">
        <v>44</v>
      </c>
      <c r="C79" s="26" t="s">
        <v>3</v>
      </c>
      <c r="D79" s="26" t="s">
        <v>45</v>
      </c>
      <c r="E79" s="26">
        <v>0.05</v>
      </c>
      <c r="F79" s="26">
        <v>24293.870191999998</v>
      </c>
    </row>
    <row r="80" spans="2:6" x14ac:dyDescent="0.3">
      <c r="B80" s="35" t="s">
        <v>44</v>
      </c>
      <c r="C80" s="28" t="s">
        <v>3</v>
      </c>
      <c r="D80" s="28" t="s">
        <v>45</v>
      </c>
      <c r="E80" s="28">
        <v>0.05</v>
      </c>
      <c r="F80" s="28">
        <v>24293.870191999998</v>
      </c>
    </row>
    <row r="81" spans="2:6" x14ac:dyDescent="0.3">
      <c r="B81" s="34" t="s">
        <v>44</v>
      </c>
      <c r="C81" s="26" t="s">
        <v>3</v>
      </c>
      <c r="D81" s="26" t="s">
        <v>45</v>
      </c>
      <c r="E81" s="26">
        <v>0</v>
      </c>
      <c r="F81" s="26">
        <v>13629.807692</v>
      </c>
    </row>
    <row r="82" spans="2:6" x14ac:dyDescent="0.3">
      <c r="B82" s="35" t="s">
        <v>44</v>
      </c>
      <c r="C82" s="28" t="s">
        <v>3</v>
      </c>
      <c r="D82" s="28" t="s">
        <v>45</v>
      </c>
      <c r="E82" s="28" t="s">
        <v>24</v>
      </c>
      <c r="F82" s="28">
        <v>36098.882211999997</v>
      </c>
    </row>
    <row r="83" spans="2:6" x14ac:dyDescent="0.3">
      <c r="B83" s="34" t="s">
        <v>44</v>
      </c>
      <c r="C83" s="26" t="s">
        <v>3</v>
      </c>
      <c r="D83" s="26" t="s">
        <v>36</v>
      </c>
      <c r="E83" s="26">
        <v>1</v>
      </c>
      <c r="F83" s="26">
        <v>22303403.311802</v>
      </c>
    </row>
    <row r="84" spans="2:6" x14ac:dyDescent="0.3">
      <c r="B84" s="35" t="s">
        <v>44</v>
      </c>
      <c r="C84" s="28" t="s">
        <v>3</v>
      </c>
      <c r="D84" s="28" t="s">
        <v>36</v>
      </c>
      <c r="E84" s="28">
        <v>0.95</v>
      </c>
      <c r="F84" s="28">
        <v>14436795.592638999</v>
      </c>
    </row>
    <row r="85" spans="2:6" x14ac:dyDescent="0.3">
      <c r="B85" s="34" t="s">
        <v>44</v>
      </c>
      <c r="C85" s="26" t="s">
        <v>3</v>
      </c>
      <c r="D85" s="26" t="s">
        <v>36</v>
      </c>
      <c r="E85" s="26">
        <v>0.95</v>
      </c>
      <c r="F85" s="26">
        <v>14436795.592638999</v>
      </c>
    </row>
    <row r="86" spans="2:6" x14ac:dyDescent="0.3">
      <c r="B86" s="35" t="s">
        <v>44</v>
      </c>
      <c r="C86" s="28" t="s">
        <v>3</v>
      </c>
      <c r="D86" s="28" t="s">
        <v>36</v>
      </c>
      <c r="E86" s="28">
        <v>0.95</v>
      </c>
      <c r="F86" s="28">
        <v>14436795.592638999</v>
      </c>
    </row>
    <row r="87" spans="2:6" x14ac:dyDescent="0.3">
      <c r="B87" s="34" t="s">
        <v>44</v>
      </c>
      <c r="C87" s="26" t="s">
        <v>3</v>
      </c>
      <c r="D87" s="26" t="s">
        <v>36</v>
      </c>
      <c r="E87" s="26">
        <v>0.75</v>
      </c>
      <c r="F87" s="26">
        <v>11412499.761732001</v>
      </c>
    </row>
    <row r="88" spans="2:6" x14ac:dyDescent="0.3">
      <c r="B88" s="35" t="s">
        <v>44</v>
      </c>
      <c r="C88" s="28" t="s">
        <v>3</v>
      </c>
      <c r="D88" s="28" t="s">
        <v>36</v>
      </c>
      <c r="E88" s="28">
        <v>0.75</v>
      </c>
      <c r="F88" s="28">
        <v>11412499.761732001</v>
      </c>
    </row>
    <row r="89" spans="2:6" x14ac:dyDescent="0.3">
      <c r="B89" s="34" t="s">
        <v>44</v>
      </c>
      <c r="C89" s="26" t="s">
        <v>3</v>
      </c>
      <c r="D89" s="26" t="s">
        <v>36</v>
      </c>
      <c r="E89" s="26">
        <v>0.75</v>
      </c>
      <c r="F89" s="26">
        <v>11412499.761732001</v>
      </c>
    </row>
    <row r="90" spans="2:6" x14ac:dyDescent="0.3">
      <c r="B90" s="35" t="s">
        <v>44</v>
      </c>
      <c r="C90" s="28" t="s">
        <v>3</v>
      </c>
      <c r="D90" s="28" t="s">
        <v>36</v>
      </c>
      <c r="E90" s="28">
        <v>0.75</v>
      </c>
      <c r="F90" s="28">
        <v>11412499.761732001</v>
      </c>
    </row>
    <row r="91" spans="2:6" x14ac:dyDescent="0.3">
      <c r="B91" s="34" t="s">
        <v>44</v>
      </c>
      <c r="C91" s="26" t="s">
        <v>3</v>
      </c>
      <c r="D91" s="26" t="s">
        <v>36</v>
      </c>
      <c r="E91" s="26">
        <v>0.5</v>
      </c>
      <c r="F91" s="26">
        <v>9575287.3693489991</v>
      </c>
    </row>
    <row r="92" spans="2:6" x14ac:dyDescent="0.3">
      <c r="B92" s="35" t="s">
        <v>44</v>
      </c>
      <c r="C92" s="28" t="s">
        <v>3</v>
      </c>
      <c r="D92" s="28" t="s">
        <v>36</v>
      </c>
      <c r="E92" s="28">
        <v>0.5</v>
      </c>
      <c r="F92" s="28">
        <v>9575287.3693489991</v>
      </c>
    </row>
    <row r="93" spans="2:6" x14ac:dyDescent="0.3">
      <c r="B93" s="34" t="s">
        <v>44</v>
      </c>
      <c r="C93" s="26" t="s">
        <v>3</v>
      </c>
      <c r="D93" s="26" t="s">
        <v>36</v>
      </c>
      <c r="E93" s="26">
        <v>0.5</v>
      </c>
      <c r="F93" s="26">
        <v>9575287.3693489991</v>
      </c>
    </row>
    <row r="94" spans="2:6" x14ac:dyDescent="0.3">
      <c r="B94" s="35" t="s">
        <v>44</v>
      </c>
      <c r="C94" s="28" t="s">
        <v>3</v>
      </c>
      <c r="D94" s="28" t="s">
        <v>36</v>
      </c>
      <c r="E94" s="28">
        <v>0.5</v>
      </c>
      <c r="F94" s="28">
        <v>9575287.3693489991</v>
      </c>
    </row>
    <row r="95" spans="2:6" x14ac:dyDescent="0.3">
      <c r="B95" s="34" t="s">
        <v>44</v>
      </c>
      <c r="C95" s="26" t="s">
        <v>3</v>
      </c>
      <c r="D95" s="26" t="s">
        <v>36</v>
      </c>
      <c r="E95" s="26">
        <v>0.5</v>
      </c>
      <c r="F95" s="26">
        <v>9575287.3693489991</v>
      </c>
    </row>
    <row r="96" spans="2:6" x14ac:dyDescent="0.3">
      <c r="B96" s="35" t="s">
        <v>44</v>
      </c>
      <c r="C96" s="28" t="s">
        <v>3</v>
      </c>
      <c r="D96" s="28" t="s">
        <v>36</v>
      </c>
      <c r="E96" s="28">
        <v>0.25</v>
      </c>
      <c r="F96" s="28">
        <v>8004410.2471150002</v>
      </c>
    </row>
    <row r="97" spans="2:6" x14ac:dyDescent="0.3">
      <c r="B97" s="34" t="s">
        <v>44</v>
      </c>
      <c r="C97" s="26" t="s">
        <v>3</v>
      </c>
      <c r="D97" s="26" t="s">
        <v>36</v>
      </c>
      <c r="E97" s="26">
        <v>0.25</v>
      </c>
      <c r="F97" s="26">
        <v>8004410.2471150002</v>
      </c>
    </row>
    <row r="98" spans="2:6" x14ac:dyDescent="0.3">
      <c r="B98" s="35" t="s">
        <v>44</v>
      </c>
      <c r="C98" s="28" t="s">
        <v>3</v>
      </c>
      <c r="D98" s="28" t="s">
        <v>36</v>
      </c>
      <c r="E98" s="28">
        <v>0.25</v>
      </c>
      <c r="F98" s="28">
        <v>8004410.2471150002</v>
      </c>
    </row>
    <row r="99" spans="2:6" x14ac:dyDescent="0.3">
      <c r="B99" s="34" t="s">
        <v>44</v>
      </c>
      <c r="C99" s="26" t="s">
        <v>3</v>
      </c>
      <c r="D99" s="26" t="s">
        <v>36</v>
      </c>
      <c r="E99" s="26">
        <v>0.25</v>
      </c>
      <c r="F99" s="26">
        <v>8004410.2471150002</v>
      </c>
    </row>
    <row r="100" spans="2:6" x14ac:dyDescent="0.3">
      <c r="B100" s="35" t="s">
        <v>44</v>
      </c>
      <c r="C100" s="28" t="s">
        <v>3</v>
      </c>
      <c r="D100" s="28" t="s">
        <v>36</v>
      </c>
      <c r="E100" s="28">
        <v>0.05</v>
      </c>
      <c r="F100" s="28">
        <v>6157142.838951</v>
      </c>
    </row>
    <row r="101" spans="2:6" x14ac:dyDescent="0.3">
      <c r="B101" s="34" t="s">
        <v>44</v>
      </c>
      <c r="C101" s="26" t="s">
        <v>3</v>
      </c>
      <c r="D101" s="26" t="s">
        <v>36</v>
      </c>
      <c r="E101" s="26">
        <v>0.05</v>
      </c>
      <c r="F101" s="26">
        <v>6157142.838951</v>
      </c>
    </row>
    <row r="102" spans="2:6" x14ac:dyDescent="0.3">
      <c r="B102" s="35" t="s">
        <v>44</v>
      </c>
      <c r="C102" s="28" t="s">
        <v>3</v>
      </c>
      <c r="D102" s="28" t="s">
        <v>36</v>
      </c>
      <c r="E102" s="28">
        <v>0.05</v>
      </c>
      <c r="F102" s="28">
        <v>6157142.838951</v>
      </c>
    </row>
    <row r="103" spans="2:6" x14ac:dyDescent="0.3">
      <c r="B103" s="34" t="s">
        <v>44</v>
      </c>
      <c r="C103" s="26" t="s">
        <v>3</v>
      </c>
      <c r="D103" s="26" t="s">
        <v>36</v>
      </c>
      <c r="E103" s="26">
        <v>0</v>
      </c>
      <c r="F103" s="26">
        <v>3015788.3416240001</v>
      </c>
    </row>
    <row r="104" spans="2:6" x14ac:dyDescent="0.3">
      <c r="B104" s="35" t="s">
        <v>44</v>
      </c>
      <c r="C104" s="28" t="s">
        <v>3</v>
      </c>
      <c r="D104" s="28" t="s">
        <v>36</v>
      </c>
      <c r="E104" s="28" t="s">
        <v>24</v>
      </c>
      <c r="F104" s="28">
        <v>9846353.9221759997</v>
      </c>
    </row>
    <row r="105" spans="2:6" x14ac:dyDescent="0.3">
      <c r="B105" s="34" t="s">
        <v>44</v>
      </c>
      <c r="C105" s="26" t="s">
        <v>3</v>
      </c>
      <c r="D105" s="26" t="s">
        <v>37</v>
      </c>
      <c r="E105" s="26">
        <v>1</v>
      </c>
      <c r="F105" s="26">
        <v>3261832.0230700001</v>
      </c>
    </row>
    <row r="106" spans="2:6" x14ac:dyDescent="0.3">
      <c r="B106" s="35" t="s">
        <v>44</v>
      </c>
      <c r="C106" s="28" t="s">
        <v>3</v>
      </c>
      <c r="D106" s="28" t="s">
        <v>37</v>
      </c>
      <c r="E106" s="28">
        <v>0.95</v>
      </c>
      <c r="F106" s="28">
        <v>1621744.4007240001</v>
      </c>
    </row>
    <row r="107" spans="2:6" x14ac:dyDescent="0.3">
      <c r="B107" s="34" t="s">
        <v>44</v>
      </c>
      <c r="C107" s="26" t="s">
        <v>3</v>
      </c>
      <c r="D107" s="26" t="s">
        <v>37</v>
      </c>
      <c r="E107" s="26">
        <v>0.95</v>
      </c>
      <c r="F107" s="26">
        <v>1621744.4007240001</v>
      </c>
    </row>
    <row r="108" spans="2:6" x14ac:dyDescent="0.3">
      <c r="B108" s="35" t="s">
        <v>44</v>
      </c>
      <c r="C108" s="28" t="s">
        <v>3</v>
      </c>
      <c r="D108" s="28" t="s">
        <v>37</v>
      </c>
      <c r="E108" s="28">
        <v>0.95</v>
      </c>
      <c r="F108" s="28">
        <v>1621744.4007240001</v>
      </c>
    </row>
    <row r="109" spans="2:6" x14ac:dyDescent="0.3">
      <c r="B109" s="34" t="s">
        <v>44</v>
      </c>
      <c r="C109" s="26" t="s">
        <v>3</v>
      </c>
      <c r="D109" s="26" t="s">
        <v>37</v>
      </c>
      <c r="E109" s="26">
        <v>0.75</v>
      </c>
      <c r="F109" s="26">
        <v>1097980.4133599999</v>
      </c>
    </row>
    <row r="110" spans="2:6" x14ac:dyDescent="0.3">
      <c r="B110" s="35" t="s">
        <v>44</v>
      </c>
      <c r="C110" s="28" t="s">
        <v>3</v>
      </c>
      <c r="D110" s="28" t="s">
        <v>37</v>
      </c>
      <c r="E110" s="28">
        <v>0.75</v>
      </c>
      <c r="F110" s="28">
        <v>1097980.4133599999</v>
      </c>
    </row>
    <row r="111" spans="2:6" x14ac:dyDescent="0.3">
      <c r="B111" s="34" t="s">
        <v>44</v>
      </c>
      <c r="C111" s="26" t="s">
        <v>3</v>
      </c>
      <c r="D111" s="26" t="s">
        <v>37</v>
      </c>
      <c r="E111" s="26">
        <v>0.75</v>
      </c>
      <c r="F111" s="26">
        <v>1097980.4133599999</v>
      </c>
    </row>
    <row r="112" spans="2:6" x14ac:dyDescent="0.3">
      <c r="B112" s="35" t="s">
        <v>44</v>
      </c>
      <c r="C112" s="28" t="s">
        <v>3</v>
      </c>
      <c r="D112" s="28" t="s">
        <v>37</v>
      </c>
      <c r="E112" s="28">
        <v>0.75</v>
      </c>
      <c r="F112" s="28">
        <v>1097980.4133599999</v>
      </c>
    </row>
    <row r="113" spans="2:6" x14ac:dyDescent="0.3">
      <c r="B113" s="34" t="s">
        <v>44</v>
      </c>
      <c r="C113" s="26" t="s">
        <v>3</v>
      </c>
      <c r="D113" s="26" t="s">
        <v>37</v>
      </c>
      <c r="E113" s="26">
        <v>0.5</v>
      </c>
      <c r="F113" s="26">
        <v>823168.973719</v>
      </c>
    </row>
    <row r="114" spans="2:6" x14ac:dyDescent="0.3">
      <c r="B114" s="35" t="s">
        <v>44</v>
      </c>
      <c r="C114" s="28" t="s">
        <v>3</v>
      </c>
      <c r="D114" s="28" t="s">
        <v>37</v>
      </c>
      <c r="E114" s="28">
        <v>0.5</v>
      </c>
      <c r="F114" s="28">
        <v>823168.973719</v>
      </c>
    </row>
    <row r="115" spans="2:6" x14ac:dyDescent="0.3">
      <c r="B115" s="34" t="s">
        <v>44</v>
      </c>
      <c r="C115" s="26" t="s">
        <v>3</v>
      </c>
      <c r="D115" s="26" t="s">
        <v>37</v>
      </c>
      <c r="E115" s="26">
        <v>0.5</v>
      </c>
      <c r="F115" s="26">
        <v>823168.973719</v>
      </c>
    </row>
    <row r="116" spans="2:6" x14ac:dyDescent="0.3">
      <c r="B116" s="35" t="s">
        <v>44</v>
      </c>
      <c r="C116" s="28" t="s">
        <v>3</v>
      </c>
      <c r="D116" s="28" t="s">
        <v>37</v>
      </c>
      <c r="E116" s="28">
        <v>0.5</v>
      </c>
      <c r="F116" s="28">
        <v>823168.973719</v>
      </c>
    </row>
    <row r="117" spans="2:6" x14ac:dyDescent="0.3">
      <c r="B117" s="34" t="s">
        <v>44</v>
      </c>
      <c r="C117" s="26" t="s">
        <v>3</v>
      </c>
      <c r="D117" s="26" t="s">
        <v>37</v>
      </c>
      <c r="E117" s="26">
        <v>0.5</v>
      </c>
      <c r="F117" s="26">
        <v>823168.973719</v>
      </c>
    </row>
    <row r="118" spans="2:6" x14ac:dyDescent="0.3">
      <c r="B118" s="35" t="s">
        <v>44</v>
      </c>
      <c r="C118" s="28" t="s">
        <v>3</v>
      </c>
      <c r="D118" s="28" t="s">
        <v>37</v>
      </c>
      <c r="E118" s="28">
        <v>0.25</v>
      </c>
      <c r="F118" s="28">
        <v>613608.66393899999</v>
      </c>
    </row>
    <row r="119" spans="2:6" x14ac:dyDescent="0.3">
      <c r="B119" s="34" t="s">
        <v>44</v>
      </c>
      <c r="C119" s="26" t="s">
        <v>3</v>
      </c>
      <c r="D119" s="26" t="s">
        <v>37</v>
      </c>
      <c r="E119" s="26">
        <v>0.25</v>
      </c>
      <c r="F119" s="26">
        <v>613608.66393899999</v>
      </c>
    </row>
    <row r="120" spans="2:6" x14ac:dyDescent="0.3">
      <c r="B120" s="35" t="s">
        <v>44</v>
      </c>
      <c r="C120" s="28" t="s">
        <v>3</v>
      </c>
      <c r="D120" s="28" t="s">
        <v>37</v>
      </c>
      <c r="E120" s="28">
        <v>0.25</v>
      </c>
      <c r="F120" s="28">
        <v>613608.66393899999</v>
      </c>
    </row>
    <row r="121" spans="2:6" x14ac:dyDescent="0.3">
      <c r="B121" s="34" t="s">
        <v>44</v>
      </c>
      <c r="C121" s="26" t="s">
        <v>3</v>
      </c>
      <c r="D121" s="26" t="s">
        <v>37</v>
      </c>
      <c r="E121" s="26">
        <v>0.25</v>
      </c>
      <c r="F121" s="26">
        <v>613608.66393899999</v>
      </c>
    </row>
    <row r="122" spans="2:6" x14ac:dyDescent="0.3">
      <c r="B122" s="35" t="s">
        <v>44</v>
      </c>
      <c r="C122" s="28" t="s">
        <v>3</v>
      </c>
      <c r="D122" s="28" t="s">
        <v>37</v>
      </c>
      <c r="E122" s="28">
        <v>0.05</v>
      </c>
      <c r="F122" s="28">
        <v>411306.391695</v>
      </c>
    </row>
    <row r="123" spans="2:6" x14ac:dyDescent="0.3">
      <c r="B123" s="34" t="s">
        <v>44</v>
      </c>
      <c r="C123" s="26" t="s">
        <v>3</v>
      </c>
      <c r="D123" s="26" t="s">
        <v>37</v>
      </c>
      <c r="E123" s="26">
        <v>0.05</v>
      </c>
      <c r="F123" s="26">
        <v>411306.391695</v>
      </c>
    </row>
    <row r="124" spans="2:6" x14ac:dyDescent="0.3">
      <c r="B124" s="35" t="s">
        <v>44</v>
      </c>
      <c r="C124" s="28" t="s">
        <v>3</v>
      </c>
      <c r="D124" s="28" t="s">
        <v>37</v>
      </c>
      <c r="E124" s="28">
        <v>0.05</v>
      </c>
      <c r="F124" s="28">
        <v>411306.391695</v>
      </c>
    </row>
    <row r="125" spans="2:6" x14ac:dyDescent="0.3">
      <c r="B125" s="34" t="s">
        <v>44</v>
      </c>
      <c r="C125" s="26" t="s">
        <v>3</v>
      </c>
      <c r="D125" s="26" t="s">
        <v>37</v>
      </c>
      <c r="E125" s="26">
        <v>0</v>
      </c>
      <c r="F125" s="26">
        <v>130905.788707</v>
      </c>
    </row>
    <row r="126" spans="2:6" x14ac:dyDescent="0.3">
      <c r="B126" s="35" t="s">
        <v>44</v>
      </c>
      <c r="C126" s="28" t="s">
        <v>3</v>
      </c>
      <c r="D126" s="28" t="s">
        <v>37</v>
      </c>
      <c r="E126" s="28" t="s">
        <v>24</v>
      </c>
      <c r="F126" s="28">
        <v>896001.35190500005</v>
      </c>
    </row>
    <row r="127" spans="2:6" x14ac:dyDescent="0.3">
      <c r="B127" s="34" t="s">
        <v>44</v>
      </c>
      <c r="C127" s="26" t="s">
        <v>3</v>
      </c>
      <c r="D127" s="26" t="s">
        <v>38</v>
      </c>
      <c r="E127" s="26">
        <v>1</v>
      </c>
      <c r="F127" s="26">
        <v>19412487.387403999</v>
      </c>
    </row>
    <row r="128" spans="2:6" x14ac:dyDescent="0.3">
      <c r="B128" s="35" t="s">
        <v>44</v>
      </c>
      <c r="C128" s="28" t="s">
        <v>3</v>
      </c>
      <c r="D128" s="28" t="s">
        <v>38</v>
      </c>
      <c r="E128" s="28">
        <v>0.95</v>
      </c>
      <c r="F128" s="28">
        <v>12902156.844242999</v>
      </c>
    </row>
    <row r="129" spans="2:6" x14ac:dyDescent="0.3">
      <c r="B129" s="34" t="s">
        <v>44</v>
      </c>
      <c r="C129" s="26" t="s">
        <v>3</v>
      </c>
      <c r="D129" s="26" t="s">
        <v>38</v>
      </c>
      <c r="E129" s="26">
        <v>0.95</v>
      </c>
      <c r="F129" s="26">
        <v>12902156.844242999</v>
      </c>
    </row>
    <row r="130" spans="2:6" x14ac:dyDescent="0.3">
      <c r="B130" s="35" t="s">
        <v>44</v>
      </c>
      <c r="C130" s="28" t="s">
        <v>3</v>
      </c>
      <c r="D130" s="28" t="s">
        <v>38</v>
      </c>
      <c r="E130" s="28">
        <v>0.95</v>
      </c>
      <c r="F130" s="28">
        <v>12902156.844242999</v>
      </c>
    </row>
    <row r="131" spans="2:6" x14ac:dyDescent="0.3">
      <c r="B131" s="34" t="s">
        <v>44</v>
      </c>
      <c r="C131" s="26" t="s">
        <v>3</v>
      </c>
      <c r="D131" s="26" t="s">
        <v>38</v>
      </c>
      <c r="E131" s="26">
        <v>0.75</v>
      </c>
      <c r="F131" s="26">
        <v>10228364.584931999</v>
      </c>
    </row>
    <row r="132" spans="2:6" x14ac:dyDescent="0.3">
      <c r="B132" s="35" t="s">
        <v>44</v>
      </c>
      <c r="C132" s="28" t="s">
        <v>3</v>
      </c>
      <c r="D132" s="28" t="s">
        <v>38</v>
      </c>
      <c r="E132" s="28">
        <v>0.75</v>
      </c>
      <c r="F132" s="28">
        <v>10228364.584931999</v>
      </c>
    </row>
    <row r="133" spans="2:6" x14ac:dyDescent="0.3">
      <c r="B133" s="34" t="s">
        <v>44</v>
      </c>
      <c r="C133" s="26" t="s">
        <v>3</v>
      </c>
      <c r="D133" s="26" t="s">
        <v>38</v>
      </c>
      <c r="E133" s="26">
        <v>0.75</v>
      </c>
      <c r="F133" s="26">
        <v>10228364.584931999</v>
      </c>
    </row>
    <row r="134" spans="2:6" x14ac:dyDescent="0.3">
      <c r="B134" s="35" t="s">
        <v>44</v>
      </c>
      <c r="C134" s="28" t="s">
        <v>3</v>
      </c>
      <c r="D134" s="28" t="s">
        <v>38</v>
      </c>
      <c r="E134" s="28">
        <v>0.75</v>
      </c>
      <c r="F134" s="28">
        <v>10228364.584931999</v>
      </c>
    </row>
    <row r="135" spans="2:6" x14ac:dyDescent="0.3">
      <c r="B135" s="34" t="s">
        <v>44</v>
      </c>
      <c r="C135" s="26" t="s">
        <v>3</v>
      </c>
      <c r="D135" s="26" t="s">
        <v>38</v>
      </c>
      <c r="E135" s="26">
        <v>0.5</v>
      </c>
      <c r="F135" s="26">
        <v>8555101.9416480009</v>
      </c>
    </row>
    <row r="136" spans="2:6" x14ac:dyDescent="0.3">
      <c r="B136" s="35" t="s">
        <v>44</v>
      </c>
      <c r="C136" s="28" t="s">
        <v>3</v>
      </c>
      <c r="D136" s="28" t="s">
        <v>38</v>
      </c>
      <c r="E136" s="28">
        <v>0.5</v>
      </c>
      <c r="F136" s="28">
        <v>8555101.9416480009</v>
      </c>
    </row>
    <row r="137" spans="2:6" x14ac:dyDescent="0.3">
      <c r="B137" s="34" t="s">
        <v>44</v>
      </c>
      <c r="C137" s="26" t="s">
        <v>3</v>
      </c>
      <c r="D137" s="26" t="s">
        <v>38</v>
      </c>
      <c r="E137" s="26">
        <v>0.5</v>
      </c>
      <c r="F137" s="26">
        <v>8555101.9416480009</v>
      </c>
    </row>
    <row r="138" spans="2:6" x14ac:dyDescent="0.3">
      <c r="B138" s="35" t="s">
        <v>44</v>
      </c>
      <c r="C138" s="28" t="s">
        <v>3</v>
      </c>
      <c r="D138" s="28" t="s">
        <v>38</v>
      </c>
      <c r="E138" s="28">
        <v>0.5</v>
      </c>
      <c r="F138" s="28">
        <v>8555101.9416480009</v>
      </c>
    </row>
    <row r="139" spans="2:6" x14ac:dyDescent="0.3">
      <c r="B139" s="34" t="s">
        <v>44</v>
      </c>
      <c r="C139" s="26" t="s">
        <v>3</v>
      </c>
      <c r="D139" s="26" t="s">
        <v>38</v>
      </c>
      <c r="E139" s="26">
        <v>0.5</v>
      </c>
      <c r="F139" s="26">
        <v>8555101.9416480009</v>
      </c>
    </row>
    <row r="140" spans="2:6" x14ac:dyDescent="0.3">
      <c r="B140" s="35" t="s">
        <v>44</v>
      </c>
      <c r="C140" s="28" t="s">
        <v>3</v>
      </c>
      <c r="D140" s="28" t="s">
        <v>38</v>
      </c>
      <c r="E140" s="28">
        <v>0.25</v>
      </c>
      <c r="F140" s="28">
        <v>7154108.401261</v>
      </c>
    </row>
    <row r="141" spans="2:6" x14ac:dyDescent="0.3">
      <c r="B141" s="34" t="s">
        <v>44</v>
      </c>
      <c r="C141" s="26" t="s">
        <v>3</v>
      </c>
      <c r="D141" s="26" t="s">
        <v>38</v>
      </c>
      <c r="E141" s="26">
        <v>0.25</v>
      </c>
      <c r="F141" s="26">
        <v>7154108.401261</v>
      </c>
    </row>
    <row r="142" spans="2:6" x14ac:dyDescent="0.3">
      <c r="B142" s="35" t="s">
        <v>44</v>
      </c>
      <c r="C142" s="28" t="s">
        <v>3</v>
      </c>
      <c r="D142" s="28" t="s">
        <v>38</v>
      </c>
      <c r="E142" s="28">
        <v>0.25</v>
      </c>
      <c r="F142" s="28">
        <v>7154108.401261</v>
      </c>
    </row>
    <row r="143" spans="2:6" x14ac:dyDescent="0.3">
      <c r="B143" s="34" t="s">
        <v>44</v>
      </c>
      <c r="C143" s="26" t="s">
        <v>3</v>
      </c>
      <c r="D143" s="26" t="s">
        <v>38</v>
      </c>
      <c r="E143" s="26">
        <v>0.25</v>
      </c>
      <c r="F143" s="26">
        <v>7154108.401261</v>
      </c>
    </row>
    <row r="144" spans="2:6" x14ac:dyDescent="0.3">
      <c r="B144" s="35" t="s">
        <v>44</v>
      </c>
      <c r="C144" s="28" t="s">
        <v>3</v>
      </c>
      <c r="D144" s="28" t="s">
        <v>38</v>
      </c>
      <c r="E144" s="28">
        <v>0.05</v>
      </c>
      <c r="F144" s="28">
        <v>5508178.183886</v>
      </c>
    </row>
    <row r="145" spans="2:6" x14ac:dyDescent="0.3">
      <c r="B145" s="34" t="s">
        <v>44</v>
      </c>
      <c r="C145" s="26" t="s">
        <v>3</v>
      </c>
      <c r="D145" s="26" t="s">
        <v>38</v>
      </c>
      <c r="E145" s="26">
        <v>0.05</v>
      </c>
      <c r="F145" s="26">
        <v>5508178.183886</v>
      </c>
    </row>
    <row r="146" spans="2:6" x14ac:dyDescent="0.3">
      <c r="B146" s="35" t="s">
        <v>44</v>
      </c>
      <c r="C146" s="28" t="s">
        <v>3</v>
      </c>
      <c r="D146" s="28" t="s">
        <v>38</v>
      </c>
      <c r="E146" s="28">
        <v>0.05</v>
      </c>
      <c r="F146" s="28">
        <v>5508178.183886</v>
      </c>
    </row>
    <row r="147" spans="2:6" x14ac:dyDescent="0.3">
      <c r="B147" s="34" t="s">
        <v>44</v>
      </c>
      <c r="C147" s="26" t="s">
        <v>3</v>
      </c>
      <c r="D147" s="26" t="s">
        <v>38</v>
      </c>
      <c r="E147" s="26">
        <v>0</v>
      </c>
      <c r="F147" s="26">
        <v>2832733.9016999998</v>
      </c>
    </row>
    <row r="148" spans="2:6" x14ac:dyDescent="0.3">
      <c r="B148" s="35" t="s">
        <v>44</v>
      </c>
      <c r="C148" s="28" t="s">
        <v>3</v>
      </c>
      <c r="D148" s="28" t="s">
        <v>38</v>
      </c>
      <c r="E148" s="28" t="s">
        <v>24</v>
      </c>
      <c r="F148" s="28">
        <v>8812477.7769549992</v>
      </c>
    </row>
    <row r="149" spans="2:6" x14ac:dyDescent="0.3">
      <c r="B149" s="34" t="s">
        <v>44</v>
      </c>
      <c r="C149" s="26" t="s">
        <v>3</v>
      </c>
      <c r="D149" s="26" t="s">
        <v>46</v>
      </c>
      <c r="E149" s="26">
        <v>1</v>
      </c>
      <c r="F149" s="26">
        <v>303</v>
      </c>
    </row>
    <row r="150" spans="2:6" x14ac:dyDescent="0.3">
      <c r="B150" s="35" t="s">
        <v>44</v>
      </c>
      <c r="C150" s="28" t="s">
        <v>3</v>
      </c>
      <c r="D150" s="28" t="s">
        <v>46</v>
      </c>
      <c r="E150" s="28">
        <v>0.95</v>
      </c>
      <c r="F150" s="28">
        <v>204.5</v>
      </c>
    </row>
    <row r="151" spans="2:6" x14ac:dyDescent="0.3">
      <c r="B151" s="34" t="s">
        <v>44</v>
      </c>
      <c r="C151" s="26" t="s">
        <v>3</v>
      </c>
      <c r="D151" s="26" t="s">
        <v>46</v>
      </c>
      <c r="E151" s="26">
        <v>0.95</v>
      </c>
      <c r="F151" s="26">
        <v>204.5</v>
      </c>
    </row>
    <row r="152" spans="2:6" x14ac:dyDescent="0.3">
      <c r="B152" s="35" t="s">
        <v>44</v>
      </c>
      <c r="C152" s="28" t="s">
        <v>3</v>
      </c>
      <c r="D152" s="28" t="s">
        <v>46</v>
      </c>
      <c r="E152" s="28">
        <v>0.95</v>
      </c>
      <c r="F152" s="28">
        <v>204.5</v>
      </c>
    </row>
    <row r="153" spans="2:6" x14ac:dyDescent="0.3">
      <c r="B153" s="34" t="s">
        <v>44</v>
      </c>
      <c r="C153" s="26" t="s">
        <v>3</v>
      </c>
      <c r="D153" s="26" t="s">
        <v>46</v>
      </c>
      <c r="E153" s="26">
        <v>0.75</v>
      </c>
      <c r="F153" s="26">
        <v>164</v>
      </c>
    </row>
    <row r="154" spans="2:6" x14ac:dyDescent="0.3">
      <c r="B154" s="35" t="s">
        <v>44</v>
      </c>
      <c r="C154" s="28" t="s">
        <v>3</v>
      </c>
      <c r="D154" s="28" t="s">
        <v>46</v>
      </c>
      <c r="E154" s="28">
        <v>0.75</v>
      </c>
      <c r="F154" s="28">
        <v>164</v>
      </c>
    </row>
    <row r="155" spans="2:6" x14ac:dyDescent="0.3">
      <c r="B155" s="34" t="s">
        <v>44</v>
      </c>
      <c r="C155" s="26" t="s">
        <v>3</v>
      </c>
      <c r="D155" s="26" t="s">
        <v>46</v>
      </c>
      <c r="E155" s="26">
        <v>0.75</v>
      </c>
      <c r="F155" s="26">
        <v>164</v>
      </c>
    </row>
    <row r="156" spans="2:6" x14ac:dyDescent="0.3">
      <c r="B156" s="35" t="s">
        <v>44</v>
      </c>
      <c r="C156" s="28" t="s">
        <v>3</v>
      </c>
      <c r="D156" s="28" t="s">
        <v>46</v>
      </c>
      <c r="E156" s="28">
        <v>0.75</v>
      </c>
      <c r="F156" s="28">
        <v>164</v>
      </c>
    </row>
    <row r="157" spans="2:6" x14ac:dyDescent="0.3">
      <c r="B157" s="34" t="s">
        <v>44</v>
      </c>
      <c r="C157" s="26" t="s">
        <v>3</v>
      </c>
      <c r="D157" s="26" t="s">
        <v>46</v>
      </c>
      <c r="E157" s="26">
        <v>0.5</v>
      </c>
      <c r="F157" s="26">
        <v>139</v>
      </c>
    </row>
    <row r="158" spans="2:6" x14ac:dyDescent="0.3">
      <c r="B158" s="35" t="s">
        <v>44</v>
      </c>
      <c r="C158" s="28" t="s">
        <v>3</v>
      </c>
      <c r="D158" s="28" t="s">
        <v>46</v>
      </c>
      <c r="E158" s="28">
        <v>0.5</v>
      </c>
      <c r="F158" s="28">
        <v>139</v>
      </c>
    </row>
    <row r="159" spans="2:6" x14ac:dyDescent="0.3">
      <c r="B159" s="34" t="s">
        <v>44</v>
      </c>
      <c r="C159" s="26" t="s">
        <v>3</v>
      </c>
      <c r="D159" s="26" t="s">
        <v>46</v>
      </c>
      <c r="E159" s="26">
        <v>0.5</v>
      </c>
      <c r="F159" s="26">
        <v>139</v>
      </c>
    </row>
    <row r="160" spans="2:6" x14ac:dyDescent="0.3">
      <c r="B160" s="35" t="s">
        <v>44</v>
      </c>
      <c r="C160" s="28" t="s">
        <v>3</v>
      </c>
      <c r="D160" s="28" t="s">
        <v>46</v>
      </c>
      <c r="E160" s="28">
        <v>0.5</v>
      </c>
      <c r="F160" s="28">
        <v>139</v>
      </c>
    </row>
    <row r="161" spans="2:6" x14ac:dyDescent="0.3">
      <c r="B161" s="34" t="s">
        <v>44</v>
      </c>
      <c r="C161" s="26" t="s">
        <v>3</v>
      </c>
      <c r="D161" s="26" t="s">
        <v>46</v>
      </c>
      <c r="E161" s="26">
        <v>0.5</v>
      </c>
      <c r="F161" s="26">
        <v>139</v>
      </c>
    </row>
    <row r="162" spans="2:6" x14ac:dyDescent="0.3">
      <c r="B162" s="35" t="s">
        <v>44</v>
      </c>
      <c r="C162" s="28" t="s">
        <v>3</v>
      </c>
      <c r="D162" s="28" t="s">
        <v>46</v>
      </c>
      <c r="E162" s="28">
        <v>0.25</v>
      </c>
      <c r="F162" s="28">
        <v>119</v>
      </c>
    </row>
    <row r="163" spans="2:6" x14ac:dyDescent="0.3">
      <c r="B163" s="34" t="s">
        <v>44</v>
      </c>
      <c r="C163" s="26" t="s">
        <v>3</v>
      </c>
      <c r="D163" s="26" t="s">
        <v>46</v>
      </c>
      <c r="E163" s="26">
        <v>0.25</v>
      </c>
      <c r="F163" s="26">
        <v>119</v>
      </c>
    </row>
    <row r="164" spans="2:6" x14ac:dyDescent="0.3">
      <c r="B164" s="35" t="s">
        <v>44</v>
      </c>
      <c r="C164" s="28" t="s">
        <v>3</v>
      </c>
      <c r="D164" s="28" t="s">
        <v>46</v>
      </c>
      <c r="E164" s="28">
        <v>0.25</v>
      </c>
      <c r="F164" s="28">
        <v>119</v>
      </c>
    </row>
    <row r="165" spans="2:6" x14ac:dyDescent="0.3">
      <c r="B165" s="34" t="s">
        <v>44</v>
      </c>
      <c r="C165" s="26" t="s">
        <v>3</v>
      </c>
      <c r="D165" s="26" t="s">
        <v>46</v>
      </c>
      <c r="E165" s="26">
        <v>0.25</v>
      </c>
      <c r="F165" s="26">
        <v>119</v>
      </c>
    </row>
    <row r="166" spans="2:6" x14ac:dyDescent="0.3">
      <c r="B166" s="35" t="s">
        <v>44</v>
      </c>
      <c r="C166" s="28" t="s">
        <v>3</v>
      </c>
      <c r="D166" s="28" t="s">
        <v>46</v>
      </c>
      <c r="E166" s="28">
        <v>0.05</v>
      </c>
      <c r="F166" s="28">
        <v>96</v>
      </c>
    </row>
    <row r="167" spans="2:6" x14ac:dyDescent="0.3">
      <c r="B167" s="34" t="s">
        <v>44</v>
      </c>
      <c r="C167" s="26" t="s">
        <v>3</v>
      </c>
      <c r="D167" s="26" t="s">
        <v>46</v>
      </c>
      <c r="E167" s="26">
        <v>0.05</v>
      </c>
      <c r="F167" s="26">
        <v>96</v>
      </c>
    </row>
    <row r="168" spans="2:6" x14ac:dyDescent="0.3">
      <c r="B168" s="35" t="s">
        <v>44</v>
      </c>
      <c r="C168" s="28" t="s">
        <v>3</v>
      </c>
      <c r="D168" s="28" t="s">
        <v>46</v>
      </c>
      <c r="E168" s="28">
        <v>0.05</v>
      </c>
      <c r="F168" s="28">
        <v>96</v>
      </c>
    </row>
    <row r="169" spans="2:6" x14ac:dyDescent="0.3">
      <c r="B169" s="34" t="s">
        <v>44</v>
      </c>
      <c r="C169" s="26" t="s">
        <v>3</v>
      </c>
      <c r="D169" s="26" t="s">
        <v>46</v>
      </c>
      <c r="E169" s="26">
        <v>0</v>
      </c>
      <c r="F169" s="26">
        <v>54</v>
      </c>
    </row>
    <row r="170" spans="2:6" x14ac:dyDescent="0.3">
      <c r="B170" s="35" t="s">
        <v>44</v>
      </c>
      <c r="C170" s="28" t="s">
        <v>3</v>
      </c>
      <c r="D170" s="28" t="s">
        <v>46</v>
      </c>
      <c r="E170" s="28" t="s">
        <v>24</v>
      </c>
      <c r="F170" s="28">
        <v>143.147222</v>
      </c>
    </row>
    <row r="171" spans="2:6" x14ac:dyDescent="0.3">
      <c r="B171" s="34" t="s">
        <v>44</v>
      </c>
      <c r="C171" s="26" t="s">
        <v>3</v>
      </c>
      <c r="D171" s="26" t="s">
        <v>39</v>
      </c>
      <c r="E171" s="26">
        <v>1</v>
      </c>
      <c r="F171" s="26">
        <v>45.697285999999998</v>
      </c>
    </row>
    <row r="172" spans="2:6" x14ac:dyDescent="0.3">
      <c r="B172" s="35" t="s">
        <v>44</v>
      </c>
      <c r="C172" s="28" t="s">
        <v>3</v>
      </c>
      <c r="D172" s="28" t="s">
        <v>39</v>
      </c>
      <c r="E172" s="28">
        <v>0.95</v>
      </c>
      <c r="F172" s="28">
        <v>32.418021000000003</v>
      </c>
    </row>
    <row r="173" spans="2:6" x14ac:dyDescent="0.3">
      <c r="B173" s="34" t="s">
        <v>44</v>
      </c>
      <c r="C173" s="26" t="s">
        <v>3</v>
      </c>
      <c r="D173" s="26" t="s">
        <v>39</v>
      </c>
      <c r="E173" s="26">
        <v>0.95</v>
      </c>
      <c r="F173" s="26">
        <v>32.418021000000003</v>
      </c>
    </row>
    <row r="174" spans="2:6" x14ac:dyDescent="0.3">
      <c r="B174" s="35" t="s">
        <v>44</v>
      </c>
      <c r="C174" s="28" t="s">
        <v>3</v>
      </c>
      <c r="D174" s="28" t="s">
        <v>39</v>
      </c>
      <c r="E174" s="28">
        <v>0.95</v>
      </c>
      <c r="F174" s="28">
        <v>32.418021000000003</v>
      </c>
    </row>
    <row r="175" spans="2:6" x14ac:dyDescent="0.3">
      <c r="B175" s="34" t="s">
        <v>44</v>
      </c>
      <c r="C175" s="26" t="s">
        <v>3</v>
      </c>
      <c r="D175" s="26" t="s">
        <v>39</v>
      </c>
      <c r="E175" s="26">
        <v>0.75</v>
      </c>
      <c r="F175" s="26">
        <v>26.842721000000001</v>
      </c>
    </row>
    <row r="176" spans="2:6" x14ac:dyDescent="0.3">
      <c r="B176" s="35" t="s">
        <v>44</v>
      </c>
      <c r="C176" s="28" t="s">
        <v>3</v>
      </c>
      <c r="D176" s="28" t="s">
        <v>39</v>
      </c>
      <c r="E176" s="28">
        <v>0.75</v>
      </c>
      <c r="F176" s="28">
        <v>26.842721000000001</v>
      </c>
    </row>
    <row r="177" spans="2:6" x14ac:dyDescent="0.3">
      <c r="B177" s="34" t="s">
        <v>44</v>
      </c>
      <c r="C177" s="26" t="s">
        <v>3</v>
      </c>
      <c r="D177" s="26" t="s">
        <v>39</v>
      </c>
      <c r="E177" s="26">
        <v>0.75</v>
      </c>
      <c r="F177" s="26">
        <v>26.842721000000001</v>
      </c>
    </row>
    <row r="178" spans="2:6" x14ac:dyDescent="0.3">
      <c r="B178" s="35" t="s">
        <v>44</v>
      </c>
      <c r="C178" s="28" t="s">
        <v>3</v>
      </c>
      <c r="D178" s="28" t="s">
        <v>39</v>
      </c>
      <c r="E178" s="28">
        <v>0.75</v>
      </c>
      <c r="F178" s="28">
        <v>26.842721000000001</v>
      </c>
    </row>
    <row r="179" spans="2:6" x14ac:dyDescent="0.3">
      <c r="B179" s="34" t="s">
        <v>44</v>
      </c>
      <c r="C179" s="26" t="s">
        <v>3</v>
      </c>
      <c r="D179" s="26" t="s">
        <v>39</v>
      </c>
      <c r="E179" s="26">
        <v>0.5</v>
      </c>
      <c r="F179" s="26">
        <v>23.493103999999999</v>
      </c>
    </row>
    <row r="180" spans="2:6" x14ac:dyDescent="0.3">
      <c r="B180" s="35" t="s">
        <v>44</v>
      </c>
      <c r="C180" s="28" t="s">
        <v>3</v>
      </c>
      <c r="D180" s="28" t="s">
        <v>39</v>
      </c>
      <c r="E180" s="28">
        <v>0.5</v>
      </c>
      <c r="F180" s="28">
        <v>23.493103999999999</v>
      </c>
    </row>
    <row r="181" spans="2:6" x14ac:dyDescent="0.3">
      <c r="B181" s="34" t="s">
        <v>44</v>
      </c>
      <c r="C181" s="26" t="s">
        <v>3</v>
      </c>
      <c r="D181" s="26" t="s">
        <v>39</v>
      </c>
      <c r="E181" s="26">
        <v>0.5</v>
      </c>
      <c r="F181" s="26">
        <v>23.493103999999999</v>
      </c>
    </row>
    <row r="182" spans="2:6" x14ac:dyDescent="0.3">
      <c r="B182" s="35" t="s">
        <v>44</v>
      </c>
      <c r="C182" s="28" t="s">
        <v>3</v>
      </c>
      <c r="D182" s="28" t="s">
        <v>39</v>
      </c>
      <c r="E182" s="28">
        <v>0.5</v>
      </c>
      <c r="F182" s="28">
        <v>23.493103999999999</v>
      </c>
    </row>
    <row r="183" spans="2:6" x14ac:dyDescent="0.3">
      <c r="B183" s="34" t="s">
        <v>44</v>
      </c>
      <c r="C183" s="26" t="s">
        <v>3</v>
      </c>
      <c r="D183" s="26" t="s">
        <v>39</v>
      </c>
      <c r="E183" s="26">
        <v>0.5</v>
      </c>
      <c r="F183" s="26">
        <v>23.493103999999999</v>
      </c>
    </row>
    <row r="184" spans="2:6" x14ac:dyDescent="0.3">
      <c r="B184" s="35" t="s">
        <v>44</v>
      </c>
      <c r="C184" s="28" t="s">
        <v>3</v>
      </c>
      <c r="D184" s="28" t="s">
        <v>39</v>
      </c>
      <c r="E184" s="28">
        <v>0.25</v>
      </c>
      <c r="F184" s="28">
        <v>20.319789</v>
      </c>
    </row>
    <row r="185" spans="2:6" x14ac:dyDescent="0.3">
      <c r="B185" s="34" t="s">
        <v>44</v>
      </c>
      <c r="C185" s="26" t="s">
        <v>3</v>
      </c>
      <c r="D185" s="26" t="s">
        <v>39</v>
      </c>
      <c r="E185" s="26">
        <v>0.25</v>
      </c>
      <c r="F185" s="26">
        <v>20.319789</v>
      </c>
    </row>
    <row r="186" spans="2:6" x14ac:dyDescent="0.3">
      <c r="B186" s="35" t="s">
        <v>44</v>
      </c>
      <c r="C186" s="28" t="s">
        <v>3</v>
      </c>
      <c r="D186" s="28" t="s">
        <v>39</v>
      </c>
      <c r="E186" s="28">
        <v>0.25</v>
      </c>
      <c r="F186" s="28">
        <v>20.319789</v>
      </c>
    </row>
    <row r="187" spans="2:6" x14ac:dyDescent="0.3">
      <c r="B187" s="34" t="s">
        <v>44</v>
      </c>
      <c r="C187" s="26" t="s">
        <v>3</v>
      </c>
      <c r="D187" s="26" t="s">
        <v>39</v>
      </c>
      <c r="E187" s="26">
        <v>0.25</v>
      </c>
      <c r="F187" s="26">
        <v>20.319789</v>
      </c>
    </row>
    <row r="188" spans="2:6" x14ac:dyDescent="0.3">
      <c r="B188" s="35" t="s">
        <v>44</v>
      </c>
      <c r="C188" s="28" t="s">
        <v>3</v>
      </c>
      <c r="D188" s="28" t="s">
        <v>39</v>
      </c>
      <c r="E188" s="28">
        <v>0.05</v>
      </c>
      <c r="F188" s="28">
        <v>16.385884000000001</v>
      </c>
    </row>
    <row r="189" spans="2:6" x14ac:dyDescent="0.3">
      <c r="B189" s="34" t="s">
        <v>44</v>
      </c>
      <c r="C189" s="26" t="s">
        <v>3</v>
      </c>
      <c r="D189" s="26" t="s">
        <v>39</v>
      </c>
      <c r="E189" s="26">
        <v>0.05</v>
      </c>
      <c r="F189" s="26">
        <v>16.385884000000001</v>
      </c>
    </row>
    <row r="190" spans="2:6" x14ac:dyDescent="0.3">
      <c r="B190" s="35" t="s">
        <v>44</v>
      </c>
      <c r="C190" s="28" t="s">
        <v>3</v>
      </c>
      <c r="D190" s="28" t="s">
        <v>39</v>
      </c>
      <c r="E190" s="28">
        <v>0.05</v>
      </c>
      <c r="F190" s="28">
        <v>16.385884000000001</v>
      </c>
    </row>
    <row r="191" spans="2:6" x14ac:dyDescent="0.3">
      <c r="B191" s="34" t="s">
        <v>44</v>
      </c>
      <c r="C191" s="26" t="s">
        <v>3</v>
      </c>
      <c r="D191" s="26" t="s">
        <v>39</v>
      </c>
      <c r="E191" s="26">
        <v>0</v>
      </c>
      <c r="F191" s="26">
        <v>9.0197610000000008</v>
      </c>
    </row>
    <row r="192" spans="2:6" x14ac:dyDescent="0.3">
      <c r="B192" s="35" t="s">
        <v>44</v>
      </c>
      <c r="C192" s="28" t="s">
        <v>3</v>
      </c>
      <c r="D192" s="28" t="s">
        <v>39</v>
      </c>
      <c r="E192" s="28" t="s">
        <v>24</v>
      </c>
      <c r="F192" s="28">
        <v>23.847169000000001</v>
      </c>
    </row>
    <row r="193" spans="2:8" x14ac:dyDescent="0.3">
      <c r="B193" s="34" t="s">
        <v>44</v>
      </c>
      <c r="C193" s="26" t="s">
        <v>3</v>
      </c>
      <c r="D193" s="26" t="s">
        <v>40</v>
      </c>
      <c r="E193" s="26">
        <v>1</v>
      </c>
      <c r="F193" s="26">
        <v>801.14363300000002</v>
      </c>
      <c r="G193" s="30">
        <v>22285689.170000002</v>
      </c>
      <c r="H193">
        <f>F193/G193</f>
        <v>3.5948793276649652E-5</v>
      </c>
    </row>
    <row r="194" spans="2:8" x14ac:dyDescent="0.3">
      <c r="B194" s="35" t="s">
        <v>44</v>
      </c>
      <c r="C194" s="28" t="s">
        <v>3</v>
      </c>
      <c r="D194" s="28" t="s">
        <v>40</v>
      </c>
      <c r="E194" s="28">
        <v>0.95</v>
      </c>
      <c r="F194" s="28">
        <v>484.262855</v>
      </c>
    </row>
    <row r="195" spans="2:8" x14ac:dyDescent="0.3">
      <c r="B195" s="34" t="s">
        <v>44</v>
      </c>
      <c r="C195" s="26" t="s">
        <v>3</v>
      </c>
      <c r="D195" s="26" t="s">
        <v>40</v>
      </c>
      <c r="E195" s="26">
        <v>0.95</v>
      </c>
      <c r="F195" s="26">
        <v>484.262855</v>
      </c>
    </row>
    <row r="196" spans="2:8" x14ac:dyDescent="0.3">
      <c r="B196" s="35" t="s">
        <v>44</v>
      </c>
      <c r="C196" s="28" t="s">
        <v>3</v>
      </c>
      <c r="D196" s="28" t="s">
        <v>40</v>
      </c>
      <c r="E196" s="28">
        <v>0.95</v>
      </c>
      <c r="F196" s="28">
        <v>484.262855</v>
      </c>
    </row>
    <row r="197" spans="2:8" x14ac:dyDescent="0.3">
      <c r="B197" s="34" t="s">
        <v>44</v>
      </c>
      <c r="C197" s="26" t="s">
        <v>3</v>
      </c>
      <c r="D197" s="26" t="s">
        <v>40</v>
      </c>
      <c r="E197" s="26">
        <v>0.75</v>
      </c>
      <c r="F197" s="26">
        <v>383.17789699999997</v>
      </c>
    </row>
    <row r="198" spans="2:8" x14ac:dyDescent="0.3">
      <c r="B198" s="35" t="s">
        <v>44</v>
      </c>
      <c r="C198" s="28" t="s">
        <v>3</v>
      </c>
      <c r="D198" s="28" t="s">
        <v>40</v>
      </c>
      <c r="E198" s="28">
        <v>0.75</v>
      </c>
      <c r="F198" s="28">
        <v>383.17789699999997</v>
      </c>
    </row>
    <row r="199" spans="2:8" x14ac:dyDescent="0.3">
      <c r="B199" s="34" t="s">
        <v>44</v>
      </c>
      <c r="C199" s="26" t="s">
        <v>3</v>
      </c>
      <c r="D199" s="26" t="s">
        <v>40</v>
      </c>
      <c r="E199" s="26">
        <v>0.75</v>
      </c>
      <c r="F199" s="26">
        <v>383.17789699999997</v>
      </c>
    </row>
    <row r="200" spans="2:8" x14ac:dyDescent="0.3">
      <c r="B200" s="35" t="s">
        <v>44</v>
      </c>
      <c r="C200" s="28" t="s">
        <v>3</v>
      </c>
      <c r="D200" s="28" t="s">
        <v>40</v>
      </c>
      <c r="E200" s="28">
        <v>0.75</v>
      </c>
      <c r="F200" s="28">
        <v>383.17789699999997</v>
      </c>
    </row>
    <row r="201" spans="2:8" x14ac:dyDescent="0.3">
      <c r="B201" s="34" t="s">
        <v>44</v>
      </c>
      <c r="C201" s="26" t="s">
        <v>3</v>
      </c>
      <c r="D201" s="26" t="s">
        <v>40</v>
      </c>
      <c r="E201" s="26">
        <v>0.5</v>
      </c>
      <c r="F201" s="26">
        <v>326.77216099999998</v>
      </c>
    </row>
    <row r="202" spans="2:8" x14ac:dyDescent="0.3">
      <c r="B202" s="35" t="s">
        <v>44</v>
      </c>
      <c r="C202" s="28" t="s">
        <v>3</v>
      </c>
      <c r="D202" s="28" t="s">
        <v>40</v>
      </c>
      <c r="E202" s="28">
        <v>0.5</v>
      </c>
      <c r="F202" s="28">
        <v>326.77216099999998</v>
      </c>
    </row>
    <row r="203" spans="2:8" x14ac:dyDescent="0.3">
      <c r="B203" s="34" t="s">
        <v>44</v>
      </c>
      <c r="C203" s="26" t="s">
        <v>3</v>
      </c>
      <c r="D203" s="26" t="s">
        <v>40</v>
      </c>
      <c r="E203" s="26">
        <v>0.5</v>
      </c>
      <c r="F203" s="26">
        <v>326.77216099999998</v>
      </c>
    </row>
    <row r="204" spans="2:8" x14ac:dyDescent="0.3">
      <c r="B204" s="35" t="s">
        <v>44</v>
      </c>
      <c r="C204" s="28" t="s">
        <v>3</v>
      </c>
      <c r="D204" s="28" t="s">
        <v>40</v>
      </c>
      <c r="E204" s="28">
        <v>0.5</v>
      </c>
      <c r="F204" s="28">
        <v>326.77216099999998</v>
      </c>
    </row>
    <row r="205" spans="2:8" x14ac:dyDescent="0.3">
      <c r="B205" s="34" t="s">
        <v>44</v>
      </c>
      <c r="C205" s="26" t="s">
        <v>3</v>
      </c>
      <c r="D205" s="26" t="s">
        <v>40</v>
      </c>
      <c r="E205" s="26">
        <v>0.5</v>
      </c>
      <c r="F205" s="26">
        <v>326.77216099999998</v>
      </c>
    </row>
    <row r="206" spans="2:8" x14ac:dyDescent="0.3">
      <c r="B206" s="35" t="s">
        <v>44</v>
      </c>
      <c r="C206" s="28" t="s">
        <v>3</v>
      </c>
      <c r="D206" s="28" t="s">
        <v>40</v>
      </c>
      <c r="E206" s="28">
        <v>0.25</v>
      </c>
      <c r="F206" s="28">
        <v>280.70763599999998</v>
      </c>
    </row>
    <row r="207" spans="2:8" x14ac:dyDescent="0.3">
      <c r="B207" s="34" t="s">
        <v>44</v>
      </c>
      <c r="C207" s="26" t="s">
        <v>3</v>
      </c>
      <c r="D207" s="26" t="s">
        <v>40</v>
      </c>
      <c r="E207" s="26">
        <v>0.25</v>
      </c>
      <c r="F207" s="26">
        <v>280.70763599999998</v>
      </c>
    </row>
    <row r="208" spans="2:8" x14ac:dyDescent="0.3">
      <c r="B208" s="35" t="s">
        <v>44</v>
      </c>
      <c r="C208" s="28" t="s">
        <v>3</v>
      </c>
      <c r="D208" s="28" t="s">
        <v>40</v>
      </c>
      <c r="E208" s="28">
        <v>0.25</v>
      </c>
      <c r="F208" s="28">
        <v>280.70763599999998</v>
      </c>
    </row>
    <row r="209" spans="2:6" x14ac:dyDescent="0.3">
      <c r="B209" s="34" t="s">
        <v>44</v>
      </c>
      <c r="C209" s="26" t="s">
        <v>3</v>
      </c>
      <c r="D209" s="26" t="s">
        <v>40</v>
      </c>
      <c r="E209" s="26">
        <v>0.25</v>
      </c>
      <c r="F209" s="26">
        <v>280.70763599999998</v>
      </c>
    </row>
    <row r="210" spans="2:6" x14ac:dyDescent="0.3">
      <c r="B210" s="35" t="s">
        <v>44</v>
      </c>
      <c r="C210" s="28" t="s">
        <v>3</v>
      </c>
      <c r="D210" s="28" t="s">
        <v>40</v>
      </c>
      <c r="E210" s="28">
        <v>0.05</v>
      </c>
      <c r="F210" s="28">
        <v>233.46464900000001</v>
      </c>
    </row>
    <row r="211" spans="2:6" x14ac:dyDescent="0.3">
      <c r="B211" s="34" t="s">
        <v>44</v>
      </c>
      <c r="C211" s="26" t="s">
        <v>3</v>
      </c>
      <c r="D211" s="26" t="s">
        <v>40</v>
      </c>
      <c r="E211" s="26">
        <v>0.05</v>
      </c>
      <c r="F211" s="26">
        <v>233.46464900000001</v>
      </c>
    </row>
    <row r="212" spans="2:6" x14ac:dyDescent="0.3">
      <c r="B212" s="35" t="s">
        <v>44</v>
      </c>
      <c r="C212" s="28" t="s">
        <v>3</v>
      </c>
      <c r="D212" s="28" t="s">
        <v>40</v>
      </c>
      <c r="E212" s="28">
        <v>0.05</v>
      </c>
      <c r="F212" s="28">
        <v>233.46464900000001</v>
      </c>
    </row>
    <row r="213" spans="2:6" x14ac:dyDescent="0.3">
      <c r="B213" s="34" t="s">
        <v>44</v>
      </c>
      <c r="C213" s="26" t="s">
        <v>3</v>
      </c>
      <c r="D213" s="26" t="s">
        <v>40</v>
      </c>
      <c r="E213" s="26">
        <v>0</v>
      </c>
      <c r="F213" s="26">
        <v>183.89168599999999</v>
      </c>
    </row>
    <row r="214" spans="2:6" x14ac:dyDescent="0.3">
      <c r="B214" s="35" t="s">
        <v>44</v>
      </c>
      <c r="C214" s="28" t="s">
        <v>3</v>
      </c>
      <c r="D214" s="28" t="s">
        <v>40</v>
      </c>
      <c r="E214" s="28" t="s">
        <v>24</v>
      </c>
      <c r="F214" s="28">
        <v>338.822588</v>
      </c>
    </row>
    <row r="215" spans="2:6" x14ac:dyDescent="0.3">
      <c r="B215" s="34" t="s">
        <v>44</v>
      </c>
      <c r="C215" s="26" t="s">
        <v>3</v>
      </c>
      <c r="D215" s="26" t="s">
        <v>41</v>
      </c>
      <c r="E215" s="26">
        <v>1</v>
      </c>
      <c r="F215" s="26">
        <v>835.03211599999997</v>
      </c>
    </row>
    <row r="216" spans="2:6" x14ac:dyDescent="0.3">
      <c r="B216" s="35" t="s">
        <v>44</v>
      </c>
      <c r="C216" s="28" t="s">
        <v>3</v>
      </c>
      <c r="D216" s="28" t="s">
        <v>41</v>
      </c>
      <c r="E216" s="28">
        <v>0.95</v>
      </c>
      <c r="F216" s="28">
        <v>520.98624500000005</v>
      </c>
    </row>
    <row r="217" spans="2:6" x14ac:dyDescent="0.3">
      <c r="B217" s="34" t="s">
        <v>44</v>
      </c>
      <c r="C217" s="26" t="s">
        <v>3</v>
      </c>
      <c r="D217" s="26" t="s">
        <v>41</v>
      </c>
      <c r="E217" s="26">
        <v>0.95</v>
      </c>
      <c r="F217" s="26">
        <v>520.98624500000005</v>
      </c>
    </row>
    <row r="218" spans="2:6" x14ac:dyDescent="0.3">
      <c r="B218" s="35" t="s">
        <v>44</v>
      </c>
      <c r="C218" s="28" t="s">
        <v>3</v>
      </c>
      <c r="D218" s="28" t="s">
        <v>41</v>
      </c>
      <c r="E218" s="28">
        <v>0.95</v>
      </c>
      <c r="F218" s="28">
        <v>520.98624500000005</v>
      </c>
    </row>
    <row r="219" spans="2:6" x14ac:dyDescent="0.3">
      <c r="B219" s="34" t="s">
        <v>44</v>
      </c>
      <c r="C219" s="26" t="s">
        <v>3</v>
      </c>
      <c r="D219" s="26" t="s">
        <v>41</v>
      </c>
      <c r="E219" s="26">
        <v>0.75</v>
      </c>
      <c r="F219" s="26">
        <v>420.21884999999997</v>
      </c>
    </row>
    <row r="220" spans="2:6" x14ac:dyDescent="0.3">
      <c r="B220" s="35" t="s">
        <v>44</v>
      </c>
      <c r="C220" s="28" t="s">
        <v>3</v>
      </c>
      <c r="D220" s="28" t="s">
        <v>41</v>
      </c>
      <c r="E220" s="28">
        <v>0.75</v>
      </c>
      <c r="F220" s="28">
        <v>420.21884999999997</v>
      </c>
    </row>
    <row r="221" spans="2:6" x14ac:dyDescent="0.3">
      <c r="B221" s="34" t="s">
        <v>44</v>
      </c>
      <c r="C221" s="26" t="s">
        <v>3</v>
      </c>
      <c r="D221" s="26" t="s">
        <v>41</v>
      </c>
      <c r="E221" s="26">
        <v>0.75</v>
      </c>
      <c r="F221" s="26">
        <v>420.21884999999997</v>
      </c>
    </row>
    <row r="222" spans="2:6" x14ac:dyDescent="0.3">
      <c r="B222" s="35" t="s">
        <v>44</v>
      </c>
      <c r="C222" s="28" t="s">
        <v>3</v>
      </c>
      <c r="D222" s="28" t="s">
        <v>41</v>
      </c>
      <c r="E222" s="28">
        <v>0.75</v>
      </c>
      <c r="F222" s="28">
        <v>420.21884999999997</v>
      </c>
    </row>
    <row r="223" spans="2:6" x14ac:dyDescent="0.3">
      <c r="B223" s="34" t="s">
        <v>44</v>
      </c>
      <c r="C223" s="26" t="s">
        <v>3</v>
      </c>
      <c r="D223" s="26" t="s">
        <v>41</v>
      </c>
      <c r="E223" s="26">
        <v>0.5</v>
      </c>
      <c r="F223" s="26">
        <v>365.19141999999999</v>
      </c>
    </row>
    <row r="224" spans="2:6" x14ac:dyDescent="0.3">
      <c r="B224" s="35" t="s">
        <v>44</v>
      </c>
      <c r="C224" s="28" t="s">
        <v>3</v>
      </c>
      <c r="D224" s="28" t="s">
        <v>41</v>
      </c>
      <c r="E224" s="28">
        <v>0.5</v>
      </c>
      <c r="F224" s="28">
        <v>365.19141999999999</v>
      </c>
    </row>
    <row r="225" spans="2:6" x14ac:dyDescent="0.3">
      <c r="B225" s="34" t="s">
        <v>44</v>
      </c>
      <c r="C225" s="26" t="s">
        <v>3</v>
      </c>
      <c r="D225" s="26" t="s">
        <v>41</v>
      </c>
      <c r="E225" s="26">
        <v>0.5</v>
      </c>
      <c r="F225" s="26">
        <v>365.19141999999999</v>
      </c>
    </row>
    <row r="226" spans="2:6" x14ac:dyDescent="0.3">
      <c r="B226" s="35" t="s">
        <v>44</v>
      </c>
      <c r="C226" s="28" t="s">
        <v>3</v>
      </c>
      <c r="D226" s="28" t="s">
        <v>41</v>
      </c>
      <c r="E226" s="28">
        <v>0.5</v>
      </c>
      <c r="F226" s="28">
        <v>365.19141999999999</v>
      </c>
    </row>
    <row r="227" spans="2:6" x14ac:dyDescent="0.3">
      <c r="B227" s="34" t="s">
        <v>44</v>
      </c>
      <c r="C227" s="26" t="s">
        <v>3</v>
      </c>
      <c r="D227" s="26" t="s">
        <v>41</v>
      </c>
      <c r="E227" s="26">
        <v>0.5</v>
      </c>
      <c r="F227" s="26">
        <v>365.19141999999999</v>
      </c>
    </row>
    <row r="228" spans="2:6" x14ac:dyDescent="0.3">
      <c r="B228" s="35" t="s">
        <v>44</v>
      </c>
      <c r="C228" s="28" t="s">
        <v>3</v>
      </c>
      <c r="D228" s="28" t="s">
        <v>41</v>
      </c>
      <c r="E228" s="28">
        <v>0.25</v>
      </c>
      <c r="F228" s="28">
        <v>319.61592899999999</v>
      </c>
    </row>
    <row r="229" spans="2:6" x14ac:dyDescent="0.3">
      <c r="B229" s="34" t="s">
        <v>44</v>
      </c>
      <c r="C229" s="26" t="s">
        <v>3</v>
      </c>
      <c r="D229" s="26" t="s">
        <v>41</v>
      </c>
      <c r="E229" s="26">
        <v>0.25</v>
      </c>
      <c r="F229" s="26">
        <v>319.61592899999999</v>
      </c>
    </row>
    <row r="230" spans="2:6" x14ac:dyDescent="0.3">
      <c r="B230" s="35" t="s">
        <v>44</v>
      </c>
      <c r="C230" s="28" t="s">
        <v>3</v>
      </c>
      <c r="D230" s="28" t="s">
        <v>41</v>
      </c>
      <c r="E230" s="28">
        <v>0.25</v>
      </c>
      <c r="F230" s="28">
        <v>319.61592899999999</v>
      </c>
    </row>
    <row r="231" spans="2:6" x14ac:dyDescent="0.3">
      <c r="B231" s="34" t="s">
        <v>44</v>
      </c>
      <c r="C231" s="26" t="s">
        <v>3</v>
      </c>
      <c r="D231" s="26" t="s">
        <v>41</v>
      </c>
      <c r="E231" s="26">
        <v>0.25</v>
      </c>
      <c r="F231" s="26">
        <v>319.61592899999999</v>
      </c>
    </row>
    <row r="232" spans="2:6" x14ac:dyDescent="0.3">
      <c r="B232" s="35" t="s">
        <v>44</v>
      </c>
      <c r="C232" s="28" t="s">
        <v>3</v>
      </c>
      <c r="D232" s="28" t="s">
        <v>41</v>
      </c>
      <c r="E232" s="28">
        <v>0.05</v>
      </c>
      <c r="F232" s="28">
        <v>272.21267899999998</v>
      </c>
    </row>
    <row r="233" spans="2:6" x14ac:dyDescent="0.3">
      <c r="B233" s="34" t="s">
        <v>44</v>
      </c>
      <c r="C233" s="26" t="s">
        <v>3</v>
      </c>
      <c r="D233" s="26" t="s">
        <v>41</v>
      </c>
      <c r="E233" s="26">
        <v>0.05</v>
      </c>
      <c r="F233" s="26">
        <v>272.21267899999998</v>
      </c>
    </row>
    <row r="234" spans="2:6" x14ac:dyDescent="0.3">
      <c r="B234" s="35" t="s">
        <v>44</v>
      </c>
      <c r="C234" s="28" t="s">
        <v>3</v>
      </c>
      <c r="D234" s="28" t="s">
        <v>41</v>
      </c>
      <c r="E234" s="28">
        <v>0.05</v>
      </c>
      <c r="F234" s="28">
        <v>272.21267899999998</v>
      </c>
    </row>
    <row r="235" spans="2:6" x14ac:dyDescent="0.3">
      <c r="B235" s="34" t="s">
        <v>44</v>
      </c>
      <c r="C235" s="26" t="s">
        <v>3</v>
      </c>
      <c r="D235" s="26" t="s">
        <v>41</v>
      </c>
      <c r="E235" s="26">
        <v>0</v>
      </c>
      <c r="F235" s="26">
        <v>223.06103899999999</v>
      </c>
    </row>
    <row r="236" spans="2:6" x14ac:dyDescent="0.3">
      <c r="B236" s="35" t="s">
        <v>44</v>
      </c>
      <c r="C236" s="28" t="s">
        <v>3</v>
      </c>
      <c r="D236" s="28" t="s">
        <v>41</v>
      </c>
      <c r="E236" s="28" t="s">
        <v>24</v>
      </c>
      <c r="F236" s="28">
        <v>376.57867700000003</v>
      </c>
    </row>
    <row r="237" spans="2:6" x14ac:dyDescent="0.3">
      <c r="B237" s="34" t="s">
        <v>44</v>
      </c>
      <c r="C237" s="26" t="s">
        <v>3</v>
      </c>
      <c r="D237" s="26" t="s">
        <v>42</v>
      </c>
      <c r="E237" s="26">
        <v>1</v>
      </c>
      <c r="F237" s="26">
        <v>20578946.852789</v>
      </c>
    </row>
    <row r="238" spans="2:6" x14ac:dyDescent="0.3">
      <c r="B238" s="35" t="s">
        <v>44</v>
      </c>
      <c r="C238" s="28" t="s">
        <v>3</v>
      </c>
      <c r="D238" s="28" t="s">
        <v>42</v>
      </c>
      <c r="E238" s="28">
        <v>0.95</v>
      </c>
      <c r="F238" s="28">
        <v>13706822.574012</v>
      </c>
    </row>
    <row r="239" spans="2:6" x14ac:dyDescent="0.3">
      <c r="B239" s="34" t="s">
        <v>44</v>
      </c>
      <c r="C239" s="26" t="s">
        <v>3</v>
      </c>
      <c r="D239" s="26" t="s">
        <v>42</v>
      </c>
      <c r="E239" s="26">
        <v>0.95</v>
      </c>
      <c r="F239" s="26">
        <v>13706822.574012</v>
      </c>
    </row>
    <row r="240" spans="2:6" x14ac:dyDescent="0.3">
      <c r="B240" s="35" t="s">
        <v>44</v>
      </c>
      <c r="C240" s="28" t="s">
        <v>3</v>
      </c>
      <c r="D240" s="28" t="s">
        <v>42</v>
      </c>
      <c r="E240" s="28">
        <v>0.95</v>
      </c>
      <c r="F240" s="28">
        <v>13706822.574012</v>
      </c>
    </row>
    <row r="241" spans="2:6" x14ac:dyDescent="0.3">
      <c r="B241" s="34" t="s">
        <v>44</v>
      </c>
      <c r="C241" s="26" t="s">
        <v>3</v>
      </c>
      <c r="D241" s="26" t="s">
        <v>42</v>
      </c>
      <c r="E241" s="26">
        <v>0.75</v>
      </c>
      <c r="F241" s="26">
        <v>10900436.099154999</v>
      </c>
    </row>
    <row r="242" spans="2:6" x14ac:dyDescent="0.3">
      <c r="B242" s="35" t="s">
        <v>44</v>
      </c>
      <c r="C242" s="28" t="s">
        <v>3</v>
      </c>
      <c r="D242" s="28" t="s">
        <v>42</v>
      </c>
      <c r="E242" s="28">
        <v>0.75</v>
      </c>
      <c r="F242" s="28">
        <v>10900436.099154999</v>
      </c>
    </row>
    <row r="243" spans="2:6" x14ac:dyDescent="0.3">
      <c r="B243" s="34" t="s">
        <v>44</v>
      </c>
      <c r="C243" s="26" t="s">
        <v>3</v>
      </c>
      <c r="D243" s="26" t="s">
        <v>42</v>
      </c>
      <c r="E243" s="26">
        <v>0.75</v>
      </c>
      <c r="F243" s="26">
        <v>10900436.099154999</v>
      </c>
    </row>
    <row r="244" spans="2:6" x14ac:dyDescent="0.3">
      <c r="B244" s="35" t="s">
        <v>44</v>
      </c>
      <c r="C244" s="28" t="s">
        <v>3</v>
      </c>
      <c r="D244" s="28" t="s">
        <v>42</v>
      </c>
      <c r="E244" s="28">
        <v>0.75</v>
      </c>
      <c r="F244" s="28">
        <v>10900436.099154999</v>
      </c>
    </row>
    <row r="245" spans="2:6" x14ac:dyDescent="0.3">
      <c r="B245" s="34" t="s">
        <v>44</v>
      </c>
      <c r="C245" s="26" t="s">
        <v>3</v>
      </c>
      <c r="D245" s="26" t="s">
        <v>42</v>
      </c>
      <c r="E245" s="26">
        <v>0.5</v>
      </c>
      <c r="F245" s="26">
        <v>9131172.2672019992</v>
      </c>
    </row>
    <row r="246" spans="2:6" x14ac:dyDescent="0.3">
      <c r="B246" s="35" t="s">
        <v>44</v>
      </c>
      <c r="C246" s="28" t="s">
        <v>3</v>
      </c>
      <c r="D246" s="28" t="s">
        <v>42</v>
      </c>
      <c r="E246" s="28">
        <v>0.5</v>
      </c>
      <c r="F246" s="28">
        <v>9131172.2672019992</v>
      </c>
    </row>
    <row r="247" spans="2:6" x14ac:dyDescent="0.3">
      <c r="B247" s="34" t="s">
        <v>44</v>
      </c>
      <c r="C247" s="26" t="s">
        <v>3</v>
      </c>
      <c r="D247" s="26" t="s">
        <v>42</v>
      </c>
      <c r="E247" s="26">
        <v>0.5</v>
      </c>
      <c r="F247" s="26">
        <v>9131172.2672019992</v>
      </c>
    </row>
    <row r="248" spans="2:6" x14ac:dyDescent="0.3">
      <c r="B248" s="35" t="s">
        <v>44</v>
      </c>
      <c r="C248" s="28" t="s">
        <v>3</v>
      </c>
      <c r="D248" s="28" t="s">
        <v>42</v>
      </c>
      <c r="E248" s="28">
        <v>0.5</v>
      </c>
      <c r="F248" s="28">
        <v>9131172.2672019992</v>
      </c>
    </row>
    <row r="249" spans="2:6" x14ac:dyDescent="0.3">
      <c r="B249" s="34" t="s">
        <v>44</v>
      </c>
      <c r="C249" s="26" t="s">
        <v>3</v>
      </c>
      <c r="D249" s="26" t="s">
        <v>42</v>
      </c>
      <c r="E249" s="26">
        <v>0.5</v>
      </c>
      <c r="F249" s="26">
        <v>9131172.2672019992</v>
      </c>
    </row>
    <row r="250" spans="2:6" x14ac:dyDescent="0.3">
      <c r="B250" s="35" t="s">
        <v>44</v>
      </c>
      <c r="C250" s="28" t="s">
        <v>3</v>
      </c>
      <c r="D250" s="28" t="s">
        <v>42</v>
      </c>
      <c r="E250" s="28">
        <v>0.25</v>
      </c>
      <c r="F250" s="28">
        <v>7648575.5749129998</v>
      </c>
    </row>
    <row r="251" spans="2:6" x14ac:dyDescent="0.3">
      <c r="B251" s="34" t="s">
        <v>44</v>
      </c>
      <c r="C251" s="26" t="s">
        <v>3</v>
      </c>
      <c r="D251" s="26" t="s">
        <v>42</v>
      </c>
      <c r="E251" s="26">
        <v>0.25</v>
      </c>
      <c r="F251" s="26">
        <v>7648575.5749129998</v>
      </c>
    </row>
    <row r="252" spans="2:6" x14ac:dyDescent="0.3">
      <c r="B252" s="35" t="s">
        <v>44</v>
      </c>
      <c r="C252" s="28" t="s">
        <v>3</v>
      </c>
      <c r="D252" s="28" t="s">
        <v>42</v>
      </c>
      <c r="E252" s="28">
        <v>0.25</v>
      </c>
      <c r="F252" s="28">
        <v>7648575.5749129998</v>
      </c>
    </row>
    <row r="253" spans="2:6" x14ac:dyDescent="0.3">
      <c r="B253" s="34" t="s">
        <v>44</v>
      </c>
      <c r="C253" s="26" t="s">
        <v>3</v>
      </c>
      <c r="D253" s="26" t="s">
        <v>42</v>
      </c>
      <c r="E253" s="26">
        <v>0.25</v>
      </c>
      <c r="F253" s="26">
        <v>7648575.5749129998</v>
      </c>
    </row>
    <row r="254" spans="2:6" x14ac:dyDescent="0.3">
      <c r="B254" s="35" t="s">
        <v>44</v>
      </c>
      <c r="C254" s="28" t="s">
        <v>3</v>
      </c>
      <c r="D254" s="28" t="s">
        <v>42</v>
      </c>
      <c r="E254" s="28">
        <v>0.05</v>
      </c>
      <c r="F254" s="28">
        <v>5911519.6057810001</v>
      </c>
    </row>
    <row r="255" spans="2:6" x14ac:dyDescent="0.3">
      <c r="B255" s="34" t="s">
        <v>44</v>
      </c>
      <c r="C255" s="26" t="s">
        <v>3</v>
      </c>
      <c r="D255" s="26" t="s">
        <v>42</v>
      </c>
      <c r="E255" s="26">
        <v>0.05</v>
      </c>
      <c r="F255" s="26">
        <v>5911519.6057810001</v>
      </c>
    </row>
    <row r="256" spans="2:6" x14ac:dyDescent="0.3">
      <c r="B256" s="35" t="s">
        <v>44</v>
      </c>
      <c r="C256" s="28" t="s">
        <v>3</v>
      </c>
      <c r="D256" s="28" t="s">
        <v>42</v>
      </c>
      <c r="E256" s="28">
        <v>0.05</v>
      </c>
      <c r="F256" s="28">
        <v>5911519.6057810001</v>
      </c>
    </row>
    <row r="257" spans="2:6" x14ac:dyDescent="0.3">
      <c r="B257" s="34" t="s">
        <v>44</v>
      </c>
      <c r="C257" s="26" t="s">
        <v>3</v>
      </c>
      <c r="D257" s="26" t="s">
        <v>42</v>
      </c>
      <c r="E257" s="26">
        <v>0</v>
      </c>
      <c r="F257" s="26">
        <v>3029126.680563</v>
      </c>
    </row>
    <row r="258" spans="2:6" x14ac:dyDescent="0.3">
      <c r="B258" s="35" t="s">
        <v>44</v>
      </c>
      <c r="C258" s="28" t="s">
        <v>3</v>
      </c>
      <c r="D258" s="28" t="s">
        <v>42</v>
      </c>
      <c r="E258" s="28" t="s">
        <v>24</v>
      </c>
      <c r="F258" s="28">
        <v>9397870.1987839993</v>
      </c>
    </row>
    <row r="259" spans="2:6" x14ac:dyDescent="0.3">
      <c r="B259" s="34" t="s">
        <v>44</v>
      </c>
      <c r="C259" s="26" t="s">
        <v>3</v>
      </c>
      <c r="D259" s="26" t="s">
        <v>43</v>
      </c>
      <c r="E259" s="26">
        <v>1</v>
      </c>
      <c r="F259" s="26">
        <v>847.24255100000005</v>
      </c>
    </row>
    <row r="260" spans="2:6" x14ac:dyDescent="0.3">
      <c r="B260" s="35" t="s">
        <v>44</v>
      </c>
      <c r="C260" s="28" t="s">
        <v>3</v>
      </c>
      <c r="D260" s="28" t="s">
        <v>43</v>
      </c>
      <c r="E260" s="28">
        <v>0.95</v>
      </c>
      <c r="F260" s="28">
        <v>514.28296599999999</v>
      </c>
    </row>
    <row r="261" spans="2:6" x14ac:dyDescent="0.3">
      <c r="B261" s="34" t="s">
        <v>44</v>
      </c>
      <c r="C261" s="26" t="s">
        <v>3</v>
      </c>
      <c r="D261" s="26" t="s">
        <v>43</v>
      </c>
      <c r="E261" s="26">
        <v>0.95</v>
      </c>
      <c r="F261" s="26">
        <v>514.28296599999999</v>
      </c>
    </row>
    <row r="262" spans="2:6" x14ac:dyDescent="0.3">
      <c r="B262" s="35" t="s">
        <v>44</v>
      </c>
      <c r="C262" s="28" t="s">
        <v>3</v>
      </c>
      <c r="D262" s="28" t="s">
        <v>43</v>
      </c>
      <c r="E262" s="28">
        <v>0.95</v>
      </c>
      <c r="F262" s="28">
        <v>514.28296599999999</v>
      </c>
    </row>
    <row r="263" spans="2:6" x14ac:dyDescent="0.3">
      <c r="B263" s="34" t="s">
        <v>44</v>
      </c>
      <c r="C263" s="26" t="s">
        <v>3</v>
      </c>
      <c r="D263" s="26" t="s">
        <v>43</v>
      </c>
      <c r="E263" s="26">
        <v>0.75</v>
      </c>
      <c r="F263" s="26">
        <v>408.18402500000002</v>
      </c>
    </row>
    <row r="264" spans="2:6" x14ac:dyDescent="0.3">
      <c r="B264" s="35" t="s">
        <v>44</v>
      </c>
      <c r="C264" s="28" t="s">
        <v>3</v>
      </c>
      <c r="D264" s="28" t="s">
        <v>43</v>
      </c>
      <c r="E264" s="28">
        <v>0.75</v>
      </c>
      <c r="F264" s="28">
        <v>408.18402500000002</v>
      </c>
    </row>
    <row r="265" spans="2:6" x14ac:dyDescent="0.3">
      <c r="B265" s="34" t="s">
        <v>44</v>
      </c>
      <c r="C265" s="26" t="s">
        <v>3</v>
      </c>
      <c r="D265" s="26" t="s">
        <v>43</v>
      </c>
      <c r="E265" s="26">
        <v>0.75</v>
      </c>
      <c r="F265" s="26">
        <v>408.18402500000002</v>
      </c>
    </row>
    <row r="266" spans="2:6" x14ac:dyDescent="0.3">
      <c r="B266" s="35" t="s">
        <v>44</v>
      </c>
      <c r="C266" s="28" t="s">
        <v>3</v>
      </c>
      <c r="D266" s="28" t="s">
        <v>43</v>
      </c>
      <c r="E266" s="28">
        <v>0.75</v>
      </c>
      <c r="F266" s="28">
        <v>408.18402500000002</v>
      </c>
    </row>
    <row r="267" spans="2:6" x14ac:dyDescent="0.3">
      <c r="B267" s="34" t="s">
        <v>44</v>
      </c>
      <c r="C267" s="26" t="s">
        <v>3</v>
      </c>
      <c r="D267" s="26" t="s">
        <v>43</v>
      </c>
      <c r="E267" s="26">
        <v>0.5</v>
      </c>
      <c r="F267" s="26">
        <v>348.76526699999999</v>
      </c>
    </row>
    <row r="268" spans="2:6" x14ac:dyDescent="0.3">
      <c r="B268" s="35" t="s">
        <v>44</v>
      </c>
      <c r="C268" s="28" t="s">
        <v>3</v>
      </c>
      <c r="D268" s="28" t="s">
        <v>43</v>
      </c>
      <c r="E268" s="28">
        <v>0.5</v>
      </c>
      <c r="F268" s="28">
        <v>348.76526699999999</v>
      </c>
    </row>
    <row r="269" spans="2:6" x14ac:dyDescent="0.3">
      <c r="B269" s="34" t="s">
        <v>44</v>
      </c>
      <c r="C269" s="26" t="s">
        <v>3</v>
      </c>
      <c r="D269" s="26" t="s">
        <v>43</v>
      </c>
      <c r="E269" s="26">
        <v>0.5</v>
      </c>
      <c r="F269" s="26">
        <v>348.76526699999999</v>
      </c>
    </row>
    <row r="270" spans="2:6" x14ac:dyDescent="0.3">
      <c r="B270" s="35" t="s">
        <v>44</v>
      </c>
      <c r="C270" s="28" t="s">
        <v>3</v>
      </c>
      <c r="D270" s="28" t="s">
        <v>43</v>
      </c>
      <c r="E270" s="28">
        <v>0.5</v>
      </c>
      <c r="F270" s="28">
        <v>348.76526699999999</v>
      </c>
    </row>
    <row r="271" spans="2:6" x14ac:dyDescent="0.3">
      <c r="B271" s="34" t="s">
        <v>44</v>
      </c>
      <c r="C271" s="26" t="s">
        <v>3</v>
      </c>
      <c r="D271" s="26" t="s">
        <v>43</v>
      </c>
      <c r="E271" s="26">
        <v>0.5</v>
      </c>
      <c r="F271" s="26">
        <v>348.76526699999999</v>
      </c>
    </row>
    <row r="272" spans="2:6" x14ac:dyDescent="0.3">
      <c r="B272" s="35" t="s">
        <v>44</v>
      </c>
      <c r="C272" s="28" t="s">
        <v>3</v>
      </c>
      <c r="D272" s="28" t="s">
        <v>43</v>
      </c>
      <c r="E272" s="28">
        <v>0.25</v>
      </c>
      <c r="F272" s="28">
        <v>299.916676</v>
      </c>
    </row>
    <row r="273" spans="2:6" x14ac:dyDescent="0.3">
      <c r="B273" s="34" t="s">
        <v>44</v>
      </c>
      <c r="C273" s="26" t="s">
        <v>3</v>
      </c>
      <c r="D273" s="26" t="s">
        <v>43</v>
      </c>
      <c r="E273" s="26">
        <v>0.25</v>
      </c>
      <c r="F273" s="26">
        <v>299.916676</v>
      </c>
    </row>
    <row r="274" spans="2:6" x14ac:dyDescent="0.3">
      <c r="B274" s="35" t="s">
        <v>44</v>
      </c>
      <c r="C274" s="28" t="s">
        <v>3</v>
      </c>
      <c r="D274" s="28" t="s">
        <v>43</v>
      </c>
      <c r="E274" s="28">
        <v>0.25</v>
      </c>
      <c r="F274" s="28">
        <v>299.916676</v>
      </c>
    </row>
    <row r="275" spans="2:6" x14ac:dyDescent="0.3">
      <c r="B275" s="34" t="s">
        <v>44</v>
      </c>
      <c r="C275" s="26" t="s">
        <v>3</v>
      </c>
      <c r="D275" s="26" t="s">
        <v>43</v>
      </c>
      <c r="E275" s="26">
        <v>0.25</v>
      </c>
      <c r="F275" s="26">
        <v>299.916676</v>
      </c>
    </row>
    <row r="276" spans="2:6" x14ac:dyDescent="0.3">
      <c r="B276" s="35" t="s">
        <v>44</v>
      </c>
      <c r="C276" s="28" t="s">
        <v>3</v>
      </c>
      <c r="D276" s="28" t="s">
        <v>43</v>
      </c>
      <c r="E276" s="28">
        <v>0.05</v>
      </c>
      <c r="F276" s="28">
        <v>250.399091</v>
      </c>
    </row>
    <row r="277" spans="2:6" x14ac:dyDescent="0.3">
      <c r="B277" s="34" t="s">
        <v>44</v>
      </c>
      <c r="C277" s="26" t="s">
        <v>3</v>
      </c>
      <c r="D277" s="26" t="s">
        <v>43</v>
      </c>
      <c r="E277" s="26">
        <v>0.05</v>
      </c>
      <c r="F277" s="26">
        <v>250.399091</v>
      </c>
    </row>
    <row r="278" spans="2:6" x14ac:dyDescent="0.3">
      <c r="B278" s="35" t="s">
        <v>44</v>
      </c>
      <c r="C278" s="28" t="s">
        <v>3</v>
      </c>
      <c r="D278" s="28" t="s">
        <v>43</v>
      </c>
      <c r="E278" s="28">
        <v>0.05</v>
      </c>
      <c r="F278" s="28">
        <v>250.399091</v>
      </c>
    </row>
    <row r="279" spans="2:6" x14ac:dyDescent="0.3">
      <c r="B279" s="34" t="s">
        <v>44</v>
      </c>
      <c r="C279" s="26" t="s">
        <v>3</v>
      </c>
      <c r="D279" s="26" t="s">
        <v>43</v>
      </c>
      <c r="E279" s="26">
        <v>0</v>
      </c>
      <c r="F279" s="26">
        <v>197.70380399999999</v>
      </c>
    </row>
    <row r="280" spans="2:6" x14ac:dyDescent="0.3">
      <c r="B280" s="35" t="s">
        <v>44</v>
      </c>
      <c r="C280" s="28" t="s">
        <v>3</v>
      </c>
      <c r="D280" s="28" t="s">
        <v>43</v>
      </c>
      <c r="E280" s="28" t="s">
        <v>24</v>
      </c>
      <c r="F280" s="28">
        <v>361.298992</v>
      </c>
    </row>
    <row r="281" spans="2:6" x14ac:dyDescent="0.3">
      <c r="B281" s="34" t="s">
        <v>44</v>
      </c>
      <c r="C281" s="26" t="s">
        <v>4</v>
      </c>
      <c r="D281" s="26" t="s">
        <v>35</v>
      </c>
      <c r="E281" s="26">
        <v>1</v>
      </c>
      <c r="F281" s="26">
        <v>95008.55</v>
      </c>
    </row>
    <row r="282" spans="2:6" x14ac:dyDescent="0.3">
      <c r="B282" s="35" t="s">
        <v>44</v>
      </c>
      <c r="C282" s="28" t="s">
        <v>4</v>
      </c>
      <c r="D282" s="28" t="s">
        <v>35</v>
      </c>
      <c r="E282" s="28">
        <v>0.95</v>
      </c>
      <c r="F282" s="28">
        <v>74154.149999999994</v>
      </c>
    </row>
    <row r="283" spans="2:6" x14ac:dyDescent="0.3">
      <c r="B283" s="34" t="s">
        <v>44</v>
      </c>
      <c r="C283" s="26" t="s">
        <v>4</v>
      </c>
      <c r="D283" s="26" t="s">
        <v>35</v>
      </c>
      <c r="E283" s="26">
        <v>0.95</v>
      </c>
      <c r="F283" s="26">
        <v>74154.149999999994</v>
      </c>
    </row>
    <row r="284" spans="2:6" x14ac:dyDescent="0.3">
      <c r="B284" s="35" t="s">
        <v>44</v>
      </c>
      <c r="C284" s="28" t="s">
        <v>4</v>
      </c>
      <c r="D284" s="28" t="s">
        <v>35</v>
      </c>
      <c r="E284" s="28">
        <v>0.95</v>
      </c>
      <c r="F284" s="28">
        <v>74154.149999999994</v>
      </c>
    </row>
    <row r="285" spans="2:6" x14ac:dyDescent="0.3">
      <c r="B285" s="34" t="s">
        <v>44</v>
      </c>
      <c r="C285" s="26" t="s">
        <v>4</v>
      </c>
      <c r="D285" s="26" t="s">
        <v>35</v>
      </c>
      <c r="E285" s="26">
        <v>0.75</v>
      </c>
      <c r="F285" s="26">
        <v>55720.35</v>
      </c>
    </row>
    <row r="286" spans="2:6" x14ac:dyDescent="0.3">
      <c r="B286" s="35" t="s">
        <v>44</v>
      </c>
      <c r="C286" s="28" t="s">
        <v>4</v>
      </c>
      <c r="D286" s="28" t="s">
        <v>35</v>
      </c>
      <c r="E286" s="28">
        <v>0.75</v>
      </c>
      <c r="F286" s="28">
        <v>55720.35</v>
      </c>
    </row>
    <row r="287" spans="2:6" x14ac:dyDescent="0.3">
      <c r="B287" s="34" t="s">
        <v>44</v>
      </c>
      <c r="C287" s="26" t="s">
        <v>4</v>
      </c>
      <c r="D287" s="26" t="s">
        <v>35</v>
      </c>
      <c r="E287" s="26">
        <v>0.75</v>
      </c>
      <c r="F287" s="26">
        <v>55720.35</v>
      </c>
    </row>
    <row r="288" spans="2:6" x14ac:dyDescent="0.3">
      <c r="B288" s="35" t="s">
        <v>44</v>
      </c>
      <c r="C288" s="28" t="s">
        <v>4</v>
      </c>
      <c r="D288" s="28" t="s">
        <v>35</v>
      </c>
      <c r="E288" s="28">
        <v>0.75</v>
      </c>
      <c r="F288" s="28">
        <v>55720.35</v>
      </c>
    </row>
    <row r="289" spans="2:6" x14ac:dyDescent="0.3">
      <c r="B289" s="34" t="s">
        <v>44</v>
      </c>
      <c r="C289" s="26" t="s">
        <v>4</v>
      </c>
      <c r="D289" s="26" t="s">
        <v>35</v>
      </c>
      <c r="E289" s="26">
        <v>0.5</v>
      </c>
      <c r="F289" s="26">
        <v>42430.324999999997</v>
      </c>
    </row>
    <row r="290" spans="2:6" x14ac:dyDescent="0.3">
      <c r="B290" s="35" t="s">
        <v>44</v>
      </c>
      <c r="C290" s="28" t="s">
        <v>4</v>
      </c>
      <c r="D290" s="28" t="s">
        <v>35</v>
      </c>
      <c r="E290" s="28">
        <v>0.5</v>
      </c>
      <c r="F290" s="28">
        <v>42430.324999999997</v>
      </c>
    </row>
    <row r="291" spans="2:6" x14ac:dyDescent="0.3">
      <c r="B291" s="34" t="s">
        <v>44</v>
      </c>
      <c r="C291" s="26" t="s">
        <v>4</v>
      </c>
      <c r="D291" s="26" t="s">
        <v>35</v>
      </c>
      <c r="E291" s="26">
        <v>0.5</v>
      </c>
      <c r="F291" s="26">
        <v>42430.324999999997</v>
      </c>
    </row>
    <row r="292" spans="2:6" x14ac:dyDescent="0.3">
      <c r="B292" s="35" t="s">
        <v>44</v>
      </c>
      <c r="C292" s="28" t="s">
        <v>4</v>
      </c>
      <c r="D292" s="28" t="s">
        <v>35</v>
      </c>
      <c r="E292" s="28">
        <v>0.5</v>
      </c>
      <c r="F292" s="28">
        <v>42430.324999999997</v>
      </c>
    </row>
    <row r="293" spans="2:6" x14ac:dyDescent="0.3">
      <c r="B293" s="34" t="s">
        <v>44</v>
      </c>
      <c r="C293" s="26" t="s">
        <v>4</v>
      </c>
      <c r="D293" s="26" t="s">
        <v>35</v>
      </c>
      <c r="E293" s="26">
        <v>0.5</v>
      </c>
      <c r="F293" s="26">
        <v>42430.324999999997</v>
      </c>
    </row>
    <row r="294" spans="2:6" x14ac:dyDescent="0.3">
      <c r="B294" s="35" t="s">
        <v>44</v>
      </c>
      <c r="C294" s="28" t="s">
        <v>4</v>
      </c>
      <c r="D294" s="28" t="s">
        <v>35</v>
      </c>
      <c r="E294" s="28">
        <v>0.25</v>
      </c>
      <c r="F294" s="28">
        <v>35983.15</v>
      </c>
    </row>
    <row r="295" spans="2:6" x14ac:dyDescent="0.3">
      <c r="B295" s="34" t="s">
        <v>44</v>
      </c>
      <c r="C295" s="26" t="s">
        <v>4</v>
      </c>
      <c r="D295" s="26" t="s">
        <v>35</v>
      </c>
      <c r="E295" s="26">
        <v>0.25</v>
      </c>
      <c r="F295" s="26">
        <v>35983.15</v>
      </c>
    </row>
    <row r="296" spans="2:6" x14ac:dyDescent="0.3">
      <c r="B296" s="35" t="s">
        <v>44</v>
      </c>
      <c r="C296" s="28" t="s">
        <v>4</v>
      </c>
      <c r="D296" s="28" t="s">
        <v>35</v>
      </c>
      <c r="E296" s="28">
        <v>0.25</v>
      </c>
      <c r="F296" s="28">
        <v>35983.15</v>
      </c>
    </row>
    <row r="297" spans="2:6" x14ac:dyDescent="0.3">
      <c r="B297" s="34" t="s">
        <v>44</v>
      </c>
      <c r="C297" s="26" t="s">
        <v>4</v>
      </c>
      <c r="D297" s="26" t="s">
        <v>35</v>
      </c>
      <c r="E297" s="26">
        <v>0.25</v>
      </c>
      <c r="F297" s="26">
        <v>35983.15</v>
      </c>
    </row>
    <row r="298" spans="2:6" x14ac:dyDescent="0.3">
      <c r="B298" s="35" t="s">
        <v>44</v>
      </c>
      <c r="C298" s="28" t="s">
        <v>4</v>
      </c>
      <c r="D298" s="28" t="s">
        <v>35</v>
      </c>
      <c r="E298" s="28">
        <v>0.05</v>
      </c>
      <c r="F298" s="28">
        <v>29652.35</v>
      </c>
    </row>
    <row r="299" spans="2:6" x14ac:dyDescent="0.3">
      <c r="B299" s="34" t="s">
        <v>44</v>
      </c>
      <c r="C299" s="26" t="s">
        <v>4</v>
      </c>
      <c r="D299" s="26" t="s">
        <v>35</v>
      </c>
      <c r="E299" s="26">
        <v>0.05</v>
      </c>
      <c r="F299" s="26">
        <v>29652.35</v>
      </c>
    </row>
    <row r="300" spans="2:6" x14ac:dyDescent="0.3">
      <c r="B300" s="35" t="s">
        <v>44</v>
      </c>
      <c r="C300" s="28" t="s">
        <v>4</v>
      </c>
      <c r="D300" s="28" t="s">
        <v>35</v>
      </c>
      <c r="E300" s="28">
        <v>0.05</v>
      </c>
      <c r="F300" s="28">
        <v>29652.35</v>
      </c>
    </row>
    <row r="301" spans="2:6" x14ac:dyDescent="0.3">
      <c r="B301" s="34" t="s">
        <v>44</v>
      </c>
      <c r="C301" s="26" t="s">
        <v>4</v>
      </c>
      <c r="D301" s="26" t="s">
        <v>35</v>
      </c>
      <c r="E301" s="26">
        <v>0</v>
      </c>
      <c r="F301" s="26">
        <v>18154.5</v>
      </c>
    </row>
    <row r="302" spans="2:6" x14ac:dyDescent="0.3">
      <c r="B302" s="35" t="s">
        <v>44</v>
      </c>
      <c r="C302" s="28" t="s">
        <v>4</v>
      </c>
      <c r="D302" s="28" t="s">
        <v>35</v>
      </c>
      <c r="E302" s="28" t="s">
        <v>24</v>
      </c>
      <c r="F302" s="28">
        <v>46594.946610999999</v>
      </c>
    </row>
    <row r="303" spans="2:6" x14ac:dyDescent="0.3">
      <c r="B303" s="34" t="s">
        <v>44</v>
      </c>
      <c r="C303" s="26" t="s">
        <v>4</v>
      </c>
      <c r="D303" s="26" t="s">
        <v>45</v>
      </c>
      <c r="E303" s="26">
        <v>1</v>
      </c>
      <c r="F303" s="26">
        <v>129840.66505</v>
      </c>
    </row>
    <row r="304" spans="2:6" x14ac:dyDescent="0.3">
      <c r="B304" s="35" t="s">
        <v>44</v>
      </c>
      <c r="C304" s="28" t="s">
        <v>4</v>
      </c>
      <c r="D304" s="28" t="s">
        <v>45</v>
      </c>
      <c r="E304" s="28">
        <v>0.95</v>
      </c>
      <c r="F304" s="28">
        <v>101262.989262</v>
      </c>
    </row>
    <row r="305" spans="2:6" x14ac:dyDescent="0.3">
      <c r="B305" s="34" t="s">
        <v>44</v>
      </c>
      <c r="C305" s="26" t="s">
        <v>4</v>
      </c>
      <c r="D305" s="26" t="s">
        <v>45</v>
      </c>
      <c r="E305" s="26">
        <v>0.95</v>
      </c>
      <c r="F305" s="26">
        <v>101262.989262</v>
      </c>
    </row>
    <row r="306" spans="2:6" x14ac:dyDescent="0.3">
      <c r="B306" s="35" t="s">
        <v>44</v>
      </c>
      <c r="C306" s="28" t="s">
        <v>4</v>
      </c>
      <c r="D306" s="28" t="s">
        <v>45</v>
      </c>
      <c r="E306" s="28">
        <v>0.95</v>
      </c>
      <c r="F306" s="28">
        <v>101262.989262</v>
      </c>
    </row>
    <row r="307" spans="2:6" x14ac:dyDescent="0.3">
      <c r="B307" s="34" t="s">
        <v>44</v>
      </c>
      <c r="C307" s="26" t="s">
        <v>4</v>
      </c>
      <c r="D307" s="26" t="s">
        <v>45</v>
      </c>
      <c r="E307" s="26">
        <v>0.75</v>
      </c>
      <c r="F307" s="26">
        <v>76122.272255000003</v>
      </c>
    </row>
    <row r="308" spans="2:6" x14ac:dyDescent="0.3">
      <c r="B308" s="35" t="s">
        <v>44</v>
      </c>
      <c r="C308" s="28" t="s">
        <v>4</v>
      </c>
      <c r="D308" s="28" t="s">
        <v>45</v>
      </c>
      <c r="E308" s="28">
        <v>0.75</v>
      </c>
      <c r="F308" s="28">
        <v>76122.272255000003</v>
      </c>
    </row>
    <row r="309" spans="2:6" x14ac:dyDescent="0.3">
      <c r="B309" s="34" t="s">
        <v>44</v>
      </c>
      <c r="C309" s="26" t="s">
        <v>4</v>
      </c>
      <c r="D309" s="26" t="s">
        <v>45</v>
      </c>
      <c r="E309" s="26">
        <v>0.75</v>
      </c>
      <c r="F309" s="26">
        <v>76122.272255000003</v>
      </c>
    </row>
    <row r="310" spans="2:6" x14ac:dyDescent="0.3">
      <c r="B310" s="35" t="s">
        <v>44</v>
      </c>
      <c r="C310" s="28" t="s">
        <v>4</v>
      </c>
      <c r="D310" s="28" t="s">
        <v>45</v>
      </c>
      <c r="E310" s="28">
        <v>0.75</v>
      </c>
      <c r="F310" s="28">
        <v>76122.272255000003</v>
      </c>
    </row>
    <row r="311" spans="2:6" x14ac:dyDescent="0.3">
      <c r="B311" s="34" t="s">
        <v>44</v>
      </c>
      <c r="C311" s="26" t="s">
        <v>4</v>
      </c>
      <c r="D311" s="26" t="s">
        <v>45</v>
      </c>
      <c r="E311" s="26">
        <v>0.5</v>
      </c>
      <c r="F311" s="26">
        <v>57919.120194000003</v>
      </c>
    </row>
    <row r="312" spans="2:6" x14ac:dyDescent="0.3">
      <c r="B312" s="35" t="s">
        <v>44</v>
      </c>
      <c r="C312" s="28" t="s">
        <v>4</v>
      </c>
      <c r="D312" s="28" t="s">
        <v>45</v>
      </c>
      <c r="E312" s="28">
        <v>0.5</v>
      </c>
      <c r="F312" s="28">
        <v>57919.120194000003</v>
      </c>
    </row>
    <row r="313" spans="2:6" x14ac:dyDescent="0.3">
      <c r="B313" s="34" t="s">
        <v>44</v>
      </c>
      <c r="C313" s="26" t="s">
        <v>4</v>
      </c>
      <c r="D313" s="26" t="s">
        <v>45</v>
      </c>
      <c r="E313" s="26">
        <v>0.5</v>
      </c>
      <c r="F313" s="26">
        <v>57919.120194000003</v>
      </c>
    </row>
    <row r="314" spans="2:6" x14ac:dyDescent="0.3">
      <c r="B314" s="35" t="s">
        <v>44</v>
      </c>
      <c r="C314" s="28" t="s">
        <v>4</v>
      </c>
      <c r="D314" s="28" t="s">
        <v>45</v>
      </c>
      <c r="E314" s="28">
        <v>0.5</v>
      </c>
      <c r="F314" s="28">
        <v>57919.120194000003</v>
      </c>
    </row>
    <row r="315" spans="2:6" x14ac:dyDescent="0.3">
      <c r="B315" s="34" t="s">
        <v>44</v>
      </c>
      <c r="C315" s="26" t="s">
        <v>4</v>
      </c>
      <c r="D315" s="26" t="s">
        <v>45</v>
      </c>
      <c r="E315" s="26">
        <v>0.5</v>
      </c>
      <c r="F315" s="26">
        <v>57919.120194000003</v>
      </c>
    </row>
    <row r="316" spans="2:6" x14ac:dyDescent="0.3">
      <c r="B316" s="35" t="s">
        <v>44</v>
      </c>
      <c r="C316" s="28" t="s">
        <v>4</v>
      </c>
      <c r="D316" s="28" t="s">
        <v>45</v>
      </c>
      <c r="E316" s="28">
        <v>0.25</v>
      </c>
      <c r="F316" s="28">
        <v>49072.133703</v>
      </c>
    </row>
    <row r="317" spans="2:6" x14ac:dyDescent="0.3">
      <c r="B317" s="34" t="s">
        <v>44</v>
      </c>
      <c r="C317" s="26" t="s">
        <v>4</v>
      </c>
      <c r="D317" s="26" t="s">
        <v>45</v>
      </c>
      <c r="E317" s="26">
        <v>0.25</v>
      </c>
      <c r="F317" s="26">
        <v>49072.133703</v>
      </c>
    </row>
    <row r="318" spans="2:6" x14ac:dyDescent="0.3">
      <c r="B318" s="35" t="s">
        <v>44</v>
      </c>
      <c r="C318" s="28" t="s">
        <v>4</v>
      </c>
      <c r="D318" s="28" t="s">
        <v>45</v>
      </c>
      <c r="E318" s="28">
        <v>0.25</v>
      </c>
      <c r="F318" s="28">
        <v>49072.133703</v>
      </c>
    </row>
    <row r="319" spans="2:6" x14ac:dyDescent="0.3">
      <c r="B319" s="34" t="s">
        <v>44</v>
      </c>
      <c r="C319" s="26" t="s">
        <v>4</v>
      </c>
      <c r="D319" s="26" t="s">
        <v>45</v>
      </c>
      <c r="E319" s="26">
        <v>0.25</v>
      </c>
      <c r="F319" s="26">
        <v>49072.133703</v>
      </c>
    </row>
    <row r="320" spans="2:6" x14ac:dyDescent="0.3">
      <c r="B320" s="35" t="s">
        <v>44</v>
      </c>
      <c r="C320" s="28" t="s">
        <v>4</v>
      </c>
      <c r="D320" s="28" t="s">
        <v>45</v>
      </c>
      <c r="E320" s="28">
        <v>0.05</v>
      </c>
      <c r="F320" s="28">
        <v>40543.384136000001</v>
      </c>
    </row>
    <row r="321" spans="2:6" x14ac:dyDescent="0.3">
      <c r="B321" s="34" t="s">
        <v>44</v>
      </c>
      <c r="C321" s="26" t="s">
        <v>4</v>
      </c>
      <c r="D321" s="26" t="s">
        <v>45</v>
      </c>
      <c r="E321" s="26">
        <v>0.05</v>
      </c>
      <c r="F321" s="26">
        <v>40543.384136000001</v>
      </c>
    </row>
    <row r="322" spans="2:6" x14ac:dyDescent="0.3">
      <c r="B322" s="35" t="s">
        <v>44</v>
      </c>
      <c r="C322" s="28" t="s">
        <v>4</v>
      </c>
      <c r="D322" s="28" t="s">
        <v>45</v>
      </c>
      <c r="E322" s="28">
        <v>0.05</v>
      </c>
      <c r="F322" s="28">
        <v>40543.384136000001</v>
      </c>
    </row>
    <row r="323" spans="2:6" x14ac:dyDescent="0.3">
      <c r="B323" s="34" t="s">
        <v>44</v>
      </c>
      <c r="C323" s="26" t="s">
        <v>4</v>
      </c>
      <c r="D323" s="26" t="s">
        <v>45</v>
      </c>
      <c r="E323" s="26">
        <v>0</v>
      </c>
      <c r="F323" s="26">
        <v>24886.127467999999</v>
      </c>
    </row>
    <row r="324" spans="2:6" x14ac:dyDescent="0.3">
      <c r="B324" s="35" t="s">
        <v>44</v>
      </c>
      <c r="C324" s="28" t="s">
        <v>4</v>
      </c>
      <c r="D324" s="28" t="s">
        <v>45</v>
      </c>
      <c r="E324" s="28" t="s">
        <v>24</v>
      </c>
      <c r="F324" s="28">
        <v>63650.192385000002</v>
      </c>
    </row>
    <row r="325" spans="2:6" x14ac:dyDescent="0.3">
      <c r="B325" s="34" t="s">
        <v>44</v>
      </c>
      <c r="C325" s="26" t="s">
        <v>4</v>
      </c>
      <c r="D325" s="26" t="s">
        <v>36</v>
      </c>
      <c r="E325" s="26">
        <v>1</v>
      </c>
      <c r="F325" s="26">
        <v>31816479.624793001</v>
      </c>
    </row>
    <row r="326" spans="2:6" x14ac:dyDescent="0.3">
      <c r="B326" s="35" t="s">
        <v>44</v>
      </c>
      <c r="C326" s="28" t="s">
        <v>4</v>
      </c>
      <c r="D326" s="28" t="s">
        <v>36</v>
      </c>
      <c r="E326" s="28">
        <v>0.95</v>
      </c>
      <c r="F326" s="28">
        <v>22469068.978969999</v>
      </c>
    </row>
    <row r="327" spans="2:6" x14ac:dyDescent="0.3">
      <c r="B327" s="34" t="s">
        <v>44</v>
      </c>
      <c r="C327" s="26" t="s">
        <v>4</v>
      </c>
      <c r="D327" s="26" t="s">
        <v>36</v>
      </c>
      <c r="E327" s="26">
        <v>0.95</v>
      </c>
      <c r="F327" s="26">
        <v>22469068.978969999</v>
      </c>
    </row>
    <row r="328" spans="2:6" x14ac:dyDescent="0.3">
      <c r="B328" s="35" t="s">
        <v>44</v>
      </c>
      <c r="C328" s="28" t="s">
        <v>4</v>
      </c>
      <c r="D328" s="28" t="s">
        <v>36</v>
      </c>
      <c r="E328" s="28">
        <v>0.95</v>
      </c>
      <c r="F328" s="28">
        <v>22469068.978969999</v>
      </c>
    </row>
    <row r="329" spans="2:6" x14ac:dyDescent="0.3">
      <c r="B329" s="34" t="s">
        <v>44</v>
      </c>
      <c r="C329" s="26" t="s">
        <v>4</v>
      </c>
      <c r="D329" s="26" t="s">
        <v>36</v>
      </c>
      <c r="E329" s="26">
        <v>0.75</v>
      </c>
      <c r="F329" s="26">
        <v>18169923.191587999</v>
      </c>
    </row>
    <row r="330" spans="2:6" x14ac:dyDescent="0.3">
      <c r="B330" s="35" t="s">
        <v>44</v>
      </c>
      <c r="C330" s="28" t="s">
        <v>4</v>
      </c>
      <c r="D330" s="28" t="s">
        <v>36</v>
      </c>
      <c r="E330" s="28">
        <v>0.75</v>
      </c>
      <c r="F330" s="28">
        <v>18169923.191587999</v>
      </c>
    </row>
    <row r="331" spans="2:6" x14ac:dyDescent="0.3">
      <c r="B331" s="34" t="s">
        <v>44</v>
      </c>
      <c r="C331" s="26" t="s">
        <v>4</v>
      </c>
      <c r="D331" s="26" t="s">
        <v>36</v>
      </c>
      <c r="E331" s="26">
        <v>0.75</v>
      </c>
      <c r="F331" s="26">
        <v>18169923.191587999</v>
      </c>
    </row>
    <row r="332" spans="2:6" x14ac:dyDescent="0.3">
      <c r="B332" s="35" t="s">
        <v>44</v>
      </c>
      <c r="C332" s="28" t="s">
        <v>4</v>
      </c>
      <c r="D332" s="28" t="s">
        <v>36</v>
      </c>
      <c r="E332" s="28">
        <v>0.75</v>
      </c>
      <c r="F332" s="28">
        <v>18169923.191587999</v>
      </c>
    </row>
    <row r="333" spans="2:6" x14ac:dyDescent="0.3">
      <c r="B333" s="34" t="s">
        <v>44</v>
      </c>
      <c r="C333" s="26" t="s">
        <v>4</v>
      </c>
      <c r="D333" s="26" t="s">
        <v>36</v>
      </c>
      <c r="E333" s="26">
        <v>0.5</v>
      </c>
      <c r="F333" s="26">
        <v>15476103.436476</v>
      </c>
    </row>
    <row r="334" spans="2:6" x14ac:dyDescent="0.3">
      <c r="B334" s="35" t="s">
        <v>44</v>
      </c>
      <c r="C334" s="28" t="s">
        <v>4</v>
      </c>
      <c r="D334" s="28" t="s">
        <v>36</v>
      </c>
      <c r="E334" s="28">
        <v>0.5</v>
      </c>
      <c r="F334" s="28">
        <v>15476103.436476</v>
      </c>
    </row>
    <row r="335" spans="2:6" x14ac:dyDescent="0.3">
      <c r="B335" s="34" t="s">
        <v>44</v>
      </c>
      <c r="C335" s="26" t="s">
        <v>4</v>
      </c>
      <c r="D335" s="26" t="s">
        <v>36</v>
      </c>
      <c r="E335" s="26">
        <v>0.5</v>
      </c>
      <c r="F335" s="26">
        <v>15476103.436476</v>
      </c>
    </row>
    <row r="336" spans="2:6" x14ac:dyDescent="0.3">
      <c r="B336" s="35" t="s">
        <v>44</v>
      </c>
      <c r="C336" s="28" t="s">
        <v>4</v>
      </c>
      <c r="D336" s="28" t="s">
        <v>36</v>
      </c>
      <c r="E336" s="28">
        <v>0.5</v>
      </c>
      <c r="F336" s="28">
        <v>15476103.436476</v>
      </c>
    </row>
    <row r="337" spans="2:6" x14ac:dyDescent="0.3">
      <c r="B337" s="34" t="s">
        <v>44</v>
      </c>
      <c r="C337" s="26" t="s">
        <v>4</v>
      </c>
      <c r="D337" s="26" t="s">
        <v>36</v>
      </c>
      <c r="E337" s="26">
        <v>0.5</v>
      </c>
      <c r="F337" s="26">
        <v>15476103.436476</v>
      </c>
    </row>
    <row r="338" spans="2:6" x14ac:dyDescent="0.3">
      <c r="B338" s="35" t="s">
        <v>44</v>
      </c>
      <c r="C338" s="28" t="s">
        <v>4</v>
      </c>
      <c r="D338" s="28" t="s">
        <v>36</v>
      </c>
      <c r="E338" s="28">
        <v>0.25</v>
      </c>
      <c r="F338" s="28">
        <v>13131390.609026</v>
      </c>
    </row>
    <row r="339" spans="2:6" x14ac:dyDescent="0.3">
      <c r="B339" s="34" t="s">
        <v>44</v>
      </c>
      <c r="C339" s="26" t="s">
        <v>4</v>
      </c>
      <c r="D339" s="26" t="s">
        <v>36</v>
      </c>
      <c r="E339" s="26">
        <v>0.25</v>
      </c>
      <c r="F339" s="26">
        <v>13131390.609026</v>
      </c>
    </row>
    <row r="340" spans="2:6" x14ac:dyDescent="0.3">
      <c r="B340" s="35" t="s">
        <v>44</v>
      </c>
      <c r="C340" s="28" t="s">
        <v>4</v>
      </c>
      <c r="D340" s="28" t="s">
        <v>36</v>
      </c>
      <c r="E340" s="28">
        <v>0.25</v>
      </c>
      <c r="F340" s="28">
        <v>13131390.609026</v>
      </c>
    </row>
    <row r="341" spans="2:6" x14ac:dyDescent="0.3">
      <c r="B341" s="34" t="s">
        <v>44</v>
      </c>
      <c r="C341" s="26" t="s">
        <v>4</v>
      </c>
      <c r="D341" s="26" t="s">
        <v>36</v>
      </c>
      <c r="E341" s="26">
        <v>0.25</v>
      </c>
      <c r="F341" s="26">
        <v>13131390.609026</v>
      </c>
    </row>
    <row r="342" spans="2:6" x14ac:dyDescent="0.3">
      <c r="B342" s="35" t="s">
        <v>44</v>
      </c>
      <c r="C342" s="28" t="s">
        <v>4</v>
      </c>
      <c r="D342" s="28" t="s">
        <v>36</v>
      </c>
      <c r="E342" s="28">
        <v>0.05</v>
      </c>
      <c r="F342" s="28">
        <v>10452551.976500001</v>
      </c>
    </row>
    <row r="343" spans="2:6" x14ac:dyDescent="0.3">
      <c r="B343" s="34" t="s">
        <v>44</v>
      </c>
      <c r="C343" s="26" t="s">
        <v>4</v>
      </c>
      <c r="D343" s="26" t="s">
        <v>36</v>
      </c>
      <c r="E343" s="26">
        <v>0.05</v>
      </c>
      <c r="F343" s="26">
        <v>10452551.976500001</v>
      </c>
    </row>
    <row r="344" spans="2:6" x14ac:dyDescent="0.3">
      <c r="B344" s="35" t="s">
        <v>44</v>
      </c>
      <c r="C344" s="28" t="s">
        <v>4</v>
      </c>
      <c r="D344" s="28" t="s">
        <v>36</v>
      </c>
      <c r="E344" s="28">
        <v>0.05</v>
      </c>
      <c r="F344" s="28">
        <v>10452551.976500001</v>
      </c>
    </row>
    <row r="345" spans="2:6" x14ac:dyDescent="0.3">
      <c r="B345" s="34" t="s">
        <v>44</v>
      </c>
      <c r="C345" s="26" t="s">
        <v>4</v>
      </c>
      <c r="D345" s="26" t="s">
        <v>36</v>
      </c>
      <c r="E345" s="26">
        <v>0</v>
      </c>
      <c r="F345" s="26">
        <v>5136993.1080879997</v>
      </c>
    </row>
    <row r="346" spans="2:6" x14ac:dyDescent="0.3">
      <c r="B346" s="35" t="s">
        <v>44</v>
      </c>
      <c r="C346" s="28" t="s">
        <v>4</v>
      </c>
      <c r="D346" s="28" t="s">
        <v>36</v>
      </c>
      <c r="E346" s="28" t="s">
        <v>24</v>
      </c>
      <c r="F346" s="28">
        <v>15834923.843963999</v>
      </c>
    </row>
    <row r="347" spans="2:6" x14ac:dyDescent="0.3">
      <c r="B347" s="34" t="s">
        <v>44</v>
      </c>
      <c r="C347" s="26" t="s">
        <v>4</v>
      </c>
      <c r="D347" s="26" t="s">
        <v>37</v>
      </c>
      <c r="E347" s="26">
        <v>1</v>
      </c>
      <c r="F347" s="26">
        <v>7447244.1084930003</v>
      </c>
    </row>
    <row r="348" spans="2:6" x14ac:dyDescent="0.3">
      <c r="B348" s="35" t="s">
        <v>44</v>
      </c>
      <c r="C348" s="28" t="s">
        <v>4</v>
      </c>
      <c r="D348" s="28" t="s">
        <v>37</v>
      </c>
      <c r="E348" s="28">
        <v>0.95</v>
      </c>
      <c r="F348" s="28">
        <v>4316722.0290440004</v>
      </c>
    </row>
    <row r="349" spans="2:6" x14ac:dyDescent="0.3">
      <c r="B349" s="34" t="s">
        <v>44</v>
      </c>
      <c r="C349" s="26" t="s">
        <v>4</v>
      </c>
      <c r="D349" s="26" t="s">
        <v>37</v>
      </c>
      <c r="E349" s="26">
        <v>0.95</v>
      </c>
      <c r="F349" s="26">
        <v>4316722.0290440004</v>
      </c>
    </row>
    <row r="350" spans="2:6" x14ac:dyDescent="0.3">
      <c r="B350" s="35" t="s">
        <v>44</v>
      </c>
      <c r="C350" s="28" t="s">
        <v>4</v>
      </c>
      <c r="D350" s="28" t="s">
        <v>37</v>
      </c>
      <c r="E350" s="28">
        <v>0.95</v>
      </c>
      <c r="F350" s="28">
        <v>4316722.0290440004</v>
      </c>
    </row>
    <row r="351" spans="2:6" x14ac:dyDescent="0.3">
      <c r="B351" s="34" t="s">
        <v>44</v>
      </c>
      <c r="C351" s="26" t="s">
        <v>4</v>
      </c>
      <c r="D351" s="26" t="s">
        <v>37</v>
      </c>
      <c r="E351" s="26">
        <v>0.75</v>
      </c>
      <c r="F351" s="26">
        <v>2931027.4713570001</v>
      </c>
    </row>
    <row r="352" spans="2:6" x14ac:dyDescent="0.3">
      <c r="B352" s="35" t="s">
        <v>44</v>
      </c>
      <c r="C352" s="28" t="s">
        <v>4</v>
      </c>
      <c r="D352" s="28" t="s">
        <v>37</v>
      </c>
      <c r="E352" s="28">
        <v>0.75</v>
      </c>
      <c r="F352" s="28">
        <v>2931027.4713570001</v>
      </c>
    </row>
    <row r="353" spans="2:6" x14ac:dyDescent="0.3">
      <c r="B353" s="34" t="s">
        <v>44</v>
      </c>
      <c r="C353" s="26" t="s">
        <v>4</v>
      </c>
      <c r="D353" s="26" t="s">
        <v>37</v>
      </c>
      <c r="E353" s="26">
        <v>0.75</v>
      </c>
      <c r="F353" s="26">
        <v>2931027.4713570001</v>
      </c>
    </row>
    <row r="354" spans="2:6" x14ac:dyDescent="0.3">
      <c r="B354" s="35" t="s">
        <v>44</v>
      </c>
      <c r="C354" s="28" t="s">
        <v>4</v>
      </c>
      <c r="D354" s="28" t="s">
        <v>37</v>
      </c>
      <c r="E354" s="28">
        <v>0.75</v>
      </c>
      <c r="F354" s="28">
        <v>2931027.4713570001</v>
      </c>
    </row>
    <row r="355" spans="2:6" x14ac:dyDescent="0.3">
      <c r="B355" s="34" t="s">
        <v>44</v>
      </c>
      <c r="C355" s="26" t="s">
        <v>4</v>
      </c>
      <c r="D355" s="26" t="s">
        <v>37</v>
      </c>
      <c r="E355" s="26">
        <v>0.5</v>
      </c>
      <c r="F355" s="26">
        <v>2082135.481712</v>
      </c>
    </row>
    <row r="356" spans="2:6" x14ac:dyDescent="0.3">
      <c r="B356" s="35" t="s">
        <v>44</v>
      </c>
      <c r="C356" s="28" t="s">
        <v>4</v>
      </c>
      <c r="D356" s="28" t="s">
        <v>37</v>
      </c>
      <c r="E356" s="28">
        <v>0.5</v>
      </c>
      <c r="F356" s="28">
        <v>2082135.481712</v>
      </c>
    </row>
    <row r="357" spans="2:6" x14ac:dyDescent="0.3">
      <c r="B357" s="34" t="s">
        <v>44</v>
      </c>
      <c r="C357" s="26" t="s">
        <v>4</v>
      </c>
      <c r="D357" s="26" t="s">
        <v>37</v>
      </c>
      <c r="E357" s="26">
        <v>0.5</v>
      </c>
      <c r="F357" s="26">
        <v>2082135.481712</v>
      </c>
    </row>
    <row r="358" spans="2:6" x14ac:dyDescent="0.3">
      <c r="B358" s="35" t="s">
        <v>44</v>
      </c>
      <c r="C358" s="28" t="s">
        <v>4</v>
      </c>
      <c r="D358" s="28" t="s">
        <v>37</v>
      </c>
      <c r="E358" s="28">
        <v>0.5</v>
      </c>
      <c r="F358" s="28">
        <v>2082135.481712</v>
      </c>
    </row>
    <row r="359" spans="2:6" x14ac:dyDescent="0.3">
      <c r="B359" s="34" t="s">
        <v>44</v>
      </c>
      <c r="C359" s="26" t="s">
        <v>4</v>
      </c>
      <c r="D359" s="26" t="s">
        <v>37</v>
      </c>
      <c r="E359" s="26">
        <v>0.5</v>
      </c>
      <c r="F359" s="26">
        <v>2082135.481712</v>
      </c>
    </row>
    <row r="360" spans="2:6" x14ac:dyDescent="0.3">
      <c r="B360" s="35" t="s">
        <v>44</v>
      </c>
      <c r="C360" s="28" t="s">
        <v>4</v>
      </c>
      <c r="D360" s="28" t="s">
        <v>37</v>
      </c>
      <c r="E360" s="28">
        <v>0.25</v>
      </c>
      <c r="F360" s="28">
        <v>1594139.060232</v>
      </c>
    </row>
    <row r="361" spans="2:6" x14ac:dyDescent="0.3">
      <c r="B361" s="34" t="s">
        <v>44</v>
      </c>
      <c r="C361" s="26" t="s">
        <v>4</v>
      </c>
      <c r="D361" s="26" t="s">
        <v>37</v>
      </c>
      <c r="E361" s="26">
        <v>0.25</v>
      </c>
      <c r="F361" s="26">
        <v>1594139.060232</v>
      </c>
    </row>
    <row r="362" spans="2:6" x14ac:dyDescent="0.3">
      <c r="B362" s="35" t="s">
        <v>44</v>
      </c>
      <c r="C362" s="28" t="s">
        <v>4</v>
      </c>
      <c r="D362" s="28" t="s">
        <v>37</v>
      </c>
      <c r="E362" s="28">
        <v>0.25</v>
      </c>
      <c r="F362" s="28">
        <v>1594139.060232</v>
      </c>
    </row>
    <row r="363" spans="2:6" x14ac:dyDescent="0.3">
      <c r="B363" s="34" t="s">
        <v>44</v>
      </c>
      <c r="C363" s="26" t="s">
        <v>4</v>
      </c>
      <c r="D363" s="26" t="s">
        <v>37</v>
      </c>
      <c r="E363" s="26">
        <v>0.25</v>
      </c>
      <c r="F363" s="26">
        <v>1594139.060232</v>
      </c>
    </row>
    <row r="364" spans="2:6" x14ac:dyDescent="0.3">
      <c r="B364" s="35" t="s">
        <v>44</v>
      </c>
      <c r="C364" s="28" t="s">
        <v>4</v>
      </c>
      <c r="D364" s="28" t="s">
        <v>37</v>
      </c>
      <c r="E364" s="28">
        <v>0.05</v>
      </c>
      <c r="F364" s="28">
        <v>1116253.8300419999</v>
      </c>
    </row>
    <row r="365" spans="2:6" x14ac:dyDescent="0.3">
      <c r="B365" s="34" t="s">
        <v>44</v>
      </c>
      <c r="C365" s="26" t="s">
        <v>4</v>
      </c>
      <c r="D365" s="26" t="s">
        <v>37</v>
      </c>
      <c r="E365" s="26">
        <v>0.05</v>
      </c>
      <c r="F365" s="26">
        <v>1116253.8300419999</v>
      </c>
    </row>
    <row r="366" spans="2:6" x14ac:dyDescent="0.3">
      <c r="B366" s="35" t="s">
        <v>44</v>
      </c>
      <c r="C366" s="28" t="s">
        <v>4</v>
      </c>
      <c r="D366" s="28" t="s">
        <v>37</v>
      </c>
      <c r="E366" s="28">
        <v>0.05</v>
      </c>
      <c r="F366" s="28">
        <v>1116253.8300419999</v>
      </c>
    </row>
    <row r="367" spans="2:6" x14ac:dyDescent="0.3">
      <c r="B367" s="34" t="s">
        <v>44</v>
      </c>
      <c r="C367" s="26" t="s">
        <v>4</v>
      </c>
      <c r="D367" s="26" t="s">
        <v>37</v>
      </c>
      <c r="E367" s="26">
        <v>0</v>
      </c>
      <c r="F367" s="26">
        <v>395191.11944600003</v>
      </c>
    </row>
    <row r="368" spans="2:6" x14ac:dyDescent="0.3">
      <c r="B368" s="35" t="s">
        <v>44</v>
      </c>
      <c r="C368" s="28" t="s">
        <v>4</v>
      </c>
      <c r="D368" s="28" t="s">
        <v>37</v>
      </c>
      <c r="E368" s="28" t="s">
        <v>24</v>
      </c>
      <c r="F368" s="28">
        <v>2345653.0351430001</v>
      </c>
    </row>
    <row r="369" spans="2:6" x14ac:dyDescent="0.3">
      <c r="B369" s="34" t="s">
        <v>44</v>
      </c>
      <c r="C369" s="26" t="s">
        <v>4</v>
      </c>
      <c r="D369" s="26" t="s">
        <v>38</v>
      </c>
      <c r="E369" s="26">
        <v>1</v>
      </c>
      <c r="F369" s="26">
        <v>25085398.948392</v>
      </c>
    </row>
    <row r="370" spans="2:6" x14ac:dyDescent="0.3">
      <c r="B370" s="35" t="s">
        <v>44</v>
      </c>
      <c r="C370" s="28" t="s">
        <v>4</v>
      </c>
      <c r="D370" s="28" t="s">
        <v>38</v>
      </c>
      <c r="E370" s="28">
        <v>0.95</v>
      </c>
      <c r="F370" s="28">
        <v>18299161.363008</v>
      </c>
    </row>
    <row r="371" spans="2:6" x14ac:dyDescent="0.3">
      <c r="B371" s="34" t="s">
        <v>44</v>
      </c>
      <c r="C371" s="26" t="s">
        <v>4</v>
      </c>
      <c r="D371" s="26" t="s">
        <v>38</v>
      </c>
      <c r="E371" s="26">
        <v>0.95</v>
      </c>
      <c r="F371" s="26">
        <v>18299161.363008</v>
      </c>
    </row>
    <row r="372" spans="2:6" x14ac:dyDescent="0.3">
      <c r="B372" s="35" t="s">
        <v>44</v>
      </c>
      <c r="C372" s="28" t="s">
        <v>4</v>
      </c>
      <c r="D372" s="28" t="s">
        <v>38</v>
      </c>
      <c r="E372" s="28">
        <v>0.95</v>
      </c>
      <c r="F372" s="28">
        <v>18299161.363008</v>
      </c>
    </row>
    <row r="373" spans="2:6" x14ac:dyDescent="0.3">
      <c r="B373" s="34" t="s">
        <v>44</v>
      </c>
      <c r="C373" s="26" t="s">
        <v>4</v>
      </c>
      <c r="D373" s="26" t="s">
        <v>38</v>
      </c>
      <c r="E373" s="26">
        <v>0.75</v>
      </c>
      <c r="F373" s="26">
        <v>15099603.838329</v>
      </c>
    </row>
    <row r="374" spans="2:6" x14ac:dyDescent="0.3">
      <c r="B374" s="35" t="s">
        <v>44</v>
      </c>
      <c r="C374" s="28" t="s">
        <v>4</v>
      </c>
      <c r="D374" s="28" t="s">
        <v>38</v>
      </c>
      <c r="E374" s="28">
        <v>0.75</v>
      </c>
      <c r="F374" s="28">
        <v>15099603.838329</v>
      </c>
    </row>
    <row r="375" spans="2:6" x14ac:dyDescent="0.3">
      <c r="B375" s="34" t="s">
        <v>44</v>
      </c>
      <c r="C375" s="26" t="s">
        <v>4</v>
      </c>
      <c r="D375" s="26" t="s">
        <v>38</v>
      </c>
      <c r="E375" s="26">
        <v>0.75</v>
      </c>
      <c r="F375" s="26">
        <v>15099603.838329</v>
      </c>
    </row>
    <row r="376" spans="2:6" x14ac:dyDescent="0.3">
      <c r="B376" s="35" t="s">
        <v>44</v>
      </c>
      <c r="C376" s="28" t="s">
        <v>4</v>
      </c>
      <c r="D376" s="28" t="s">
        <v>38</v>
      </c>
      <c r="E376" s="28">
        <v>0.75</v>
      </c>
      <c r="F376" s="28">
        <v>15099603.838329</v>
      </c>
    </row>
    <row r="377" spans="2:6" x14ac:dyDescent="0.3">
      <c r="B377" s="34" t="s">
        <v>44</v>
      </c>
      <c r="C377" s="26" t="s">
        <v>4</v>
      </c>
      <c r="D377" s="26" t="s">
        <v>38</v>
      </c>
      <c r="E377" s="26">
        <v>0.5</v>
      </c>
      <c r="F377" s="26">
        <v>13122684.855304001</v>
      </c>
    </row>
    <row r="378" spans="2:6" x14ac:dyDescent="0.3">
      <c r="B378" s="35" t="s">
        <v>44</v>
      </c>
      <c r="C378" s="28" t="s">
        <v>4</v>
      </c>
      <c r="D378" s="28" t="s">
        <v>38</v>
      </c>
      <c r="E378" s="28">
        <v>0.5</v>
      </c>
      <c r="F378" s="28">
        <v>13122684.855304001</v>
      </c>
    </row>
    <row r="379" spans="2:6" x14ac:dyDescent="0.3">
      <c r="B379" s="34" t="s">
        <v>44</v>
      </c>
      <c r="C379" s="26" t="s">
        <v>4</v>
      </c>
      <c r="D379" s="26" t="s">
        <v>38</v>
      </c>
      <c r="E379" s="26">
        <v>0.5</v>
      </c>
      <c r="F379" s="26">
        <v>13122684.855304001</v>
      </c>
    </row>
    <row r="380" spans="2:6" x14ac:dyDescent="0.3">
      <c r="B380" s="35" t="s">
        <v>44</v>
      </c>
      <c r="C380" s="28" t="s">
        <v>4</v>
      </c>
      <c r="D380" s="28" t="s">
        <v>38</v>
      </c>
      <c r="E380" s="28">
        <v>0.5</v>
      </c>
      <c r="F380" s="28">
        <v>13122684.855304001</v>
      </c>
    </row>
    <row r="381" spans="2:6" x14ac:dyDescent="0.3">
      <c r="B381" s="34" t="s">
        <v>44</v>
      </c>
      <c r="C381" s="26" t="s">
        <v>4</v>
      </c>
      <c r="D381" s="26" t="s">
        <v>38</v>
      </c>
      <c r="E381" s="26">
        <v>0.5</v>
      </c>
      <c r="F381" s="26">
        <v>13122684.855304001</v>
      </c>
    </row>
    <row r="382" spans="2:6" x14ac:dyDescent="0.3">
      <c r="B382" s="35" t="s">
        <v>44</v>
      </c>
      <c r="C382" s="28" t="s">
        <v>4</v>
      </c>
      <c r="D382" s="28" t="s">
        <v>38</v>
      </c>
      <c r="E382" s="28">
        <v>0.25</v>
      </c>
      <c r="F382" s="28">
        <v>11189943.181405</v>
      </c>
    </row>
    <row r="383" spans="2:6" x14ac:dyDescent="0.3">
      <c r="B383" s="34" t="s">
        <v>44</v>
      </c>
      <c r="C383" s="26" t="s">
        <v>4</v>
      </c>
      <c r="D383" s="26" t="s">
        <v>38</v>
      </c>
      <c r="E383" s="26">
        <v>0.25</v>
      </c>
      <c r="F383" s="26">
        <v>11189943.181405</v>
      </c>
    </row>
    <row r="384" spans="2:6" x14ac:dyDescent="0.3">
      <c r="B384" s="35" t="s">
        <v>44</v>
      </c>
      <c r="C384" s="28" t="s">
        <v>4</v>
      </c>
      <c r="D384" s="28" t="s">
        <v>38</v>
      </c>
      <c r="E384" s="28">
        <v>0.25</v>
      </c>
      <c r="F384" s="28">
        <v>11189943.181405</v>
      </c>
    </row>
    <row r="385" spans="2:6" x14ac:dyDescent="0.3">
      <c r="B385" s="34" t="s">
        <v>44</v>
      </c>
      <c r="C385" s="26" t="s">
        <v>4</v>
      </c>
      <c r="D385" s="26" t="s">
        <v>38</v>
      </c>
      <c r="E385" s="26">
        <v>0.25</v>
      </c>
      <c r="F385" s="26">
        <v>11189943.181405</v>
      </c>
    </row>
    <row r="386" spans="2:6" x14ac:dyDescent="0.3">
      <c r="B386" s="35" t="s">
        <v>44</v>
      </c>
      <c r="C386" s="28" t="s">
        <v>4</v>
      </c>
      <c r="D386" s="28" t="s">
        <v>38</v>
      </c>
      <c r="E386" s="28">
        <v>0.05</v>
      </c>
      <c r="F386" s="28">
        <v>8946496.7744980007</v>
      </c>
    </row>
    <row r="387" spans="2:6" x14ac:dyDescent="0.3">
      <c r="B387" s="34" t="s">
        <v>44</v>
      </c>
      <c r="C387" s="26" t="s">
        <v>4</v>
      </c>
      <c r="D387" s="26" t="s">
        <v>38</v>
      </c>
      <c r="E387" s="26">
        <v>0.05</v>
      </c>
      <c r="F387" s="26">
        <v>8946496.7744980007</v>
      </c>
    </row>
    <row r="388" spans="2:6" x14ac:dyDescent="0.3">
      <c r="B388" s="35" t="s">
        <v>44</v>
      </c>
      <c r="C388" s="28" t="s">
        <v>4</v>
      </c>
      <c r="D388" s="28" t="s">
        <v>38</v>
      </c>
      <c r="E388" s="28">
        <v>0.05</v>
      </c>
      <c r="F388" s="28">
        <v>8946496.7744980007</v>
      </c>
    </row>
    <row r="389" spans="2:6" x14ac:dyDescent="0.3">
      <c r="B389" s="34" t="s">
        <v>44</v>
      </c>
      <c r="C389" s="26" t="s">
        <v>4</v>
      </c>
      <c r="D389" s="26" t="s">
        <v>38</v>
      </c>
      <c r="E389" s="26">
        <v>0</v>
      </c>
      <c r="F389" s="26">
        <v>4578936.4047919996</v>
      </c>
    </row>
    <row r="390" spans="2:6" x14ac:dyDescent="0.3">
      <c r="B390" s="35" t="s">
        <v>44</v>
      </c>
      <c r="C390" s="28" t="s">
        <v>4</v>
      </c>
      <c r="D390" s="28" t="s">
        <v>38</v>
      </c>
      <c r="E390" s="28" t="s">
        <v>24</v>
      </c>
      <c r="F390" s="28">
        <v>13283262.420319</v>
      </c>
    </row>
    <row r="391" spans="2:6" x14ac:dyDescent="0.3">
      <c r="B391" s="34" t="s">
        <v>44</v>
      </c>
      <c r="C391" s="26" t="s">
        <v>4</v>
      </c>
      <c r="D391" s="26" t="s">
        <v>46</v>
      </c>
      <c r="E391" s="26">
        <v>1</v>
      </c>
      <c r="F391" s="26">
        <v>510</v>
      </c>
    </row>
    <row r="392" spans="2:6" x14ac:dyDescent="0.3">
      <c r="B392" s="35" t="s">
        <v>44</v>
      </c>
      <c r="C392" s="28" t="s">
        <v>4</v>
      </c>
      <c r="D392" s="28" t="s">
        <v>46</v>
      </c>
      <c r="E392" s="28">
        <v>0.95</v>
      </c>
      <c r="F392" s="28">
        <v>398</v>
      </c>
    </row>
    <row r="393" spans="2:6" x14ac:dyDescent="0.3">
      <c r="B393" s="34" t="s">
        <v>44</v>
      </c>
      <c r="C393" s="26" t="s">
        <v>4</v>
      </c>
      <c r="D393" s="26" t="s">
        <v>46</v>
      </c>
      <c r="E393" s="26">
        <v>0.95</v>
      </c>
      <c r="F393" s="26">
        <v>398</v>
      </c>
    </row>
    <row r="394" spans="2:6" x14ac:dyDescent="0.3">
      <c r="B394" s="35" t="s">
        <v>44</v>
      </c>
      <c r="C394" s="28" t="s">
        <v>4</v>
      </c>
      <c r="D394" s="28" t="s">
        <v>46</v>
      </c>
      <c r="E394" s="28">
        <v>0.95</v>
      </c>
      <c r="F394" s="28">
        <v>398</v>
      </c>
    </row>
    <row r="395" spans="2:6" x14ac:dyDescent="0.3">
      <c r="B395" s="34" t="s">
        <v>44</v>
      </c>
      <c r="C395" s="26" t="s">
        <v>4</v>
      </c>
      <c r="D395" s="26" t="s">
        <v>46</v>
      </c>
      <c r="E395" s="26">
        <v>0.75</v>
      </c>
      <c r="F395" s="26">
        <v>299</v>
      </c>
    </row>
    <row r="396" spans="2:6" x14ac:dyDescent="0.3">
      <c r="B396" s="35" t="s">
        <v>44</v>
      </c>
      <c r="C396" s="28" t="s">
        <v>4</v>
      </c>
      <c r="D396" s="28" t="s">
        <v>46</v>
      </c>
      <c r="E396" s="28">
        <v>0.75</v>
      </c>
      <c r="F396" s="28">
        <v>299</v>
      </c>
    </row>
    <row r="397" spans="2:6" x14ac:dyDescent="0.3">
      <c r="B397" s="34" t="s">
        <v>44</v>
      </c>
      <c r="C397" s="26" t="s">
        <v>4</v>
      </c>
      <c r="D397" s="26" t="s">
        <v>46</v>
      </c>
      <c r="E397" s="26">
        <v>0.75</v>
      </c>
      <c r="F397" s="26">
        <v>299</v>
      </c>
    </row>
    <row r="398" spans="2:6" x14ac:dyDescent="0.3">
      <c r="B398" s="35" t="s">
        <v>44</v>
      </c>
      <c r="C398" s="28" t="s">
        <v>4</v>
      </c>
      <c r="D398" s="28" t="s">
        <v>46</v>
      </c>
      <c r="E398" s="28">
        <v>0.75</v>
      </c>
      <c r="F398" s="28">
        <v>299</v>
      </c>
    </row>
    <row r="399" spans="2:6" x14ac:dyDescent="0.3">
      <c r="B399" s="34" t="s">
        <v>44</v>
      </c>
      <c r="C399" s="26" t="s">
        <v>4</v>
      </c>
      <c r="D399" s="26" t="s">
        <v>46</v>
      </c>
      <c r="E399" s="26">
        <v>0.5</v>
      </c>
      <c r="F399" s="26">
        <v>228</v>
      </c>
    </row>
    <row r="400" spans="2:6" x14ac:dyDescent="0.3">
      <c r="B400" s="35" t="s">
        <v>44</v>
      </c>
      <c r="C400" s="28" t="s">
        <v>4</v>
      </c>
      <c r="D400" s="28" t="s">
        <v>46</v>
      </c>
      <c r="E400" s="28">
        <v>0.5</v>
      </c>
      <c r="F400" s="28">
        <v>228</v>
      </c>
    </row>
    <row r="401" spans="2:6" x14ac:dyDescent="0.3">
      <c r="B401" s="34" t="s">
        <v>44</v>
      </c>
      <c r="C401" s="26" t="s">
        <v>4</v>
      </c>
      <c r="D401" s="26" t="s">
        <v>46</v>
      </c>
      <c r="E401" s="26">
        <v>0.5</v>
      </c>
      <c r="F401" s="26">
        <v>228</v>
      </c>
    </row>
    <row r="402" spans="2:6" x14ac:dyDescent="0.3">
      <c r="B402" s="35" t="s">
        <v>44</v>
      </c>
      <c r="C402" s="28" t="s">
        <v>4</v>
      </c>
      <c r="D402" s="28" t="s">
        <v>46</v>
      </c>
      <c r="E402" s="28">
        <v>0.5</v>
      </c>
      <c r="F402" s="28">
        <v>228</v>
      </c>
    </row>
    <row r="403" spans="2:6" x14ac:dyDescent="0.3">
      <c r="B403" s="34" t="s">
        <v>44</v>
      </c>
      <c r="C403" s="26" t="s">
        <v>4</v>
      </c>
      <c r="D403" s="26" t="s">
        <v>46</v>
      </c>
      <c r="E403" s="26">
        <v>0.5</v>
      </c>
      <c r="F403" s="26">
        <v>228</v>
      </c>
    </row>
    <row r="404" spans="2:6" x14ac:dyDescent="0.3">
      <c r="B404" s="35" t="s">
        <v>44</v>
      </c>
      <c r="C404" s="28" t="s">
        <v>4</v>
      </c>
      <c r="D404" s="28" t="s">
        <v>46</v>
      </c>
      <c r="E404" s="28">
        <v>0.25</v>
      </c>
      <c r="F404" s="28">
        <v>193</v>
      </c>
    </row>
    <row r="405" spans="2:6" x14ac:dyDescent="0.3">
      <c r="B405" s="34" t="s">
        <v>44</v>
      </c>
      <c r="C405" s="26" t="s">
        <v>4</v>
      </c>
      <c r="D405" s="26" t="s">
        <v>46</v>
      </c>
      <c r="E405" s="26">
        <v>0.25</v>
      </c>
      <c r="F405" s="26">
        <v>193</v>
      </c>
    </row>
    <row r="406" spans="2:6" x14ac:dyDescent="0.3">
      <c r="B406" s="35" t="s">
        <v>44</v>
      </c>
      <c r="C406" s="28" t="s">
        <v>4</v>
      </c>
      <c r="D406" s="28" t="s">
        <v>46</v>
      </c>
      <c r="E406" s="28">
        <v>0.25</v>
      </c>
      <c r="F406" s="28">
        <v>193</v>
      </c>
    </row>
    <row r="407" spans="2:6" x14ac:dyDescent="0.3">
      <c r="B407" s="34" t="s">
        <v>44</v>
      </c>
      <c r="C407" s="26" t="s">
        <v>4</v>
      </c>
      <c r="D407" s="26" t="s">
        <v>46</v>
      </c>
      <c r="E407" s="26">
        <v>0.25</v>
      </c>
      <c r="F407" s="26">
        <v>193</v>
      </c>
    </row>
    <row r="408" spans="2:6" x14ac:dyDescent="0.3">
      <c r="B408" s="35" t="s">
        <v>44</v>
      </c>
      <c r="C408" s="28" t="s">
        <v>4</v>
      </c>
      <c r="D408" s="28" t="s">
        <v>46</v>
      </c>
      <c r="E408" s="28">
        <v>0.05</v>
      </c>
      <c r="F408" s="28">
        <v>159</v>
      </c>
    </row>
    <row r="409" spans="2:6" x14ac:dyDescent="0.3">
      <c r="B409" s="34" t="s">
        <v>44</v>
      </c>
      <c r="C409" s="26" t="s">
        <v>4</v>
      </c>
      <c r="D409" s="26" t="s">
        <v>46</v>
      </c>
      <c r="E409" s="26">
        <v>0.05</v>
      </c>
      <c r="F409" s="26">
        <v>159</v>
      </c>
    </row>
    <row r="410" spans="2:6" x14ac:dyDescent="0.3">
      <c r="B410" s="35" t="s">
        <v>44</v>
      </c>
      <c r="C410" s="28" t="s">
        <v>4</v>
      </c>
      <c r="D410" s="28" t="s">
        <v>46</v>
      </c>
      <c r="E410" s="28">
        <v>0.05</v>
      </c>
      <c r="F410" s="28">
        <v>159</v>
      </c>
    </row>
    <row r="411" spans="2:6" x14ac:dyDescent="0.3">
      <c r="B411" s="34" t="s">
        <v>44</v>
      </c>
      <c r="C411" s="26" t="s">
        <v>4</v>
      </c>
      <c r="D411" s="26" t="s">
        <v>46</v>
      </c>
      <c r="E411" s="26">
        <v>0</v>
      </c>
      <c r="F411" s="26">
        <v>98</v>
      </c>
    </row>
    <row r="412" spans="2:6" x14ac:dyDescent="0.3">
      <c r="B412" s="35" t="s">
        <v>44</v>
      </c>
      <c r="C412" s="28" t="s">
        <v>4</v>
      </c>
      <c r="D412" s="28" t="s">
        <v>46</v>
      </c>
      <c r="E412" s="28" t="s">
        <v>24</v>
      </c>
      <c r="F412" s="28">
        <v>250.13577799999999</v>
      </c>
    </row>
    <row r="413" spans="2:6" x14ac:dyDescent="0.3">
      <c r="B413" s="34" t="s">
        <v>44</v>
      </c>
      <c r="C413" s="26" t="s">
        <v>4</v>
      </c>
      <c r="D413" s="26" t="s">
        <v>39</v>
      </c>
      <c r="E413" s="26">
        <v>1</v>
      </c>
      <c r="F413" s="26">
        <v>58.173684000000002</v>
      </c>
    </row>
    <row r="414" spans="2:6" x14ac:dyDescent="0.3">
      <c r="B414" s="35" t="s">
        <v>44</v>
      </c>
      <c r="C414" s="28" t="s">
        <v>4</v>
      </c>
      <c r="D414" s="28" t="s">
        <v>39</v>
      </c>
      <c r="E414" s="28">
        <v>0.95</v>
      </c>
      <c r="F414" s="28">
        <v>45.121637999999997</v>
      </c>
    </row>
    <row r="415" spans="2:6" x14ac:dyDescent="0.3">
      <c r="B415" s="34" t="s">
        <v>44</v>
      </c>
      <c r="C415" s="26" t="s">
        <v>4</v>
      </c>
      <c r="D415" s="26" t="s">
        <v>39</v>
      </c>
      <c r="E415" s="26">
        <v>0.95</v>
      </c>
      <c r="F415" s="26">
        <v>45.121637999999997</v>
      </c>
    </row>
    <row r="416" spans="2:6" x14ac:dyDescent="0.3">
      <c r="B416" s="35" t="s">
        <v>44</v>
      </c>
      <c r="C416" s="28" t="s">
        <v>4</v>
      </c>
      <c r="D416" s="28" t="s">
        <v>39</v>
      </c>
      <c r="E416" s="28">
        <v>0.95</v>
      </c>
      <c r="F416" s="28">
        <v>45.121637999999997</v>
      </c>
    </row>
    <row r="417" spans="2:6" x14ac:dyDescent="0.3">
      <c r="B417" s="34" t="s">
        <v>44</v>
      </c>
      <c r="C417" s="26" t="s">
        <v>4</v>
      </c>
      <c r="D417" s="26" t="s">
        <v>39</v>
      </c>
      <c r="E417" s="26">
        <v>0.75</v>
      </c>
      <c r="F417" s="26">
        <v>39.169978</v>
      </c>
    </row>
    <row r="418" spans="2:6" x14ac:dyDescent="0.3">
      <c r="B418" s="35" t="s">
        <v>44</v>
      </c>
      <c r="C418" s="28" t="s">
        <v>4</v>
      </c>
      <c r="D418" s="28" t="s">
        <v>39</v>
      </c>
      <c r="E418" s="28">
        <v>0.75</v>
      </c>
      <c r="F418" s="28">
        <v>39.169978</v>
      </c>
    </row>
    <row r="419" spans="2:6" x14ac:dyDescent="0.3">
      <c r="B419" s="34" t="s">
        <v>44</v>
      </c>
      <c r="C419" s="26" t="s">
        <v>4</v>
      </c>
      <c r="D419" s="26" t="s">
        <v>39</v>
      </c>
      <c r="E419" s="26">
        <v>0.75</v>
      </c>
      <c r="F419" s="26">
        <v>39.169978</v>
      </c>
    </row>
    <row r="420" spans="2:6" x14ac:dyDescent="0.3">
      <c r="B420" s="35" t="s">
        <v>44</v>
      </c>
      <c r="C420" s="28" t="s">
        <v>4</v>
      </c>
      <c r="D420" s="28" t="s">
        <v>39</v>
      </c>
      <c r="E420" s="28">
        <v>0.75</v>
      </c>
      <c r="F420" s="28">
        <v>39.169978</v>
      </c>
    </row>
    <row r="421" spans="2:6" x14ac:dyDescent="0.3">
      <c r="B421" s="34" t="s">
        <v>44</v>
      </c>
      <c r="C421" s="26" t="s">
        <v>4</v>
      </c>
      <c r="D421" s="26" t="s">
        <v>39</v>
      </c>
      <c r="E421" s="26">
        <v>0.5</v>
      </c>
      <c r="F421" s="26">
        <v>35.469400999999998</v>
      </c>
    </row>
    <row r="422" spans="2:6" x14ac:dyDescent="0.3">
      <c r="B422" s="35" t="s">
        <v>44</v>
      </c>
      <c r="C422" s="28" t="s">
        <v>4</v>
      </c>
      <c r="D422" s="28" t="s">
        <v>39</v>
      </c>
      <c r="E422" s="28">
        <v>0.5</v>
      </c>
      <c r="F422" s="28">
        <v>35.469400999999998</v>
      </c>
    </row>
    <row r="423" spans="2:6" x14ac:dyDescent="0.3">
      <c r="B423" s="34" t="s">
        <v>44</v>
      </c>
      <c r="C423" s="26" t="s">
        <v>4</v>
      </c>
      <c r="D423" s="26" t="s">
        <v>39</v>
      </c>
      <c r="E423" s="26">
        <v>0.5</v>
      </c>
      <c r="F423" s="26">
        <v>35.469400999999998</v>
      </c>
    </row>
    <row r="424" spans="2:6" x14ac:dyDescent="0.3">
      <c r="B424" s="35" t="s">
        <v>44</v>
      </c>
      <c r="C424" s="28" t="s">
        <v>4</v>
      </c>
      <c r="D424" s="28" t="s">
        <v>39</v>
      </c>
      <c r="E424" s="28">
        <v>0.5</v>
      </c>
      <c r="F424" s="28">
        <v>35.469400999999998</v>
      </c>
    </row>
    <row r="425" spans="2:6" x14ac:dyDescent="0.3">
      <c r="B425" s="34" t="s">
        <v>44</v>
      </c>
      <c r="C425" s="26" t="s">
        <v>4</v>
      </c>
      <c r="D425" s="26" t="s">
        <v>39</v>
      </c>
      <c r="E425" s="26">
        <v>0.5</v>
      </c>
      <c r="F425" s="26">
        <v>35.469400999999998</v>
      </c>
    </row>
    <row r="426" spans="2:6" x14ac:dyDescent="0.3">
      <c r="B426" s="35" t="s">
        <v>44</v>
      </c>
      <c r="C426" s="28" t="s">
        <v>4</v>
      </c>
      <c r="D426" s="28" t="s">
        <v>39</v>
      </c>
      <c r="E426" s="28">
        <v>0.25</v>
      </c>
      <c r="F426" s="28">
        <v>31.842813</v>
      </c>
    </row>
    <row r="427" spans="2:6" x14ac:dyDescent="0.3">
      <c r="B427" s="34" t="s">
        <v>44</v>
      </c>
      <c r="C427" s="26" t="s">
        <v>4</v>
      </c>
      <c r="D427" s="26" t="s">
        <v>39</v>
      </c>
      <c r="E427" s="26">
        <v>0.25</v>
      </c>
      <c r="F427" s="26">
        <v>31.842813</v>
      </c>
    </row>
    <row r="428" spans="2:6" x14ac:dyDescent="0.3">
      <c r="B428" s="35" t="s">
        <v>44</v>
      </c>
      <c r="C428" s="28" t="s">
        <v>4</v>
      </c>
      <c r="D428" s="28" t="s">
        <v>39</v>
      </c>
      <c r="E428" s="28">
        <v>0.25</v>
      </c>
      <c r="F428" s="28">
        <v>31.842813</v>
      </c>
    </row>
    <row r="429" spans="2:6" x14ac:dyDescent="0.3">
      <c r="B429" s="34" t="s">
        <v>44</v>
      </c>
      <c r="C429" s="26" t="s">
        <v>4</v>
      </c>
      <c r="D429" s="26" t="s">
        <v>39</v>
      </c>
      <c r="E429" s="26">
        <v>0.25</v>
      </c>
      <c r="F429" s="26">
        <v>31.842813</v>
      </c>
    </row>
    <row r="430" spans="2:6" x14ac:dyDescent="0.3">
      <c r="B430" s="35" t="s">
        <v>44</v>
      </c>
      <c r="C430" s="28" t="s">
        <v>4</v>
      </c>
      <c r="D430" s="28" t="s">
        <v>39</v>
      </c>
      <c r="E430" s="28">
        <v>0.05</v>
      </c>
      <c r="F430" s="28">
        <v>26.857659999999999</v>
      </c>
    </row>
    <row r="431" spans="2:6" x14ac:dyDescent="0.3">
      <c r="B431" s="34" t="s">
        <v>44</v>
      </c>
      <c r="C431" s="26" t="s">
        <v>4</v>
      </c>
      <c r="D431" s="26" t="s">
        <v>39</v>
      </c>
      <c r="E431" s="26">
        <v>0.05</v>
      </c>
      <c r="F431" s="26">
        <v>26.857659999999999</v>
      </c>
    </row>
    <row r="432" spans="2:6" x14ac:dyDescent="0.3">
      <c r="B432" s="35" t="s">
        <v>44</v>
      </c>
      <c r="C432" s="28" t="s">
        <v>4</v>
      </c>
      <c r="D432" s="28" t="s">
        <v>39</v>
      </c>
      <c r="E432" s="28">
        <v>0.05</v>
      </c>
      <c r="F432" s="28">
        <v>26.857659999999999</v>
      </c>
    </row>
    <row r="433" spans="2:6" x14ac:dyDescent="0.3">
      <c r="B433" s="34" t="s">
        <v>44</v>
      </c>
      <c r="C433" s="26" t="s">
        <v>4</v>
      </c>
      <c r="D433" s="26" t="s">
        <v>39</v>
      </c>
      <c r="E433" s="26">
        <v>0</v>
      </c>
      <c r="F433" s="26">
        <v>14.45825</v>
      </c>
    </row>
    <row r="434" spans="2:6" x14ac:dyDescent="0.3">
      <c r="B434" s="35" t="s">
        <v>44</v>
      </c>
      <c r="C434" s="28" t="s">
        <v>4</v>
      </c>
      <c r="D434" s="28" t="s">
        <v>39</v>
      </c>
      <c r="E434" s="28" t="s">
        <v>24</v>
      </c>
      <c r="F434" s="28">
        <v>35.631726</v>
      </c>
    </row>
    <row r="435" spans="2:6" x14ac:dyDescent="0.3">
      <c r="B435" s="34" t="s">
        <v>44</v>
      </c>
      <c r="C435" s="26" t="s">
        <v>4</v>
      </c>
      <c r="D435" s="26" t="s">
        <v>40</v>
      </c>
      <c r="E435" s="26">
        <v>1</v>
      </c>
      <c r="F435" s="26">
        <v>612.54991099999995</v>
      </c>
    </row>
    <row r="436" spans="2:6" x14ac:dyDescent="0.3">
      <c r="B436" s="35" t="s">
        <v>44</v>
      </c>
      <c r="C436" s="28" t="s">
        <v>4</v>
      </c>
      <c r="D436" s="28" t="s">
        <v>40</v>
      </c>
      <c r="E436" s="28">
        <v>0.95</v>
      </c>
      <c r="F436" s="28">
        <v>406.24107500000002</v>
      </c>
    </row>
    <row r="437" spans="2:6" x14ac:dyDescent="0.3">
      <c r="B437" s="34" t="s">
        <v>44</v>
      </c>
      <c r="C437" s="26" t="s">
        <v>4</v>
      </c>
      <c r="D437" s="26" t="s">
        <v>40</v>
      </c>
      <c r="E437" s="26">
        <v>0.95</v>
      </c>
      <c r="F437" s="26">
        <v>406.24107500000002</v>
      </c>
    </row>
    <row r="438" spans="2:6" x14ac:dyDescent="0.3">
      <c r="B438" s="35" t="s">
        <v>44</v>
      </c>
      <c r="C438" s="28" t="s">
        <v>4</v>
      </c>
      <c r="D438" s="28" t="s">
        <v>40</v>
      </c>
      <c r="E438" s="28">
        <v>0.95</v>
      </c>
      <c r="F438" s="28">
        <v>406.24107500000002</v>
      </c>
    </row>
    <row r="439" spans="2:6" x14ac:dyDescent="0.3">
      <c r="B439" s="34" t="s">
        <v>44</v>
      </c>
      <c r="C439" s="26" t="s">
        <v>4</v>
      </c>
      <c r="D439" s="26" t="s">
        <v>40</v>
      </c>
      <c r="E439" s="26">
        <v>0.75</v>
      </c>
      <c r="F439" s="26">
        <v>336.89665300000001</v>
      </c>
    </row>
    <row r="440" spans="2:6" x14ac:dyDescent="0.3">
      <c r="B440" s="35" t="s">
        <v>44</v>
      </c>
      <c r="C440" s="28" t="s">
        <v>4</v>
      </c>
      <c r="D440" s="28" t="s">
        <v>40</v>
      </c>
      <c r="E440" s="28">
        <v>0.75</v>
      </c>
      <c r="F440" s="28">
        <v>336.89665300000001</v>
      </c>
    </row>
    <row r="441" spans="2:6" x14ac:dyDescent="0.3">
      <c r="B441" s="34" t="s">
        <v>44</v>
      </c>
      <c r="C441" s="26" t="s">
        <v>4</v>
      </c>
      <c r="D441" s="26" t="s">
        <v>40</v>
      </c>
      <c r="E441" s="26">
        <v>0.75</v>
      </c>
      <c r="F441" s="26">
        <v>336.89665300000001</v>
      </c>
    </row>
    <row r="442" spans="2:6" x14ac:dyDescent="0.3">
      <c r="B442" s="35" t="s">
        <v>44</v>
      </c>
      <c r="C442" s="28" t="s">
        <v>4</v>
      </c>
      <c r="D442" s="28" t="s">
        <v>40</v>
      </c>
      <c r="E442" s="28">
        <v>0.75</v>
      </c>
      <c r="F442" s="28">
        <v>336.89665300000001</v>
      </c>
    </row>
    <row r="443" spans="2:6" x14ac:dyDescent="0.3">
      <c r="B443" s="34" t="s">
        <v>44</v>
      </c>
      <c r="C443" s="26" t="s">
        <v>4</v>
      </c>
      <c r="D443" s="26" t="s">
        <v>40</v>
      </c>
      <c r="E443" s="26">
        <v>0.5</v>
      </c>
      <c r="F443" s="26">
        <v>289.74358799999999</v>
      </c>
    </row>
    <row r="444" spans="2:6" x14ac:dyDescent="0.3">
      <c r="B444" s="35" t="s">
        <v>44</v>
      </c>
      <c r="C444" s="28" t="s">
        <v>4</v>
      </c>
      <c r="D444" s="28" t="s">
        <v>40</v>
      </c>
      <c r="E444" s="28">
        <v>0.5</v>
      </c>
      <c r="F444" s="28">
        <v>289.74358799999999</v>
      </c>
    </row>
    <row r="445" spans="2:6" x14ac:dyDescent="0.3">
      <c r="B445" s="34" t="s">
        <v>44</v>
      </c>
      <c r="C445" s="26" t="s">
        <v>4</v>
      </c>
      <c r="D445" s="26" t="s">
        <v>40</v>
      </c>
      <c r="E445" s="26">
        <v>0.5</v>
      </c>
      <c r="F445" s="26">
        <v>289.74358799999999</v>
      </c>
    </row>
    <row r="446" spans="2:6" x14ac:dyDescent="0.3">
      <c r="B446" s="35" t="s">
        <v>44</v>
      </c>
      <c r="C446" s="28" t="s">
        <v>4</v>
      </c>
      <c r="D446" s="28" t="s">
        <v>40</v>
      </c>
      <c r="E446" s="28">
        <v>0.5</v>
      </c>
      <c r="F446" s="28">
        <v>289.74358799999999</v>
      </c>
    </row>
    <row r="447" spans="2:6" x14ac:dyDescent="0.3">
      <c r="B447" s="34" t="s">
        <v>44</v>
      </c>
      <c r="C447" s="26" t="s">
        <v>4</v>
      </c>
      <c r="D447" s="26" t="s">
        <v>40</v>
      </c>
      <c r="E447" s="26">
        <v>0.5</v>
      </c>
      <c r="F447" s="26">
        <v>289.74358799999999</v>
      </c>
    </row>
    <row r="448" spans="2:6" x14ac:dyDescent="0.3">
      <c r="B448" s="35" t="s">
        <v>44</v>
      </c>
      <c r="C448" s="28" t="s">
        <v>4</v>
      </c>
      <c r="D448" s="28" t="s">
        <v>40</v>
      </c>
      <c r="E448" s="28">
        <v>0.25</v>
      </c>
      <c r="F448" s="28">
        <v>249.812082</v>
      </c>
    </row>
    <row r="449" spans="2:6" x14ac:dyDescent="0.3">
      <c r="B449" s="34" t="s">
        <v>44</v>
      </c>
      <c r="C449" s="26" t="s">
        <v>4</v>
      </c>
      <c r="D449" s="26" t="s">
        <v>40</v>
      </c>
      <c r="E449" s="26">
        <v>0.25</v>
      </c>
      <c r="F449" s="26">
        <v>249.812082</v>
      </c>
    </row>
    <row r="450" spans="2:6" x14ac:dyDescent="0.3">
      <c r="B450" s="35" t="s">
        <v>44</v>
      </c>
      <c r="C450" s="28" t="s">
        <v>4</v>
      </c>
      <c r="D450" s="28" t="s">
        <v>40</v>
      </c>
      <c r="E450" s="28">
        <v>0.25</v>
      </c>
      <c r="F450" s="28">
        <v>249.812082</v>
      </c>
    </row>
    <row r="451" spans="2:6" x14ac:dyDescent="0.3">
      <c r="B451" s="34" t="s">
        <v>44</v>
      </c>
      <c r="C451" s="26" t="s">
        <v>4</v>
      </c>
      <c r="D451" s="26" t="s">
        <v>40</v>
      </c>
      <c r="E451" s="26">
        <v>0.25</v>
      </c>
      <c r="F451" s="26">
        <v>249.812082</v>
      </c>
    </row>
    <row r="452" spans="2:6" x14ac:dyDescent="0.3">
      <c r="B452" s="35" t="s">
        <v>44</v>
      </c>
      <c r="C452" s="28" t="s">
        <v>4</v>
      </c>
      <c r="D452" s="28" t="s">
        <v>40</v>
      </c>
      <c r="E452" s="28">
        <v>0.05</v>
      </c>
      <c r="F452" s="28">
        <v>208.32573099999999</v>
      </c>
    </row>
    <row r="453" spans="2:6" x14ac:dyDescent="0.3">
      <c r="B453" s="34" t="s">
        <v>44</v>
      </c>
      <c r="C453" s="26" t="s">
        <v>4</v>
      </c>
      <c r="D453" s="26" t="s">
        <v>40</v>
      </c>
      <c r="E453" s="26">
        <v>0.05</v>
      </c>
      <c r="F453" s="26">
        <v>208.32573099999999</v>
      </c>
    </row>
    <row r="454" spans="2:6" x14ac:dyDescent="0.3">
      <c r="B454" s="35" t="s">
        <v>44</v>
      </c>
      <c r="C454" s="28" t="s">
        <v>4</v>
      </c>
      <c r="D454" s="28" t="s">
        <v>40</v>
      </c>
      <c r="E454" s="28">
        <v>0.05</v>
      </c>
      <c r="F454" s="28">
        <v>208.32573099999999</v>
      </c>
    </row>
    <row r="455" spans="2:6" x14ac:dyDescent="0.3">
      <c r="B455" s="34" t="s">
        <v>44</v>
      </c>
      <c r="C455" s="26" t="s">
        <v>4</v>
      </c>
      <c r="D455" s="26" t="s">
        <v>40</v>
      </c>
      <c r="E455" s="26">
        <v>0</v>
      </c>
      <c r="F455" s="26">
        <v>171.262992</v>
      </c>
    </row>
    <row r="456" spans="2:6" x14ac:dyDescent="0.3">
      <c r="B456" s="35" t="s">
        <v>44</v>
      </c>
      <c r="C456" s="28" t="s">
        <v>4</v>
      </c>
      <c r="D456" s="28" t="s">
        <v>40</v>
      </c>
      <c r="E456" s="28" t="s">
        <v>24</v>
      </c>
      <c r="F456" s="28">
        <v>296.666585</v>
      </c>
    </row>
    <row r="457" spans="2:6" x14ac:dyDescent="0.3">
      <c r="B457" s="34" t="s">
        <v>44</v>
      </c>
      <c r="C457" s="26" t="s">
        <v>4</v>
      </c>
      <c r="D457" s="26" t="s">
        <v>41</v>
      </c>
      <c r="E457" s="26">
        <v>1</v>
      </c>
      <c r="F457" s="26">
        <v>653.06021999999996</v>
      </c>
    </row>
    <row r="458" spans="2:6" x14ac:dyDescent="0.3">
      <c r="B458" s="35" t="s">
        <v>44</v>
      </c>
      <c r="C458" s="28" t="s">
        <v>4</v>
      </c>
      <c r="D458" s="28" t="s">
        <v>41</v>
      </c>
      <c r="E458" s="28">
        <v>0.95</v>
      </c>
      <c r="F458" s="28">
        <v>456.46664800000002</v>
      </c>
    </row>
    <row r="459" spans="2:6" x14ac:dyDescent="0.3">
      <c r="B459" s="34" t="s">
        <v>44</v>
      </c>
      <c r="C459" s="26" t="s">
        <v>4</v>
      </c>
      <c r="D459" s="26" t="s">
        <v>41</v>
      </c>
      <c r="E459" s="26">
        <v>0.95</v>
      </c>
      <c r="F459" s="26">
        <v>456.46664800000002</v>
      </c>
    </row>
    <row r="460" spans="2:6" x14ac:dyDescent="0.3">
      <c r="B460" s="35" t="s">
        <v>44</v>
      </c>
      <c r="C460" s="28" t="s">
        <v>4</v>
      </c>
      <c r="D460" s="28" t="s">
        <v>41</v>
      </c>
      <c r="E460" s="28">
        <v>0.95</v>
      </c>
      <c r="F460" s="28">
        <v>456.46664800000002</v>
      </c>
    </row>
    <row r="461" spans="2:6" x14ac:dyDescent="0.3">
      <c r="B461" s="34" t="s">
        <v>44</v>
      </c>
      <c r="C461" s="26" t="s">
        <v>4</v>
      </c>
      <c r="D461" s="26" t="s">
        <v>41</v>
      </c>
      <c r="E461" s="26">
        <v>0.75</v>
      </c>
      <c r="F461" s="26">
        <v>388.57279599999998</v>
      </c>
    </row>
    <row r="462" spans="2:6" x14ac:dyDescent="0.3">
      <c r="B462" s="35" t="s">
        <v>44</v>
      </c>
      <c r="C462" s="28" t="s">
        <v>4</v>
      </c>
      <c r="D462" s="28" t="s">
        <v>41</v>
      </c>
      <c r="E462" s="28">
        <v>0.75</v>
      </c>
      <c r="F462" s="28">
        <v>388.57279599999998</v>
      </c>
    </row>
    <row r="463" spans="2:6" x14ac:dyDescent="0.3">
      <c r="B463" s="34" t="s">
        <v>44</v>
      </c>
      <c r="C463" s="26" t="s">
        <v>4</v>
      </c>
      <c r="D463" s="26" t="s">
        <v>41</v>
      </c>
      <c r="E463" s="26">
        <v>0.75</v>
      </c>
      <c r="F463" s="26">
        <v>388.57279599999998</v>
      </c>
    </row>
    <row r="464" spans="2:6" x14ac:dyDescent="0.3">
      <c r="B464" s="35" t="s">
        <v>44</v>
      </c>
      <c r="C464" s="28" t="s">
        <v>4</v>
      </c>
      <c r="D464" s="28" t="s">
        <v>41</v>
      </c>
      <c r="E464" s="28">
        <v>0.75</v>
      </c>
      <c r="F464" s="28">
        <v>388.57279599999998</v>
      </c>
    </row>
    <row r="465" spans="2:6" x14ac:dyDescent="0.3">
      <c r="B465" s="34" t="s">
        <v>44</v>
      </c>
      <c r="C465" s="26" t="s">
        <v>4</v>
      </c>
      <c r="D465" s="26" t="s">
        <v>41</v>
      </c>
      <c r="E465" s="26">
        <v>0.5</v>
      </c>
      <c r="F465" s="26">
        <v>342.98138</v>
      </c>
    </row>
    <row r="466" spans="2:6" x14ac:dyDescent="0.3">
      <c r="B466" s="35" t="s">
        <v>44</v>
      </c>
      <c r="C466" s="28" t="s">
        <v>4</v>
      </c>
      <c r="D466" s="28" t="s">
        <v>41</v>
      </c>
      <c r="E466" s="28">
        <v>0.5</v>
      </c>
      <c r="F466" s="28">
        <v>342.98138</v>
      </c>
    </row>
    <row r="467" spans="2:6" x14ac:dyDescent="0.3">
      <c r="B467" s="34" t="s">
        <v>44</v>
      </c>
      <c r="C467" s="26" t="s">
        <v>4</v>
      </c>
      <c r="D467" s="26" t="s">
        <v>41</v>
      </c>
      <c r="E467" s="26">
        <v>0.5</v>
      </c>
      <c r="F467" s="26">
        <v>342.98138</v>
      </c>
    </row>
    <row r="468" spans="2:6" x14ac:dyDescent="0.3">
      <c r="B468" s="35" t="s">
        <v>44</v>
      </c>
      <c r="C468" s="28" t="s">
        <v>4</v>
      </c>
      <c r="D468" s="28" t="s">
        <v>41</v>
      </c>
      <c r="E468" s="28">
        <v>0.5</v>
      </c>
      <c r="F468" s="28">
        <v>342.98138</v>
      </c>
    </row>
    <row r="469" spans="2:6" x14ac:dyDescent="0.3">
      <c r="B469" s="34" t="s">
        <v>44</v>
      </c>
      <c r="C469" s="26" t="s">
        <v>4</v>
      </c>
      <c r="D469" s="26" t="s">
        <v>41</v>
      </c>
      <c r="E469" s="26">
        <v>0.5</v>
      </c>
      <c r="F469" s="26">
        <v>342.98138</v>
      </c>
    </row>
    <row r="470" spans="2:6" x14ac:dyDescent="0.3">
      <c r="B470" s="35" t="s">
        <v>44</v>
      </c>
      <c r="C470" s="28" t="s">
        <v>4</v>
      </c>
      <c r="D470" s="28" t="s">
        <v>41</v>
      </c>
      <c r="E470" s="28">
        <v>0.25</v>
      </c>
      <c r="F470" s="28">
        <v>304.56156700000003</v>
      </c>
    </row>
    <row r="471" spans="2:6" x14ac:dyDescent="0.3">
      <c r="B471" s="34" t="s">
        <v>44</v>
      </c>
      <c r="C471" s="26" t="s">
        <v>4</v>
      </c>
      <c r="D471" s="26" t="s">
        <v>41</v>
      </c>
      <c r="E471" s="26">
        <v>0.25</v>
      </c>
      <c r="F471" s="26">
        <v>304.56156700000003</v>
      </c>
    </row>
    <row r="472" spans="2:6" x14ac:dyDescent="0.3">
      <c r="B472" s="35" t="s">
        <v>44</v>
      </c>
      <c r="C472" s="28" t="s">
        <v>4</v>
      </c>
      <c r="D472" s="28" t="s">
        <v>41</v>
      </c>
      <c r="E472" s="28">
        <v>0.25</v>
      </c>
      <c r="F472" s="28">
        <v>304.56156700000003</v>
      </c>
    </row>
    <row r="473" spans="2:6" x14ac:dyDescent="0.3">
      <c r="B473" s="34" t="s">
        <v>44</v>
      </c>
      <c r="C473" s="26" t="s">
        <v>4</v>
      </c>
      <c r="D473" s="26" t="s">
        <v>41</v>
      </c>
      <c r="E473" s="26">
        <v>0.25</v>
      </c>
      <c r="F473" s="26">
        <v>304.56156700000003</v>
      </c>
    </row>
    <row r="474" spans="2:6" x14ac:dyDescent="0.3">
      <c r="B474" s="35" t="s">
        <v>44</v>
      </c>
      <c r="C474" s="28" t="s">
        <v>4</v>
      </c>
      <c r="D474" s="28" t="s">
        <v>41</v>
      </c>
      <c r="E474" s="28">
        <v>0.05</v>
      </c>
      <c r="F474" s="28">
        <v>264.51764100000003</v>
      </c>
    </row>
    <row r="475" spans="2:6" x14ac:dyDescent="0.3">
      <c r="B475" s="34" t="s">
        <v>44</v>
      </c>
      <c r="C475" s="26" t="s">
        <v>4</v>
      </c>
      <c r="D475" s="26" t="s">
        <v>41</v>
      </c>
      <c r="E475" s="26">
        <v>0.05</v>
      </c>
      <c r="F475" s="26">
        <v>264.51764100000003</v>
      </c>
    </row>
    <row r="476" spans="2:6" x14ac:dyDescent="0.3">
      <c r="B476" s="35" t="s">
        <v>44</v>
      </c>
      <c r="C476" s="28" t="s">
        <v>4</v>
      </c>
      <c r="D476" s="28" t="s">
        <v>41</v>
      </c>
      <c r="E476" s="28">
        <v>0.05</v>
      </c>
      <c r="F476" s="28">
        <v>264.51764100000003</v>
      </c>
    </row>
    <row r="477" spans="2:6" x14ac:dyDescent="0.3">
      <c r="B477" s="34" t="s">
        <v>44</v>
      </c>
      <c r="C477" s="26" t="s">
        <v>4</v>
      </c>
      <c r="D477" s="26" t="s">
        <v>41</v>
      </c>
      <c r="E477" s="26">
        <v>0</v>
      </c>
      <c r="F477" s="26">
        <v>214.24990600000001</v>
      </c>
    </row>
    <row r="478" spans="2:6" x14ac:dyDescent="0.3">
      <c r="B478" s="35" t="s">
        <v>44</v>
      </c>
      <c r="C478" s="28" t="s">
        <v>4</v>
      </c>
      <c r="D478" s="28" t="s">
        <v>41</v>
      </c>
      <c r="E478" s="28" t="s">
        <v>24</v>
      </c>
      <c r="F478" s="28">
        <v>349.97980100000001</v>
      </c>
    </row>
    <row r="479" spans="2:6" x14ac:dyDescent="0.3">
      <c r="B479" s="34" t="s">
        <v>44</v>
      </c>
      <c r="C479" s="26" t="s">
        <v>4</v>
      </c>
      <c r="D479" s="26" t="s">
        <v>42</v>
      </c>
      <c r="E479" s="26">
        <v>1</v>
      </c>
      <c r="F479" s="26">
        <v>26588188.341976002</v>
      </c>
    </row>
    <row r="480" spans="2:6" x14ac:dyDescent="0.3">
      <c r="B480" s="35" t="s">
        <v>44</v>
      </c>
      <c r="C480" s="28" t="s">
        <v>4</v>
      </c>
      <c r="D480" s="28" t="s">
        <v>42</v>
      </c>
      <c r="E480" s="28">
        <v>0.95</v>
      </c>
      <c r="F480" s="28">
        <v>19472594.209844999</v>
      </c>
    </row>
    <row r="481" spans="2:6" x14ac:dyDescent="0.3">
      <c r="B481" s="34" t="s">
        <v>44</v>
      </c>
      <c r="C481" s="26" t="s">
        <v>4</v>
      </c>
      <c r="D481" s="26" t="s">
        <v>42</v>
      </c>
      <c r="E481" s="26">
        <v>0.95</v>
      </c>
      <c r="F481" s="26">
        <v>19472594.209844999</v>
      </c>
    </row>
    <row r="482" spans="2:6" x14ac:dyDescent="0.3">
      <c r="B482" s="35" t="s">
        <v>44</v>
      </c>
      <c r="C482" s="28" t="s">
        <v>4</v>
      </c>
      <c r="D482" s="28" t="s">
        <v>42</v>
      </c>
      <c r="E482" s="28">
        <v>0.95</v>
      </c>
      <c r="F482" s="28">
        <v>19472594.209844999</v>
      </c>
    </row>
    <row r="483" spans="2:6" x14ac:dyDescent="0.3">
      <c r="B483" s="34" t="s">
        <v>44</v>
      </c>
      <c r="C483" s="26" t="s">
        <v>4</v>
      </c>
      <c r="D483" s="26" t="s">
        <v>42</v>
      </c>
      <c r="E483" s="26">
        <v>0.75</v>
      </c>
      <c r="F483" s="26">
        <v>16083448.653929999</v>
      </c>
    </row>
    <row r="484" spans="2:6" x14ac:dyDescent="0.3">
      <c r="B484" s="35" t="s">
        <v>44</v>
      </c>
      <c r="C484" s="28" t="s">
        <v>4</v>
      </c>
      <c r="D484" s="28" t="s">
        <v>42</v>
      </c>
      <c r="E484" s="28">
        <v>0.75</v>
      </c>
      <c r="F484" s="28">
        <v>16083448.653929999</v>
      </c>
    </row>
    <row r="485" spans="2:6" x14ac:dyDescent="0.3">
      <c r="B485" s="34" t="s">
        <v>44</v>
      </c>
      <c r="C485" s="26" t="s">
        <v>4</v>
      </c>
      <c r="D485" s="26" t="s">
        <v>42</v>
      </c>
      <c r="E485" s="26">
        <v>0.75</v>
      </c>
      <c r="F485" s="26">
        <v>16083448.653929999</v>
      </c>
    </row>
    <row r="486" spans="2:6" x14ac:dyDescent="0.3">
      <c r="B486" s="35" t="s">
        <v>44</v>
      </c>
      <c r="C486" s="28" t="s">
        <v>4</v>
      </c>
      <c r="D486" s="28" t="s">
        <v>42</v>
      </c>
      <c r="E486" s="28">
        <v>0.75</v>
      </c>
      <c r="F486" s="28">
        <v>16083448.653929999</v>
      </c>
    </row>
    <row r="487" spans="2:6" x14ac:dyDescent="0.3">
      <c r="B487" s="34" t="s">
        <v>44</v>
      </c>
      <c r="C487" s="26" t="s">
        <v>4</v>
      </c>
      <c r="D487" s="26" t="s">
        <v>42</v>
      </c>
      <c r="E487" s="26">
        <v>0.5</v>
      </c>
      <c r="F487" s="26">
        <v>13985389.612219</v>
      </c>
    </row>
    <row r="488" spans="2:6" x14ac:dyDescent="0.3">
      <c r="B488" s="35" t="s">
        <v>44</v>
      </c>
      <c r="C488" s="28" t="s">
        <v>4</v>
      </c>
      <c r="D488" s="28" t="s">
        <v>42</v>
      </c>
      <c r="E488" s="28">
        <v>0.5</v>
      </c>
      <c r="F488" s="28">
        <v>13985389.612219</v>
      </c>
    </row>
    <row r="489" spans="2:6" x14ac:dyDescent="0.3">
      <c r="B489" s="34" t="s">
        <v>44</v>
      </c>
      <c r="C489" s="26" t="s">
        <v>4</v>
      </c>
      <c r="D489" s="26" t="s">
        <v>42</v>
      </c>
      <c r="E489" s="26">
        <v>0.5</v>
      </c>
      <c r="F489" s="26">
        <v>13985389.612219</v>
      </c>
    </row>
    <row r="490" spans="2:6" x14ac:dyDescent="0.3">
      <c r="B490" s="35" t="s">
        <v>44</v>
      </c>
      <c r="C490" s="28" t="s">
        <v>4</v>
      </c>
      <c r="D490" s="28" t="s">
        <v>42</v>
      </c>
      <c r="E490" s="28">
        <v>0.5</v>
      </c>
      <c r="F490" s="28">
        <v>13985389.612219</v>
      </c>
    </row>
    <row r="491" spans="2:6" x14ac:dyDescent="0.3">
      <c r="B491" s="34" t="s">
        <v>44</v>
      </c>
      <c r="C491" s="26" t="s">
        <v>4</v>
      </c>
      <c r="D491" s="26" t="s">
        <v>42</v>
      </c>
      <c r="E491" s="26">
        <v>0.5</v>
      </c>
      <c r="F491" s="26">
        <v>13985389.612219</v>
      </c>
    </row>
    <row r="492" spans="2:6" x14ac:dyDescent="0.3">
      <c r="B492" s="35" t="s">
        <v>44</v>
      </c>
      <c r="C492" s="28" t="s">
        <v>4</v>
      </c>
      <c r="D492" s="28" t="s">
        <v>42</v>
      </c>
      <c r="E492" s="28">
        <v>0.25</v>
      </c>
      <c r="F492" s="28">
        <v>11949282.980607999</v>
      </c>
    </row>
    <row r="493" spans="2:6" x14ac:dyDescent="0.3">
      <c r="B493" s="34" t="s">
        <v>44</v>
      </c>
      <c r="C493" s="26" t="s">
        <v>4</v>
      </c>
      <c r="D493" s="26" t="s">
        <v>42</v>
      </c>
      <c r="E493" s="26">
        <v>0.25</v>
      </c>
      <c r="F493" s="26">
        <v>11949282.980607999</v>
      </c>
    </row>
    <row r="494" spans="2:6" x14ac:dyDescent="0.3">
      <c r="B494" s="35" t="s">
        <v>44</v>
      </c>
      <c r="C494" s="28" t="s">
        <v>4</v>
      </c>
      <c r="D494" s="28" t="s">
        <v>42</v>
      </c>
      <c r="E494" s="28">
        <v>0.25</v>
      </c>
      <c r="F494" s="28">
        <v>11949282.980607999</v>
      </c>
    </row>
    <row r="495" spans="2:6" x14ac:dyDescent="0.3">
      <c r="B495" s="34" t="s">
        <v>44</v>
      </c>
      <c r="C495" s="26" t="s">
        <v>4</v>
      </c>
      <c r="D495" s="26" t="s">
        <v>42</v>
      </c>
      <c r="E495" s="26">
        <v>0.25</v>
      </c>
      <c r="F495" s="26">
        <v>11949282.980607999</v>
      </c>
    </row>
    <row r="496" spans="2:6" x14ac:dyDescent="0.3">
      <c r="B496" s="35" t="s">
        <v>44</v>
      </c>
      <c r="C496" s="28" t="s">
        <v>4</v>
      </c>
      <c r="D496" s="28" t="s">
        <v>42</v>
      </c>
      <c r="E496" s="28">
        <v>0.05</v>
      </c>
      <c r="F496" s="28">
        <v>9581258.5678610001</v>
      </c>
    </row>
    <row r="497" spans="2:6" x14ac:dyDescent="0.3">
      <c r="B497" s="34" t="s">
        <v>44</v>
      </c>
      <c r="C497" s="26" t="s">
        <v>4</v>
      </c>
      <c r="D497" s="26" t="s">
        <v>42</v>
      </c>
      <c r="E497" s="26">
        <v>0.05</v>
      </c>
      <c r="F497" s="26">
        <v>9581258.5678610001</v>
      </c>
    </row>
    <row r="498" spans="2:6" x14ac:dyDescent="0.3">
      <c r="B498" s="35" t="s">
        <v>44</v>
      </c>
      <c r="C498" s="28" t="s">
        <v>4</v>
      </c>
      <c r="D498" s="28" t="s">
        <v>42</v>
      </c>
      <c r="E498" s="28">
        <v>0.05</v>
      </c>
      <c r="F498" s="28">
        <v>9581258.5678610001</v>
      </c>
    </row>
    <row r="499" spans="2:6" x14ac:dyDescent="0.3">
      <c r="B499" s="34" t="s">
        <v>44</v>
      </c>
      <c r="C499" s="26" t="s">
        <v>4</v>
      </c>
      <c r="D499" s="26" t="s">
        <v>42</v>
      </c>
      <c r="E499" s="26">
        <v>0</v>
      </c>
      <c r="F499" s="26">
        <v>4914372.4954430005</v>
      </c>
    </row>
    <row r="500" spans="2:6" x14ac:dyDescent="0.3">
      <c r="B500" s="35" t="s">
        <v>44</v>
      </c>
      <c r="C500" s="28" t="s">
        <v>4</v>
      </c>
      <c r="D500" s="28" t="s">
        <v>42</v>
      </c>
      <c r="E500" s="28" t="s">
        <v>24</v>
      </c>
      <c r="F500" s="28">
        <v>14163734.349261999</v>
      </c>
    </row>
    <row r="501" spans="2:6" x14ac:dyDescent="0.3">
      <c r="B501" s="34" t="s">
        <v>44</v>
      </c>
      <c r="C501" s="26" t="s">
        <v>4</v>
      </c>
      <c r="D501" s="26" t="s">
        <v>43</v>
      </c>
      <c r="E501" s="26">
        <v>1</v>
      </c>
      <c r="F501" s="26">
        <v>648.29621099999997</v>
      </c>
    </row>
    <row r="502" spans="2:6" x14ac:dyDescent="0.3">
      <c r="B502" s="35" t="s">
        <v>44</v>
      </c>
      <c r="C502" s="28" t="s">
        <v>4</v>
      </c>
      <c r="D502" s="28" t="s">
        <v>43</v>
      </c>
      <c r="E502" s="28">
        <v>0.95</v>
      </c>
      <c r="F502" s="28">
        <v>432.08888899999999</v>
      </c>
    </row>
    <row r="503" spans="2:6" x14ac:dyDescent="0.3">
      <c r="B503" s="34" t="s">
        <v>44</v>
      </c>
      <c r="C503" s="26" t="s">
        <v>4</v>
      </c>
      <c r="D503" s="26" t="s">
        <v>43</v>
      </c>
      <c r="E503" s="26">
        <v>0.95</v>
      </c>
      <c r="F503" s="26">
        <v>432.08888899999999</v>
      </c>
    </row>
    <row r="504" spans="2:6" x14ac:dyDescent="0.3">
      <c r="B504" s="35" t="s">
        <v>44</v>
      </c>
      <c r="C504" s="28" t="s">
        <v>4</v>
      </c>
      <c r="D504" s="28" t="s">
        <v>43</v>
      </c>
      <c r="E504" s="28">
        <v>0.95</v>
      </c>
      <c r="F504" s="28">
        <v>432.08888899999999</v>
      </c>
    </row>
    <row r="505" spans="2:6" x14ac:dyDescent="0.3">
      <c r="B505" s="34" t="s">
        <v>44</v>
      </c>
      <c r="C505" s="26" t="s">
        <v>4</v>
      </c>
      <c r="D505" s="26" t="s">
        <v>43</v>
      </c>
      <c r="E505" s="26">
        <v>0.75</v>
      </c>
      <c r="F505" s="26">
        <v>359.12591099999997</v>
      </c>
    </row>
    <row r="506" spans="2:6" x14ac:dyDescent="0.3">
      <c r="B506" s="35" t="s">
        <v>44</v>
      </c>
      <c r="C506" s="28" t="s">
        <v>4</v>
      </c>
      <c r="D506" s="28" t="s">
        <v>43</v>
      </c>
      <c r="E506" s="28">
        <v>0.75</v>
      </c>
      <c r="F506" s="28">
        <v>359.12591099999997</v>
      </c>
    </row>
    <row r="507" spans="2:6" x14ac:dyDescent="0.3">
      <c r="B507" s="34" t="s">
        <v>44</v>
      </c>
      <c r="C507" s="26" t="s">
        <v>4</v>
      </c>
      <c r="D507" s="26" t="s">
        <v>43</v>
      </c>
      <c r="E507" s="26">
        <v>0.75</v>
      </c>
      <c r="F507" s="26">
        <v>359.12591099999997</v>
      </c>
    </row>
    <row r="508" spans="2:6" x14ac:dyDescent="0.3">
      <c r="B508" s="35" t="s">
        <v>44</v>
      </c>
      <c r="C508" s="28" t="s">
        <v>4</v>
      </c>
      <c r="D508" s="28" t="s">
        <v>43</v>
      </c>
      <c r="E508" s="28">
        <v>0.75</v>
      </c>
      <c r="F508" s="28">
        <v>359.12591099999997</v>
      </c>
    </row>
    <row r="509" spans="2:6" x14ac:dyDescent="0.3">
      <c r="B509" s="34" t="s">
        <v>44</v>
      </c>
      <c r="C509" s="26" t="s">
        <v>4</v>
      </c>
      <c r="D509" s="26" t="s">
        <v>43</v>
      </c>
      <c r="E509" s="26">
        <v>0.5</v>
      </c>
      <c r="F509" s="26">
        <v>309.18170300000003</v>
      </c>
    </row>
    <row r="510" spans="2:6" x14ac:dyDescent="0.3">
      <c r="B510" s="35" t="s">
        <v>44</v>
      </c>
      <c r="C510" s="28" t="s">
        <v>4</v>
      </c>
      <c r="D510" s="28" t="s">
        <v>43</v>
      </c>
      <c r="E510" s="28">
        <v>0.5</v>
      </c>
      <c r="F510" s="28">
        <v>309.18170300000003</v>
      </c>
    </row>
    <row r="511" spans="2:6" x14ac:dyDescent="0.3">
      <c r="B511" s="34" t="s">
        <v>44</v>
      </c>
      <c r="C511" s="26" t="s">
        <v>4</v>
      </c>
      <c r="D511" s="26" t="s">
        <v>43</v>
      </c>
      <c r="E511" s="26">
        <v>0.5</v>
      </c>
      <c r="F511" s="26">
        <v>309.18170300000003</v>
      </c>
    </row>
    <row r="512" spans="2:6" x14ac:dyDescent="0.3">
      <c r="B512" s="35" t="s">
        <v>44</v>
      </c>
      <c r="C512" s="28" t="s">
        <v>4</v>
      </c>
      <c r="D512" s="28" t="s">
        <v>43</v>
      </c>
      <c r="E512" s="28">
        <v>0.5</v>
      </c>
      <c r="F512" s="28">
        <v>309.18170300000003</v>
      </c>
    </row>
    <row r="513" spans="2:6" x14ac:dyDescent="0.3">
      <c r="B513" s="34" t="s">
        <v>44</v>
      </c>
      <c r="C513" s="26" t="s">
        <v>4</v>
      </c>
      <c r="D513" s="26" t="s">
        <v>43</v>
      </c>
      <c r="E513" s="26">
        <v>0.5</v>
      </c>
      <c r="F513" s="26">
        <v>309.18170300000003</v>
      </c>
    </row>
    <row r="514" spans="2:6" x14ac:dyDescent="0.3">
      <c r="B514" s="35" t="s">
        <v>44</v>
      </c>
      <c r="C514" s="28" t="s">
        <v>4</v>
      </c>
      <c r="D514" s="28" t="s">
        <v>43</v>
      </c>
      <c r="E514" s="28">
        <v>0.25</v>
      </c>
      <c r="F514" s="28">
        <v>266.70658900000001</v>
      </c>
    </row>
    <row r="515" spans="2:6" x14ac:dyDescent="0.3">
      <c r="B515" s="34" t="s">
        <v>44</v>
      </c>
      <c r="C515" s="26" t="s">
        <v>4</v>
      </c>
      <c r="D515" s="26" t="s">
        <v>43</v>
      </c>
      <c r="E515" s="26">
        <v>0.25</v>
      </c>
      <c r="F515" s="26">
        <v>266.70658900000001</v>
      </c>
    </row>
    <row r="516" spans="2:6" x14ac:dyDescent="0.3">
      <c r="B516" s="35" t="s">
        <v>44</v>
      </c>
      <c r="C516" s="28" t="s">
        <v>4</v>
      </c>
      <c r="D516" s="28" t="s">
        <v>43</v>
      </c>
      <c r="E516" s="28">
        <v>0.25</v>
      </c>
      <c r="F516" s="28">
        <v>266.70658900000001</v>
      </c>
    </row>
    <row r="517" spans="2:6" x14ac:dyDescent="0.3">
      <c r="B517" s="34" t="s">
        <v>44</v>
      </c>
      <c r="C517" s="26" t="s">
        <v>4</v>
      </c>
      <c r="D517" s="26" t="s">
        <v>43</v>
      </c>
      <c r="E517" s="26">
        <v>0.25</v>
      </c>
      <c r="F517" s="26">
        <v>266.70658900000001</v>
      </c>
    </row>
    <row r="518" spans="2:6" x14ac:dyDescent="0.3">
      <c r="B518" s="35" t="s">
        <v>44</v>
      </c>
      <c r="C518" s="28" t="s">
        <v>4</v>
      </c>
      <c r="D518" s="28" t="s">
        <v>43</v>
      </c>
      <c r="E518" s="28">
        <v>0.05</v>
      </c>
      <c r="F518" s="28">
        <v>222.35781600000001</v>
      </c>
    </row>
    <row r="519" spans="2:6" x14ac:dyDescent="0.3">
      <c r="B519" s="34" t="s">
        <v>44</v>
      </c>
      <c r="C519" s="26" t="s">
        <v>4</v>
      </c>
      <c r="D519" s="26" t="s">
        <v>43</v>
      </c>
      <c r="E519" s="26">
        <v>0.05</v>
      </c>
      <c r="F519" s="26">
        <v>222.35781600000001</v>
      </c>
    </row>
    <row r="520" spans="2:6" x14ac:dyDescent="0.3">
      <c r="B520" s="35" t="s">
        <v>44</v>
      </c>
      <c r="C520" s="28" t="s">
        <v>4</v>
      </c>
      <c r="D520" s="28" t="s">
        <v>43</v>
      </c>
      <c r="E520" s="28">
        <v>0.05</v>
      </c>
      <c r="F520" s="28">
        <v>222.35781600000001</v>
      </c>
    </row>
    <row r="521" spans="2:6" x14ac:dyDescent="0.3">
      <c r="B521" s="34" t="s">
        <v>44</v>
      </c>
      <c r="C521" s="26" t="s">
        <v>4</v>
      </c>
      <c r="D521" s="26" t="s">
        <v>43</v>
      </c>
      <c r="E521" s="26">
        <v>0</v>
      </c>
      <c r="F521" s="26">
        <v>183.43625700000001</v>
      </c>
    </row>
    <row r="522" spans="2:6" x14ac:dyDescent="0.3">
      <c r="B522" s="35" t="s">
        <v>44</v>
      </c>
      <c r="C522" s="28" t="s">
        <v>4</v>
      </c>
      <c r="D522" s="28" t="s">
        <v>43</v>
      </c>
      <c r="E522" s="28" t="s">
        <v>24</v>
      </c>
      <c r="F522" s="28">
        <v>316.37321700000001</v>
      </c>
    </row>
    <row r="523" spans="2:6" x14ac:dyDescent="0.3">
      <c r="B523" s="34" t="s">
        <v>44</v>
      </c>
      <c r="C523" s="26" t="s">
        <v>5</v>
      </c>
      <c r="D523" s="26" t="s">
        <v>35</v>
      </c>
      <c r="E523" s="26">
        <v>1</v>
      </c>
      <c r="F523" s="26">
        <v>101385.9</v>
      </c>
    </row>
    <row r="524" spans="2:6" x14ac:dyDescent="0.3">
      <c r="B524" s="35" t="s">
        <v>44</v>
      </c>
      <c r="C524" s="28" t="s">
        <v>5</v>
      </c>
      <c r="D524" s="28" t="s">
        <v>35</v>
      </c>
      <c r="E524" s="28">
        <v>0.95</v>
      </c>
      <c r="F524" s="28">
        <v>79228.100000000006</v>
      </c>
    </row>
    <row r="525" spans="2:6" x14ac:dyDescent="0.3">
      <c r="B525" s="34" t="s">
        <v>44</v>
      </c>
      <c r="C525" s="26" t="s">
        <v>5</v>
      </c>
      <c r="D525" s="26" t="s">
        <v>35</v>
      </c>
      <c r="E525" s="26">
        <v>0.95</v>
      </c>
      <c r="F525" s="26">
        <v>79228.100000000006</v>
      </c>
    </row>
    <row r="526" spans="2:6" x14ac:dyDescent="0.3">
      <c r="B526" s="35" t="s">
        <v>44</v>
      </c>
      <c r="C526" s="28" t="s">
        <v>5</v>
      </c>
      <c r="D526" s="28" t="s">
        <v>35</v>
      </c>
      <c r="E526" s="28">
        <v>0.95</v>
      </c>
      <c r="F526" s="28">
        <v>79228.100000000006</v>
      </c>
    </row>
    <row r="527" spans="2:6" x14ac:dyDescent="0.3">
      <c r="B527" s="34" t="s">
        <v>44</v>
      </c>
      <c r="C527" s="26" t="s">
        <v>5</v>
      </c>
      <c r="D527" s="26" t="s">
        <v>35</v>
      </c>
      <c r="E527" s="26">
        <v>0.75</v>
      </c>
      <c r="F527" s="26">
        <v>60328.800000000003</v>
      </c>
    </row>
    <row r="528" spans="2:6" x14ac:dyDescent="0.3">
      <c r="B528" s="35" t="s">
        <v>44</v>
      </c>
      <c r="C528" s="28" t="s">
        <v>5</v>
      </c>
      <c r="D528" s="28" t="s">
        <v>35</v>
      </c>
      <c r="E528" s="28">
        <v>0.75</v>
      </c>
      <c r="F528" s="28">
        <v>60328.800000000003</v>
      </c>
    </row>
    <row r="529" spans="2:6" x14ac:dyDescent="0.3">
      <c r="B529" s="34" t="s">
        <v>44</v>
      </c>
      <c r="C529" s="26" t="s">
        <v>5</v>
      </c>
      <c r="D529" s="26" t="s">
        <v>35</v>
      </c>
      <c r="E529" s="26">
        <v>0.75</v>
      </c>
      <c r="F529" s="26">
        <v>60328.800000000003</v>
      </c>
    </row>
    <row r="530" spans="2:6" x14ac:dyDescent="0.3">
      <c r="B530" s="35" t="s">
        <v>44</v>
      </c>
      <c r="C530" s="28" t="s">
        <v>5</v>
      </c>
      <c r="D530" s="28" t="s">
        <v>35</v>
      </c>
      <c r="E530" s="28">
        <v>0.75</v>
      </c>
      <c r="F530" s="28">
        <v>60328.800000000003</v>
      </c>
    </row>
    <row r="531" spans="2:6" x14ac:dyDescent="0.3">
      <c r="B531" s="34" t="s">
        <v>44</v>
      </c>
      <c r="C531" s="26" t="s">
        <v>5</v>
      </c>
      <c r="D531" s="26" t="s">
        <v>35</v>
      </c>
      <c r="E531" s="26">
        <v>0.5</v>
      </c>
      <c r="F531" s="26">
        <v>47667.199999999997</v>
      </c>
    </row>
    <row r="532" spans="2:6" x14ac:dyDescent="0.3">
      <c r="B532" s="35" t="s">
        <v>44</v>
      </c>
      <c r="C532" s="28" t="s">
        <v>5</v>
      </c>
      <c r="D532" s="28" t="s">
        <v>35</v>
      </c>
      <c r="E532" s="28">
        <v>0.5</v>
      </c>
      <c r="F532" s="28">
        <v>47667.199999999997</v>
      </c>
    </row>
    <row r="533" spans="2:6" x14ac:dyDescent="0.3">
      <c r="B533" s="34" t="s">
        <v>44</v>
      </c>
      <c r="C533" s="26" t="s">
        <v>5</v>
      </c>
      <c r="D533" s="26" t="s">
        <v>35</v>
      </c>
      <c r="E533" s="26">
        <v>0.5</v>
      </c>
      <c r="F533" s="26">
        <v>47667.199999999997</v>
      </c>
    </row>
    <row r="534" spans="2:6" x14ac:dyDescent="0.3">
      <c r="B534" s="35" t="s">
        <v>44</v>
      </c>
      <c r="C534" s="28" t="s">
        <v>5</v>
      </c>
      <c r="D534" s="28" t="s">
        <v>35</v>
      </c>
      <c r="E534" s="28">
        <v>0.5</v>
      </c>
      <c r="F534" s="28">
        <v>47667.199999999997</v>
      </c>
    </row>
    <row r="535" spans="2:6" x14ac:dyDescent="0.3">
      <c r="B535" s="34" t="s">
        <v>44</v>
      </c>
      <c r="C535" s="26" t="s">
        <v>5</v>
      </c>
      <c r="D535" s="26" t="s">
        <v>35</v>
      </c>
      <c r="E535" s="26">
        <v>0.5</v>
      </c>
      <c r="F535" s="26">
        <v>47667.199999999997</v>
      </c>
    </row>
    <row r="536" spans="2:6" x14ac:dyDescent="0.3">
      <c r="B536" s="35" t="s">
        <v>44</v>
      </c>
      <c r="C536" s="28" t="s">
        <v>5</v>
      </c>
      <c r="D536" s="28" t="s">
        <v>35</v>
      </c>
      <c r="E536" s="28">
        <v>0.25</v>
      </c>
      <c r="F536" s="28">
        <v>39334.75</v>
      </c>
    </row>
    <row r="537" spans="2:6" x14ac:dyDescent="0.3">
      <c r="B537" s="34" t="s">
        <v>44</v>
      </c>
      <c r="C537" s="26" t="s">
        <v>5</v>
      </c>
      <c r="D537" s="26" t="s">
        <v>35</v>
      </c>
      <c r="E537" s="26">
        <v>0.25</v>
      </c>
      <c r="F537" s="26">
        <v>39334.75</v>
      </c>
    </row>
    <row r="538" spans="2:6" x14ac:dyDescent="0.3">
      <c r="B538" s="35" t="s">
        <v>44</v>
      </c>
      <c r="C538" s="28" t="s">
        <v>5</v>
      </c>
      <c r="D538" s="28" t="s">
        <v>35</v>
      </c>
      <c r="E538" s="28">
        <v>0.25</v>
      </c>
      <c r="F538" s="28">
        <v>39334.75</v>
      </c>
    </row>
    <row r="539" spans="2:6" x14ac:dyDescent="0.3">
      <c r="B539" s="34" t="s">
        <v>44</v>
      </c>
      <c r="C539" s="26" t="s">
        <v>5</v>
      </c>
      <c r="D539" s="26" t="s">
        <v>35</v>
      </c>
      <c r="E539" s="26">
        <v>0.25</v>
      </c>
      <c r="F539" s="26">
        <v>39334.75</v>
      </c>
    </row>
    <row r="540" spans="2:6" x14ac:dyDescent="0.3">
      <c r="B540" s="35" t="s">
        <v>44</v>
      </c>
      <c r="C540" s="28" t="s">
        <v>5</v>
      </c>
      <c r="D540" s="28" t="s">
        <v>35</v>
      </c>
      <c r="E540" s="28">
        <v>0.05</v>
      </c>
      <c r="F540" s="28">
        <v>31235.05</v>
      </c>
    </row>
    <row r="541" spans="2:6" x14ac:dyDescent="0.3">
      <c r="B541" s="34" t="s">
        <v>44</v>
      </c>
      <c r="C541" s="26" t="s">
        <v>5</v>
      </c>
      <c r="D541" s="26" t="s">
        <v>35</v>
      </c>
      <c r="E541" s="26">
        <v>0.05</v>
      </c>
      <c r="F541" s="26">
        <v>31235.05</v>
      </c>
    </row>
    <row r="542" spans="2:6" x14ac:dyDescent="0.3">
      <c r="B542" s="35" t="s">
        <v>44</v>
      </c>
      <c r="C542" s="28" t="s">
        <v>5</v>
      </c>
      <c r="D542" s="28" t="s">
        <v>35</v>
      </c>
      <c r="E542" s="28">
        <v>0.05</v>
      </c>
      <c r="F542" s="28">
        <v>31235.05</v>
      </c>
    </row>
    <row r="543" spans="2:6" x14ac:dyDescent="0.3">
      <c r="B543" s="34" t="s">
        <v>44</v>
      </c>
      <c r="C543" s="26" t="s">
        <v>5</v>
      </c>
      <c r="D543" s="26" t="s">
        <v>35</v>
      </c>
      <c r="E543" s="26">
        <v>0</v>
      </c>
      <c r="F543" s="26">
        <v>19364.8</v>
      </c>
    </row>
    <row r="544" spans="2:6" x14ac:dyDescent="0.3">
      <c r="B544" s="35" t="s">
        <v>44</v>
      </c>
      <c r="C544" s="28" t="s">
        <v>5</v>
      </c>
      <c r="D544" s="28" t="s">
        <v>35</v>
      </c>
      <c r="E544" s="28" t="s">
        <v>24</v>
      </c>
      <c r="F544" s="28">
        <v>50807.830227999999</v>
      </c>
    </row>
    <row r="545" spans="2:6" x14ac:dyDescent="0.3">
      <c r="B545" s="34" t="s">
        <v>44</v>
      </c>
      <c r="C545" s="26" t="s">
        <v>5</v>
      </c>
      <c r="D545" s="26" t="s">
        <v>45</v>
      </c>
      <c r="E545" s="26">
        <v>1</v>
      </c>
      <c r="F545" s="26">
        <v>139642.29559699999</v>
      </c>
    </row>
    <row r="546" spans="2:6" x14ac:dyDescent="0.3">
      <c r="B546" s="35" t="s">
        <v>44</v>
      </c>
      <c r="C546" s="28" t="s">
        <v>5</v>
      </c>
      <c r="D546" s="28" t="s">
        <v>45</v>
      </c>
      <c r="E546" s="28">
        <v>0.95</v>
      </c>
      <c r="F546" s="28">
        <v>109338.31236900001</v>
      </c>
    </row>
    <row r="547" spans="2:6" x14ac:dyDescent="0.3">
      <c r="B547" s="34" t="s">
        <v>44</v>
      </c>
      <c r="C547" s="26" t="s">
        <v>5</v>
      </c>
      <c r="D547" s="26" t="s">
        <v>45</v>
      </c>
      <c r="E547" s="26">
        <v>0.95</v>
      </c>
      <c r="F547" s="26">
        <v>109338.31236900001</v>
      </c>
    </row>
    <row r="548" spans="2:6" x14ac:dyDescent="0.3">
      <c r="B548" s="35" t="s">
        <v>44</v>
      </c>
      <c r="C548" s="28" t="s">
        <v>5</v>
      </c>
      <c r="D548" s="28" t="s">
        <v>45</v>
      </c>
      <c r="E548" s="28">
        <v>0.95</v>
      </c>
      <c r="F548" s="28">
        <v>109338.31236900001</v>
      </c>
    </row>
    <row r="549" spans="2:6" x14ac:dyDescent="0.3">
      <c r="B549" s="34" t="s">
        <v>44</v>
      </c>
      <c r="C549" s="26" t="s">
        <v>5</v>
      </c>
      <c r="D549" s="26" t="s">
        <v>45</v>
      </c>
      <c r="E549" s="26">
        <v>0.75</v>
      </c>
      <c r="F549" s="26">
        <v>83207.547170000005</v>
      </c>
    </row>
    <row r="550" spans="2:6" x14ac:dyDescent="0.3">
      <c r="B550" s="35" t="s">
        <v>44</v>
      </c>
      <c r="C550" s="28" t="s">
        <v>5</v>
      </c>
      <c r="D550" s="28" t="s">
        <v>45</v>
      </c>
      <c r="E550" s="28">
        <v>0.75</v>
      </c>
      <c r="F550" s="28">
        <v>83207.547170000005</v>
      </c>
    </row>
    <row r="551" spans="2:6" x14ac:dyDescent="0.3">
      <c r="B551" s="34" t="s">
        <v>44</v>
      </c>
      <c r="C551" s="26" t="s">
        <v>5</v>
      </c>
      <c r="D551" s="26" t="s">
        <v>45</v>
      </c>
      <c r="E551" s="26">
        <v>0.75</v>
      </c>
      <c r="F551" s="26">
        <v>83207.547170000005</v>
      </c>
    </row>
    <row r="552" spans="2:6" x14ac:dyDescent="0.3">
      <c r="B552" s="35" t="s">
        <v>44</v>
      </c>
      <c r="C552" s="28" t="s">
        <v>5</v>
      </c>
      <c r="D552" s="28" t="s">
        <v>45</v>
      </c>
      <c r="E552" s="28">
        <v>0.75</v>
      </c>
      <c r="F552" s="28">
        <v>83207.547170000005</v>
      </c>
    </row>
    <row r="553" spans="2:6" x14ac:dyDescent="0.3">
      <c r="B553" s="34" t="s">
        <v>44</v>
      </c>
      <c r="C553" s="26" t="s">
        <v>5</v>
      </c>
      <c r="D553" s="26" t="s">
        <v>45</v>
      </c>
      <c r="E553" s="26">
        <v>0.5</v>
      </c>
      <c r="F553" s="26">
        <v>65744.234800999999</v>
      </c>
    </row>
    <row r="554" spans="2:6" x14ac:dyDescent="0.3">
      <c r="B554" s="35" t="s">
        <v>44</v>
      </c>
      <c r="C554" s="28" t="s">
        <v>5</v>
      </c>
      <c r="D554" s="28" t="s">
        <v>45</v>
      </c>
      <c r="E554" s="28">
        <v>0.5</v>
      </c>
      <c r="F554" s="28">
        <v>65744.234800999999</v>
      </c>
    </row>
    <row r="555" spans="2:6" x14ac:dyDescent="0.3">
      <c r="B555" s="34" t="s">
        <v>44</v>
      </c>
      <c r="C555" s="26" t="s">
        <v>5</v>
      </c>
      <c r="D555" s="26" t="s">
        <v>45</v>
      </c>
      <c r="E555" s="26">
        <v>0.5</v>
      </c>
      <c r="F555" s="26">
        <v>65744.234800999999</v>
      </c>
    </row>
    <row r="556" spans="2:6" x14ac:dyDescent="0.3">
      <c r="B556" s="35" t="s">
        <v>44</v>
      </c>
      <c r="C556" s="28" t="s">
        <v>5</v>
      </c>
      <c r="D556" s="28" t="s">
        <v>45</v>
      </c>
      <c r="E556" s="28">
        <v>0.5</v>
      </c>
      <c r="F556" s="28">
        <v>65744.234800999999</v>
      </c>
    </row>
    <row r="557" spans="2:6" x14ac:dyDescent="0.3">
      <c r="B557" s="34" t="s">
        <v>44</v>
      </c>
      <c r="C557" s="26" t="s">
        <v>5</v>
      </c>
      <c r="D557" s="26" t="s">
        <v>45</v>
      </c>
      <c r="E557" s="26">
        <v>0.5</v>
      </c>
      <c r="F557" s="26">
        <v>65744.234800999999</v>
      </c>
    </row>
    <row r="558" spans="2:6" x14ac:dyDescent="0.3">
      <c r="B558" s="35" t="s">
        <v>44</v>
      </c>
      <c r="C558" s="28" t="s">
        <v>5</v>
      </c>
      <c r="D558" s="28" t="s">
        <v>45</v>
      </c>
      <c r="E558" s="28">
        <v>0.25</v>
      </c>
      <c r="F558" s="28">
        <v>54251.834382000001</v>
      </c>
    </row>
    <row r="559" spans="2:6" x14ac:dyDescent="0.3">
      <c r="B559" s="34" t="s">
        <v>44</v>
      </c>
      <c r="C559" s="26" t="s">
        <v>5</v>
      </c>
      <c r="D559" s="26" t="s">
        <v>45</v>
      </c>
      <c r="E559" s="26">
        <v>0.25</v>
      </c>
      <c r="F559" s="26">
        <v>54251.834382000001</v>
      </c>
    </row>
    <row r="560" spans="2:6" x14ac:dyDescent="0.3">
      <c r="B560" s="35" t="s">
        <v>44</v>
      </c>
      <c r="C560" s="28" t="s">
        <v>5</v>
      </c>
      <c r="D560" s="28" t="s">
        <v>45</v>
      </c>
      <c r="E560" s="28">
        <v>0.25</v>
      </c>
      <c r="F560" s="28">
        <v>54251.834382000001</v>
      </c>
    </row>
    <row r="561" spans="2:6" x14ac:dyDescent="0.3">
      <c r="B561" s="34" t="s">
        <v>44</v>
      </c>
      <c r="C561" s="26" t="s">
        <v>5</v>
      </c>
      <c r="D561" s="26" t="s">
        <v>45</v>
      </c>
      <c r="E561" s="26">
        <v>0.25</v>
      </c>
      <c r="F561" s="26">
        <v>54251.834382000001</v>
      </c>
    </row>
    <row r="562" spans="2:6" x14ac:dyDescent="0.3">
      <c r="B562" s="35" t="s">
        <v>44</v>
      </c>
      <c r="C562" s="28" t="s">
        <v>5</v>
      </c>
      <c r="D562" s="28" t="s">
        <v>45</v>
      </c>
      <c r="E562" s="28">
        <v>0.05</v>
      </c>
      <c r="F562" s="28">
        <v>43048.349056999999</v>
      </c>
    </row>
    <row r="563" spans="2:6" x14ac:dyDescent="0.3">
      <c r="B563" s="34" t="s">
        <v>44</v>
      </c>
      <c r="C563" s="26" t="s">
        <v>5</v>
      </c>
      <c r="D563" s="26" t="s">
        <v>45</v>
      </c>
      <c r="E563" s="26">
        <v>0.05</v>
      </c>
      <c r="F563" s="26">
        <v>43048.349056999999</v>
      </c>
    </row>
    <row r="564" spans="2:6" x14ac:dyDescent="0.3">
      <c r="B564" s="35" t="s">
        <v>44</v>
      </c>
      <c r="C564" s="28" t="s">
        <v>5</v>
      </c>
      <c r="D564" s="28" t="s">
        <v>45</v>
      </c>
      <c r="E564" s="28">
        <v>0.05</v>
      </c>
      <c r="F564" s="28">
        <v>43048.349056999999</v>
      </c>
    </row>
    <row r="565" spans="2:6" x14ac:dyDescent="0.3">
      <c r="B565" s="34" t="s">
        <v>44</v>
      </c>
      <c r="C565" s="26" t="s">
        <v>5</v>
      </c>
      <c r="D565" s="26" t="s">
        <v>45</v>
      </c>
      <c r="E565" s="26">
        <v>0</v>
      </c>
      <c r="F565" s="26">
        <v>26708.595388000002</v>
      </c>
    </row>
    <row r="566" spans="2:6" x14ac:dyDescent="0.3">
      <c r="B566" s="35" t="s">
        <v>44</v>
      </c>
      <c r="C566" s="28" t="s">
        <v>5</v>
      </c>
      <c r="D566" s="28" t="s">
        <v>45</v>
      </c>
      <c r="E566" s="28" t="s">
        <v>24</v>
      </c>
      <c r="F566" s="28">
        <v>70068.680263999995</v>
      </c>
    </row>
    <row r="567" spans="2:6" x14ac:dyDescent="0.3">
      <c r="B567" s="34" t="s">
        <v>44</v>
      </c>
      <c r="C567" s="26" t="s">
        <v>5</v>
      </c>
      <c r="D567" s="26" t="s">
        <v>36</v>
      </c>
      <c r="E567" s="26">
        <v>1</v>
      </c>
      <c r="F567" s="26">
        <v>30764369.111907002</v>
      </c>
    </row>
    <row r="568" spans="2:6" x14ac:dyDescent="0.3">
      <c r="B568" s="35" t="s">
        <v>44</v>
      </c>
      <c r="C568" s="28" t="s">
        <v>5</v>
      </c>
      <c r="D568" s="28" t="s">
        <v>36</v>
      </c>
      <c r="E568" s="28">
        <v>0.95</v>
      </c>
      <c r="F568" s="28">
        <v>22564150.610971998</v>
      </c>
    </row>
    <row r="569" spans="2:6" x14ac:dyDescent="0.3">
      <c r="B569" s="34" t="s">
        <v>44</v>
      </c>
      <c r="C569" s="26" t="s">
        <v>5</v>
      </c>
      <c r="D569" s="26" t="s">
        <v>36</v>
      </c>
      <c r="E569" s="26">
        <v>0.95</v>
      </c>
      <c r="F569" s="26">
        <v>22564150.610971998</v>
      </c>
    </row>
    <row r="570" spans="2:6" x14ac:dyDescent="0.3">
      <c r="B570" s="35" t="s">
        <v>44</v>
      </c>
      <c r="C570" s="28" t="s">
        <v>5</v>
      </c>
      <c r="D570" s="28" t="s">
        <v>36</v>
      </c>
      <c r="E570" s="28">
        <v>0.95</v>
      </c>
      <c r="F570" s="28">
        <v>22564150.610971998</v>
      </c>
    </row>
    <row r="571" spans="2:6" x14ac:dyDescent="0.3">
      <c r="B571" s="34" t="s">
        <v>44</v>
      </c>
      <c r="C571" s="26" t="s">
        <v>5</v>
      </c>
      <c r="D571" s="26" t="s">
        <v>36</v>
      </c>
      <c r="E571" s="26">
        <v>0.75</v>
      </c>
      <c r="F571" s="26">
        <v>18238197.010152999</v>
      </c>
    </row>
    <row r="572" spans="2:6" x14ac:dyDescent="0.3">
      <c r="B572" s="35" t="s">
        <v>44</v>
      </c>
      <c r="C572" s="28" t="s">
        <v>5</v>
      </c>
      <c r="D572" s="28" t="s">
        <v>36</v>
      </c>
      <c r="E572" s="28">
        <v>0.75</v>
      </c>
      <c r="F572" s="28">
        <v>18238197.010152999</v>
      </c>
    </row>
    <row r="573" spans="2:6" x14ac:dyDescent="0.3">
      <c r="B573" s="34" t="s">
        <v>44</v>
      </c>
      <c r="C573" s="26" t="s">
        <v>5</v>
      </c>
      <c r="D573" s="26" t="s">
        <v>36</v>
      </c>
      <c r="E573" s="26">
        <v>0.75</v>
      </c>
      <c r="F573" s="26">
        <v>18238197.010152999</v>
      </c>
    </row>
    <row r="574" spans="2:6" x14ac:dyDescent="0.3">
      <c r="B574" s="35" t="s">
        <v>44</v>
      </c>
      <c r="C574" s="28" t="s">
        <v>5</v>
      </c>
      <c r="D574" s="28" t="s">
        <v>36</v>
      </c>
      <c r="E574" s="28">
        <v>0.75</v>
      </c>
      <c r="F574" s="28">
        <v>18238197.010152999</v>
      </c>
    </row>
    <row r="575" spans="2:6" x14ac:dyDescent="0.3">
      <c r="B575" s="34" t="s">
        <v>44</v>
      </c>
      <c r="C575" s="26" t="s">
        <v>5</v>
      </c>
      <c r="D575" s="26" t="s">
        <v>36</v>
      </c>
      <c r="E575" s="26">
        <v>0.5</v>
      </c>
      <c r="F575" s="26">
        <v>15439528.858053001</v>
      </c>
    </row>
    <row r="576" spans="2:6" x14ac:dyDescent="0.3">
      <c r="B576" s="35" t="s">
        <v>44</v>
      </c>
      <c r="C576" s="28" t="s">
        <v>5</v>
      </c>
      <c r="D576" s="28" t="s">
        <v>36</v>
      </c>
      <c r="E576" s="28">
        <v>0.5</v>
      </c>
      <c r="F576" s="28">
        <v>15439528.858053001</v>
      </c>
    </row>
    <row r="577" spans="2:6" x14ac:dyDescent="0.3">
      <c r="B577" s="34" t="s">
        <v>44</v>
      </c>
      <c r="C577" s="26" t="s">
        <v>5</v>
      </c>
      <c r="D577" s="26" t="s">
        <v>36</v>
      </c>
      <c r="E577" s="26">
        <v>0.5</v>
      </c>
      <c r="F577" s="26">
        <v>15439528.858053001</v>
      </c>
    </row>
    <row r="578" spans="2:6" x14ac:dyDescent="0.3">
      <c r="B578" s="35" t="s">
        <v>44</v>
      </c>
      <c r="C578" s="28" t="s">
        <v>5</v>
      </c>
      <c r="D578" s="28" t="s">
        <v>36</v>
      </c>
      <c r="E578" s="28">
        <v>0.5</v>
      </c>
      <c r="F578" s="28">
        <v>15439528.858053001</v>
      </c>
    </row>
    <row r="579" spans="2:6" x14ac:dyDescent="0.3">
      <c r="B579" s="34" t="s">
        <v>44</v>
      </c>
      <c r="C579" s="26" t="s">
        <v>5</v>
      </c>
      <c r="D579" s="26" t="s">
        <v>36</v>
      </c>
      <c r="E579" s="26">
        <v>0.5</v>
      </c>
      <c r="F579" s="26">
        <v>15439528.858053001</v>
      </c>
    </row>
    <row r="580" spans="2:6" x14ac:dyDescent="0.3">
      <c r="B580" s="35" t="s">
        <v>44</v>
      </c>
      <c r="C580" s="28" t="s">
        <v>5</v>
      </c>
      <c r="D580" s="28" t="s">
        <v>36</v>
      </c>
      <c r="E580" s="28">
        <v>0.25</v>
      </c>
      <c r="F580" s="28">
        <v>13002611.658499001</v>
      </c>
    </row>
    <row r="581" spans="2:6" x14ac:dyDescent="0.3">
      <c r="B581" s="34" t="s">
        <v>44</v>
      </c>
      <c r="C581" s="26" t="s">
        <v>5</v>
      </c>
      <c r="D581" s="26" t="s">
        <v>36</v>
      </c>
      <c r="E581" s="26">
        <v>0.25</v>
      </c>
      <c r="F581" s="26">
        <v>13002611.658499001</v>
      </c>
    </row>
    <row r="582" spans="2:6" x14ac:dyDescent="0.3">
      <c r="B582" s="35" t="s">
        <v>44</v>
      </c>
      <c r="C582" s="28" t="s">
        <v>5</v>
      </c>
      <c r="D582" s="28" t="s">
        <v>36</v>
      </c>
      <c r="E582" s="28">
        <v>0.25</v>
      </c>
      <c r="F582" s="28">
        <v>13002611.658499001</v>
      </c>
    </row>
    <row r="583" spans="2:6" x14ac:dyDescent="0.3">
      <c r="B583" s="34" t="s">
        <v>44</v>
      </c>
      <c r="C583" s="26" t="s">
        <v>5</v>
      </c>
      <c r="D583" s="26" t="s">
        <v>36</v>
      </c>
      <c r="E583" s="26">
        <v>0.25</v>
      </c>
      <c r="F583" s="26">
        <v>13002611.658499001</v>
      </c>
    </row>
    <row r="584" spans="2:6" x14ac:dyDescent="0.3">
      <c r="B584" s="35" t="s">
        <v>44</v>
      </c>
      <c r="C584" s="28" t="s">
        <v>5</v>
      </c>
      <c r="D584" s="28" t="s">
        <v>36</v>
      </c>
      <c r="E584" s="28">
        <v>0.05</v>
      </c>
      <c r="F584" s="28">
        <v>10136981.521747001</v>
      </c>
    </row>
    <row r="585" spans="2:6" x14ac:dyDescent="0.3">
      <c r="B585" s="34" t="s">
        <v>44</v>
      </c>
      <c r="C585" s="26" t="s">
        <v>5</v>
      </c>
      <c r="D585" s="26" t="s">
        <v>36</v>
      </c>
      <c r="E585" s="26">
        <v>0.05</v>
      </c>
      <c r="F585" s="26">
        <v>10136981.521747001</v>
      </c>
    </row>
    <row r="586" spans="2:6" x14ac:dyDescent="0.3">
      <c r="B586" s="35" t="s">
        <v>44</v>
      </c>
      <c r="C586" s="28" t="s">
        <v>5</v>
      </c>
      <c r="D586" s="28" t="s">
        <v>36</v>
      </c>
      <c r="E586" s="28">
        <v>0.05</v>
      </c>
      <c r="F586" s="28">
        <v>10136981.521747001</v>
      </c>
    </row>
    <row r="587" spans="2:6" x14ac:dyDescent="0.3">
      <c r="B587" s="34" t="s">
        <v>44</v>
      </c>
      <c r="C587" s="26" t="s">
        <v>5</v>
      </c>
      <c r="D587" s="26" t="s">
        <v>36</v>
      </c>
      <c r="E587" s="26">
        <v>0</v>
      </c>
      <c r="F587" s="26">
        <v>5777710.9787090002</v>
      </c>
    </row>
    <row r="588" spans="2:6" x14ac:dyDescent="0.3">
      <c r="B588" s="35" t="s">
        <v>44</v>
      </c>
      <c r="C588" s="28" t="s">
        <v>5</v>
      </c>
      <c r="D588" s="28" t="s">
        <v>36</v>
      </c>
      <c r="E588" s="28" t="s">
        <v>24</v>
      </c>
      <c r="F588" s="28">
        <v>15771738.307689</v>
      </c>
    </row>
    <row r="589" spans="2:6" x14ac:dyDescent="0.3">
      <c r="B589" s="34" t="s">
        <v>44</v>
      </c>
      <c r="C589" s="26" t="s">
        <v>5</v>
      </c>
      <c r="D589" s="26" t="s">
        <v>37</v>
      </c>
      <c r="E589" s="26">
        <v>1</v>
      </c>
      <c r="F589" s="26">
        <v>7425476.8032419998</v>
      </c>
    </row>
    <row r="590" spans="2:6" x14ac:dyDescent="0.3">
      <c r="B590" s="35" t="s">
        <v>44</v>
      </c>
      <c r="C590" s="28" t="s">
        <v>5</v>
      </c>
      <c r="D590" s="28" t="s">
        <v>37</v>
      </c>
      <c r="E590" s="28">
        <v>0.95</v>
      </c>
      <c r="F590" s="28">
        <v>4510849.6053099995</v>
      </c>
    </row>
    <row r="591" spans="2:6" x14ac:dyDescent="0.3">
      <c r="B591" s="34" t="s">
        <v>44</v>
      </c>
      <c r="C591" s="26" t="s">
        <v>5</v>
      </c>
      <c r="D591" s="26" t="s">
        <v>37</v>
      </c>
      <c r="E591" s="26">
        <v>0.95</v>
      </c>
      <c r="F591" s="26">
        <v>4510849.6053099995</v>
      </c>
    </row>
    <row r="592" spans="2:6" x14ac:dyDescent="0.3">
      <c r="B592" s="35" t="s">
        <v>44</v>
      </c>
      <c r="C592" s="28" t="s">
        <v>5</v>
      </c>
      <c r="D592" s="28" t="s">
        <v>37</v>
      </c>
      <c r="E592" s="28">
        <v>0.95</v>
      </c>
      <c r="F592" s="28">
        <v>4510849.6053099995</v>
      </c>
    </row>
    <row r="593" spans="2:6" x14ac:dyDescent="0.3">
      <c r="B593" s="34" t="s">
        <v>44</v>
      </c>
      <c r="C593" s="26" t="s">
        <v>5</v>
      </c>
      <c r="D593" s="26" t="s">
        <v>37</v>
      </c>
      <c r="E593" s="26">
        <v>0.75</v>
      </c>
      <c r="F593" s="26">
        <v>3097840.0263470002</v>
      </c>
    </row>
    <row r="594" spans="2:6" x14ac:dyDescent="0.3">
      <c r="B594" s="35" t="s">
        <v>44</v>
      </c>
      <c r="C594" s="28" t="s">
        <v>5</v>
      </c>
      <c r="D594" s="28" t="s">
        <v>37</v>
      </c>
      <c r="E594" s="28">
        <v>0.75</v>
      </c>
      <c r="F594" s="28">
        <v>3097840.0263470002</v>
      </c>
    </row>
    <row r="595" spans="2:6" x14ac:dyDescent="0.3">
      <c r="B595" s="34" t="s">
        <v>44</v>
      </c>
      <c r="C595" s="26" t="s">
        <v>5</v>
      </c>
      <c r="D595" s="26" t="s">
        <v>37</v>
      </c>
      <c r="E595" s="26">
        <v>0.75</v>
      </c>
      <c r="F595" s="26">
        <v>3097840.0263470002</v>
      </c>
    </row>
    <row r="596" spans="2:6" x14ac:dyDescent="0.3">
      <c r="B596" s="35" t="s">
        <v>44</v>
      </c>
      <c r="C596" s="28" t="s">
        <v>5</v>
      </c>
      <c r="D596" s="28" t="s">
        <v>37</v>
      </c>
      <c r="E596" s="28">
        <v>0.75</v>
      </c>
      <c r="F596" s="28">
        <v>3097840.0263470002</v>
      </c>
    </row>
    <row r="597" spans="2:6" x14ac:dyDescent="0.3">
      <c r="B597" s="34" t="s">
        <v>44</v>
      </c>
      <c r="C597" s="26" t="s">
        <v>5</v>
      </c>
      <c r="D597" s="26" t="s">
        <v>37</v>
      </c>
      <c r="E597" s="26">
        <v>0.5</v>
      </c>
      <c r="F597" s="26">
        <v>2218405.7835289999</v>
      </c>
    </row>
    <row r="598" spans="2:6" x14ac:dyDescent="0.3">
      <c r="B598" s="35" t="s">
        <v>44</v>
      </c>
      <c r="C598" s="28" t="s">
        <v>5</v>
      </c>
      <c r="D598" s="28" t="s">
        <v>37</v>
      </c>
      <c r="E598" s="28">
        <v>0.5</v>
      </c>
      <c r="F598" s="28">
        <v>2218405.7835289999</v>
      </c>
    </row>
    <row r="599" spans="2:6" x14ac:dyDescent="0.3">
      <c r="B599" s="34" t="s">
        <v>44</v>
      </c>
      <c r="C599" s="26" t="s">
        <v>5</v>
      </c>
      <c r="D599" s="26" t="s">
        <v>37</v>
      </c>
      <c r="E599" s="26">
        <v>0.5</v>
      </c>
      <c r="F599" s="26">
        <v>2218405.7835289999</v>
      </c>
    </row>
    <row r="600" spans="2:6" x14ac:dyDescent="0.3">
      <c r="B600" s="35" t="s">
        <v>44</v>
      </c>
      <c r="C600" s="28" t="s">
        <v>5</v>
      </c>
      <c r="D600" s="28" t="s">
        <v>37</v>
      </c>
      <c r="E600" s="28">
        <v>0.5</v>
      </c>
      <c r="F600" s="28">
        <v>2218405.7835289999</v>
      </c>
    </row>
    <row r="601" spans="2:6" x14ac:dyDescent="0.3">
      <c r="B601" s="34" t="s">
        <v>44</v>
      </c>
      <c r="C601" s="26" t="s">
        <v>5</v>
      </c>
      <c r="D601" s="26" t="s">
        <v>37</v>
      </c>
      <c r="E601" s="26">
        <v>0.5</v>
      </c>
      <c r="F601" s="26">
        <v>2218405.7835289999</v>
      </c>
    </row>
    <row r="602" spans="2:6" x14ac:dyDescent="0.3">
      <c r="B602" s="35" t="s">
        <v>44</v>
      </c>
      <c r="C602" s="28" t="s">
        <v>5</v>
      </c>
      <c r="D602" s="28" t="s">
        <v>37</v>
      </c>
      <c r="E602" s="28">
        <v>0.25</v>
      </c>
      <c r="F602" s="28">
        <v>1626327.4107979999</v>
      </c>
    </row>
    <row r="603" spans="2:6" x14ac:dyDescent="0.3">
      <c r="B603" s="34" t="s">
        <v>44</v>
      </c>
      <c r="C603" s="26" t="s">
        <v>5</v>
      </c>
      <c r="D603" s="26" t="s">
        <v>37</v>
      </c>
      <c r="E603" s="26">
        <v>0.25</v>
      </c>
      <c r="F603" s="26">
        <v>1626327.4107979999</v>
      </c>
    </row>
    <row r="604" spans="2:6" x14ac:dyDescent="0.3">
      <c r="B604" s="35" t="s">
        <v>44</v>
      </c>
      <c r="C604" s="28" t="s">
        <v>5</v>
      </c>
      <c r="D604" s="28" t="s">
        <v>37</v>
      </c>
      <c r="E604" s="28">
        <v>0.25</v>
      </c>
      <c r="F604" s="28">
        <v>1626327.4107979999</v>
      </c>
    </row>
    <row r="605" spans="2:6" x14ac:dyDescent="0.3">
      <c r="B605" s="34" t="s">
        <v>44</v>
      </c>
      <c r="C605" s="26" t="s">
        <v>5</v>
      </c>
      <c r="D605" s="26" t="s">
        <v>37</v>
      </c>
      <c r="E605" s="26">
        <v>0.25</v>
      </c>
      <c r="F605" s="26">
        <v>1626327.4107979999</v>
      </c>
    </row>
    <row r="606" spans="2:6" x14ac:dyDescent="0.3">
      <c r="B606" s="35" t="s">
        <v>44</v>
      </c>
      <c r="C606" s="28" t="s">
        <v>5</v>
      </c>
      <c r="D606" s="28" t="s">
        <v>37</v>
      </c>
      <c r="E606" s="28">
        <v>0.05</v>
      </c>
      <c r="F606" s="28">
        <v>1079521.124537</v>
      </c>
    </row>
    <row r="607" spans="2:6" x14ac:dyDescent="0.3">
      <c r="B607" s="34" t="s">
        <v>44</v>
      </c>
      <c r="C607" s="26" t="s">
        <v>5</v>
      </c>
      <c r="D607" s="26" t="s">
        <v>37</v>
      </c>
      <c r="E607" s="26">
        <v>0.05</v>
      </c>
      <c r="F607" s="26">
        <v>1079521.124537</v>
      </c>
    </row>
    <row r="608" spans="2:6" x14ac:dyDescent="0.3">
      <c r="B608" s="35" t="s">
        <v>44</v>
      </c>
      <c r="C608" s="28" t="s">
        <v>5</v>
      </c>
      <c r="D608" s="28" t="s">
        <v>37</v>
      </c>
      <c r="E608" s="28">
        <v>0.05</v>
      </c>
      <c r="F608" s="28">
        <v>1079521.124537</v>
      </c>
    </row>
    <row r="609" spans="2:6" x14ac:dyDescent="0.3">
      <c r="B609" s="34" t="s">
        <v>44</v>
      </c>
      <c r="C609" s="26" t="s">
        <v>5</v>
      </c>
      <c r="D609" s="26" t="s">
        <v>37</v>
      </c>
      <c r="E609" s="26">
        <v>0</v>
      </c>
      <c r="F609" s="26">
        <v>419362.53337899997</v>
      </c>
    </row>
    <row r="610" spans="2:6" x14ac:dyDescent="0.3">
      <c r="B610" s="35" t="s">
        <v>44</v>
      </c>
      <c r="C610" s="28" t="s">
        <v>5</v>
      </c>
      <c r="D610" s="28" t="s">
        <v>37</v>
      </c>
      <c r="E610" s="28" t="s">
        <v>24</v>
      </c>
      <c r="F610" s="28">
        <v>2450651.8010570002</v>
      </c>
    </row>
    <row r="611" spans="2:6" x14ac:dyDescent="0.3">
      <c r="B611" s="34" t="s">
        <v>44</v>
      </c>
      <c r="C611" s="26" t="s">
        <v>5</v>
      </c>
      <c r="D611" s="26" t="s">
        <v>38</v>
      </c>
      <c r="E611" s="26">
        <v>1</v>
      </c>
      <c r="F611" s="26">
        <v>24700862.283482</v>
      </c>
    </row>
    <row r="612" spans="2:6" x14ac:dyDescent="0.3">
      <c r="B612" s="35" t="s">
        <v>44</v>
      </c>
      <c r="C612" s="28" t="s">
        <v>5</v>
      </c>
      <c r="D612" s="28" t="s">
        <v>38</v>
      </c>
      <c r="E612" s="28">
        <v>0.95</v>
      </c>
      <c r="F612" s="28">
        <v>18199285.513347998</v>
      </c>
    </row>
    <row r="613" spans="2:6" x14ac:dyDescent="0.3">
      <c r="B613" s="34" t="s">
        <v>44</v>
      </c>
      <c r="C613" s="26" t="s">
        <v>5</v>
      </c>
      <c r="D613" s="26" t="s">
        <v>38</v>
      </c>
      <c r="E613" s="26">
        <v>0.95</v>
      </c>
      <c r="F613" s="26">
        <v>18199285.513347998</v>
      </c>
    </row>
    <row r="614" spans="2:6" x14ac:dyDescent="0.3">
      <c r="B614" s="35" t="s">
        <v>44</v>
      </c>
      <c r="C614" s="28" t="s">
        <v>5</v>
      </c>
      <c r="D614" s="28" t="s">
        <v>38</v>
      </c>
      <c r="E614" s="28">
        <v>0.95</v>
      </c>
      <c r="F614" s="28">
        <v>18199285.513347998</v>
      </c>
    </row>
    <row r="615" spans="2:6" x14ac:dyDescent="0.3">
      <c r="B615" s="34" t="s">
        <v>44</v>
      </c>
      <c r="C615" s="26" t="s">
        <v>5</v>
      </c>
      <c r="D615" s="26" t="s">
        <v>38</v>
      </c>
      <c r="E615" s="26">
        <v>0.75</v>
      </c>
      <c r="F615" s="26">
        <v>15002118.982661</v>
      </c>
    </row>
    <row r="616" spans="2:6" x14ac:dyDescent="0.3">
      <c r="B616" s="35" t="s">
        <v>44</v>
      </c>
      <c r="C616" s="28" t="s">
        <v>5</v>
      </c>
      <c r="D616" s="28" t="s">
        <v>38</v>
      </c>
      <c r="E616" s="28">
        <v>0.75</v>
      </c>
      <c r="F616" s="28">
        <v>15002118.982661</v>
      </c>
    </row>
    <row r="617" spans="2:6" x14ac:dyDescent="0.3">
      <c r="B617" s="34" t="s">
        <v>44</v>
      </c>
      <c r="C617" s="26" t="s">
        <v>5</v>
      </c>
      <c r="D617" s="26" t="s">
        <v>38</v>
      </c>
      <c r="E617" s="26">
        <v>0.75</v>
      </c>
      <c r="F617" s="26">
        <v>15002118.982661</v>
      </c>
    </row>
    <row r="618" spans="2:6" x14ac:dyDescent="0.3">
      <c r="B618" s="35" t="s">
        <v>44</v>
      </c>
      <c r="C618" s="28" t="s">
        <v>5</v>
      </c>
      <c r="D618" s="28" t="s">
        <v>38</v>
      </c>
      <c r="E618" s="28">
        <v>0.75</v>
      </c>
      <c r="F618" s="28">
        <v>15002118.982661</v>
      </c>
    </row>
    <row r="619" spans="2:6" x14ac:dyDescent="0.3">
      <c r="B619" s="34" t="s">
        <v>44</v>
      </c>
      <c r="C619" s="26" t="s">
        <v>5</v>
      </c>
      <c r="D619" s="26" t="s">
        <v>38</v>
      </c>
      <c r="E619" s="26">
        <v>0.5</v>
      </c>
      <c r="F619" s="26">
        <v>12953108.402581999</v>
      </c>
    </row>
    <row r="620" spans="2:6" x14ac:dyDescent="0.3">
      <c r="B620" s="35" t="s">
        <v>44</v>
      </c>
      <c r="C620" s="28" t="s">
        <v>5</v>
      </c>
      <c r="D620" s="28" t="s">
        <v>38</v>
      </c>
      <c r="E620" s="28">
        <v>0.5</v>
      </c>
      <c r="F620" s="28">
        <v>12953108.402581999</v>
      </c>
    </row>
    <row r="621" spans="2:6" x14ac:dyDescent="0.3">
      <c r="B621" s="34" t="s">
        <v>44</v>
      </c>
      <c r="C621" s="26" t="s">
        <v>5</v>
      </c>
      <c r="D621" s="26" t="s">
        <v>38</v>
      </c>
      <c r="E621" s="26">
        <v>0.5</v>
      </c>
      <c r="F621" s="26">
        <v>12953108.402581999</v>
      </c>
    </row>
    <row r="622" spans="2:6" x14ac:dyDescent="0.3">
      <c r="B622" s="35" t="s">
        <v>44</v>
      </c>
      <c r="C622" s="28" t="s">
        <v>5</v>
      </c>
      <c r="D622" s="28" t="s">
        <v>38</v>
      </c>
      <c r="E622" s="28">
        <v>0.5</v>
      </c>
      <c r="F622" s="28">
        <v>12953108.402581999</v>
      </c>
    </row>
    <row r="623" spans="2:6" x14ac:dyDescent="0.3">
      <c r="B623" s="34" t="s">
        <v>44</v>
      </c>
      <c r="C623" s="26" t="s">
        <v>5</v>
      </c>
      <c r="D623" s="26" t="s">
        <v>38</v>
      </c>
      <c r="E623" s="26">
        <v>0.5</v>
      </c>
      <c r="F623" s="26">
        <v>12953108.402581999</v>
      </c>
    </row>
    <row r="624" spans="2:6" x14ac:dyDescent="0.3">
      <c r="B624" s="35" t="s">
        <v>44</v>
      </c>
      <c r="C624" s="28" t="s">
        <v>5</v>
      </c>
      <c r="D624" s="28" t="s">
        <v>38</v>
      </c>
      <c r="E624" s="28">
        <v>0.25</v>
      </c>
      <c r="F624" s="28">
        <v>11031110.869935</v>
      </c>
    </row>
    <row r="625" spans="2:6" x14ac:dyDescent="0.3">
      <c r="B625" s="34" t="s">
        <v>44</v>
      </c>
      <c r="C625" s="26" t="s">
        <v>5</v>
      </c>
      <c r="D625" s="26" t="s">
        <v>38</v>
      </c>
      <c r="E625" s="26">
        <v>0.25</v>
      </c>
      <c r="F625" s="26">
        <v>11031110.869935</v>
      </c>
    </row>
    <row r="626" spans="2:6" x14ac:dyDescent="0.3">
      <c r="B626" s="35" t="s">
        <v>44</v>
      </c>
      <c r="C626" s="28" t="s">
        <v>5</v>
      </c>
      <c r="D626" s="28" t="s">
        <v>38</v>
      </c>
      <c r="E626" s="28">
        <v>0.25</v>
      </c>
      <c r="F626" s="28">
        <v>11031110.869935</v>
      </c>
    </row>
    <row r="627" spans="2:6" x14ac:dyDescent="0.3">
      <c r="B627" s="34" t="s">
        <v>44</v>
      </c>
      <c r="C627" s="26" t="s">
        <v>5</v>
      </c>
      <c r="D627" s="26" t="s">
        <v>38</v>
      </c>
      <c r="E627" s="26">
        <v>0.25</v>
      </c>
      <c r="F627" s="26">
        <v>11031110.869935</v>
      </c>
    </row>
    <row r="628" spans="2:6" x14ac:dyDescent="0.3">
      <c r="B628" s="35" t="s">
        <v>44</v>
      </c>
      <c r="C628" s="28" t="s">
        <v>5</v>
      </c>
      <c r="D628" s="28" t="s">
        <v>38</v>
      </c>
      <c r="E628" s="28">
        <v>0.05</v>
      </c>
      <c r="F628" s="28">
        <v>8704570.8511209991</v>
      </c>
    </row>
    <row r="629" spans="2:6" x14ac:dyDescent="0.3">
      <c r="B629" s="34" t="s">
        <v>44</v>
      </c>
      <c r="C629" s="26" t="s">
        <v>5</v>
      </c>
      <c r="D629" s="26" t="s">
        <v>38</v>
      </c>
      <c r="E629" s="26">
        <v>0.05</v>
      </c>
      <c r="F629" s="26">
        <v>8704570.8511209991</v>
      </c>
    </row>
    <row r="630" spans="2:6" x14ac:dyDescent="0.3">
      <c r="B630" s="35" t="s">
        <v>44</v>
      </c>
      <c r="C630" s="28" t="s">
        <v>5</v>
      </c>
      <c r="D630" s="28" t="s">
        <v>38</v>
      </c>
      <c r="E630" s="28">
        <v>0.05</v>
      </c>
      <c r="F630" s="28">
        <v>8704570.8511209991</v>
      </c>
    </row>
    <row r="631" spans="2:6" x14ac:dyDescent="0.3">
      <c r="B631" s="34" t="s">
        <v>44</v>
      </c>
      <c r="C631" s="26" t="s">
        <v>5</v>
      </c>
      <c r="D631" s="26" t="s">
        <v>38</v>
      </c>
      <c r="E631" s="26">
        <v>0</v>
      </c>
      <c r="F631" s="26">
        <v>5116778.3089349996</v>
      </c>
    </row>
    <row r="632" spans="2:6" x14ac:dyDescent="0.3">
      <c r="B632" s="35" t="s">
        <v>44</v>
      </c>
      <c r="C632" s="28" t="s">
        <v>5</v>
      </c>
      <c r="D632" s="28" t="s">
        <v>38</v>
      </c>
      <c r="E632" s="28" t="s">
        <v>24</v>
      </c>
      <c r="F632" s="28">
        <v>13126515.067637</v>
      </c>
    </row>
    <row r="633" spans="2:6" x14ac:dyDescent="0.3">
      <c r="B633" s="34" t="s">
        <v>44</v>
      </c>
      <c r="C633" s="26" t="s">
        <v>5</v>
      </c>
      <c r="D633" s="26" t="s">
        <v>46</v>
      </c>
      <c r="E633" s="26">
        <v>1</v>
      </c>
      <c r="F633" s="26">
        <v>544</v>
      </c>
    </row>
    <row r="634" spans="2:6" x14ac:dyDescent="0.3">
      <c r="B634" s="35" t="s">
        <v>44</v>
      </c>
      <c r="C634" s="28" t="s">
        <v>5</v>
      </c>
      <c r="D634" s="28" t="s">
        <v>46</v>
      </c>
      <c r="E634" s="28">
        <v>0.95</v>
      </c>
      <c r="F634" s="28">
        <v>426</v>
      </c>
    </row>
    <row r="635" spans="2:6" x14ac:dyDescent="0.3">
      <c r="B635" s="34" t="s">
        <v>44</v>
      </c>
      <c r="C635" s="26" t="s">
        <v>5</v>
      </c>
      <c r="D635" s="26" t="s">
        <v>46</v>
      </c>
      <c r="E635" s="26">
        <v>0.95</v>
      </c>
      <c r="F635" s="26">
        <v>426</v>
      </c>
    </row>
    <row r="636" spans="2:6" x14ac:dyDescent="0.3">
      <c r="B636" s="35" t="s">
        <v>44</v>
      </c>
      <c r="C636" s="28" t="s">
        <v>5</v>
      </c>
      <c r="D636" s="28" t="s">
        <v>46</v>
      </c>
      <c r="E636" s="28">
        <v>0.95</v>
      </c>
      <c r="F636" s="28">
        <v>426</v>
      </c>
    </row>
    <row r="637" spans="2:6" x14ac:dyDescent="0.3">
      <c r="B637" s="34" t="s">
        <v>44</v>
      </c>
      <c r="C637" s="26" t="s">
        <v>5</v>
      </c>
      <c r="D637" s="26" t="s">
        <v>46</v>
      </c>
      <c r="E637" s="26">
        <v>0.75</v>
      </c>
      <c r="F637" s="26">
        <v>324</v>
      </c>
    </row>
    <row r="638" spans="2:6" x14ac:dyDescent="0.3">
      <c r="B638" s="35" t="s">
        <v>44</v>
      </c>
      <c r="C638" s="28" t="s">
        <v>5</v>
      </c>
      <c r="D638" s="28" t="s">
        <v>46</v>
      </c>
      <c r="E638" s="28">
        <v>0.75</v>
      </c>
      <c r="F638" s="28">
        <v>324</v>
      </c>
    </row>
    <row r="639" spans="2:6" x14ac:dyDescent="0.3">
      <c r="B639" s="34" t="s">
        <v>44</v>
      </c>
      <c r="C639" s="26" t="s">
        <v>5</v>
      </c>
      <c r="D639" s="26" t="s">
        <v>46</v>
      </c>
      <c r="E639" s="26">
        <v>0.75</v>
      </c>
      <c r="F639" s="26">
        <v>324</v>
      </c>
    </row>
    <row r="640" spans="2:6" x14ac:dyDescent="0.3">
      <c r="B640" s="35" t="s">
        <v>44</v>
      </c>
      <c r="C640" s="28" t="s">
        <v>5</v>
      </c>
      <c r="D640" s="28" t="s">
        <v>46</v>
      </c>
      <c r="E640" s="28">
        <v>0.75</v>
      </c>
      <c r="F640" s="28">
        <v>324</v>
      </c>
    </row>
    <row r="641" spans="2:6" x14ac:dyDescent="0.3">
      <c r="B641" s="34" t="s">
        <v>44</v>
      </c>
      <c r="C641" s="26" t="s">
        <v>5</v>
      </c>
      <c r="D641" s="26" t="s">
        <v>46</v>
      </c>
      <c r="E641" s="26">
        <v>0.5</v>
      </c>
      <c r="F641" s="26">
        <v>256</v>
      </c>
    </row>
    <row r="642" spans="2:6" x14ac:dyDescent="0.3">
      <c r="B642" s="35" t="s">
        <v>44</v>
      </c>
      <c r="C642" s="28" t="s">
        <v>5</v>
      </c>
      <c r="D642" s="28" t="s">
        <v>46</v>
      </c>
      <c r="E642" s="28">
        <v>0.5</v>
      </c>
      <c r="F642" s="28">
        <v>256</v>
      </c>
    </row>
    <row r="643" spans="2:6" x14ac:dyDescent="0.3">
      <c r="B643" s="34" t="s">
        <v>44</v>
      </c>
      <c r="C643" s="26" t="s">
        <v>5</v>
      </c>
      <c r="D643" s="26" t="s">
        <v>46</v>
      </c>
      <c r="E643" s="26">
        <v>0.5</v>
      </c>
      <c r="F643" s="26">
        <v>256</v>
      </c>
    </row>
    <row r="644" spans="2:6" x14ac:dyDescent="0.3">
      <c r="B644" s="35" t="s">
        <v>44</v>
      </c>
      <c r="C644" s="28" t="s">
        <v>5</v>
      </c>
      <c r="D644" s="28" t="s">
        <v>46</v>
      </c>
      <c r="E644" s="28">
        <v>0.5</v>
      </c>
      <c r="F644" s="28">
        <v>256</v>
      </c>
    </row>
    <row r="645" spans="2:6" x14ac:dyDescent="0.3">
      <c r="B645" s="34" t="s">
        <v>44</v>
      </c>
      <c r="C645" s="26" t="s">
        <v>5</v>
      </c>
      <c r="D645" s="26" t="s">
        <v>46</v>
      </c>
      <c r="E645" s="26">
        <v>0.5</v>
      </c>
      <c r="F645" s="26">
        <v>256</v>
      </c>
    </row>
    <row r="646" spans="2:6" x14ac:dyDescent="0.3">
      <c r="B646" s="35" t="s">
        <v>44</v>
      </c>
      <c r="C646" s="28" t="s">
        <v>5</v>
      </c>
      <c r="D646" s="28" t="s">
        <v>46</v>
      </c>
      <c r="E646" s="28">
        <v>0.25</v>
      </c>
      <c r="F646" s="28">
        <v>211</v>
      </c>
    </row>
    <row r="647" spans="2:6" x14ac:dyDescent="0.3">
      <c r="B647" s="34" t="s">
        <v>44</v>
      </c>
      <c r="C647" s="26" t="s">
        <v>5</v>
      </c>
      <c r="D647" s="26" t="s">
        <v>46</v>
      </c>
      <c r="E647" s="26">
        <v>0.25</v>
      </c>
      <c r="F647" s="26">
        <v>211</v>
      </c>
    </row>
    <row r="648" spans="2:6" x14ac:dyDescent="0.3">
      <c r="B648" s="35" t="s">
        <v>44</v>
      </c>
      <c r="C648" s="28" t="s">
        <v>5</v>
      </c>
      <c r="D648" s="28" t="s">
        <v>46</v>
      </c>
      <c r="E648" s="28">
        <v>0.25</v>
      </c>
      <c r="F648" s="28">
        <v>211</v>
      </c>
    </row>
    <row r="649" spans="2:6" x14ac:dyDescent="0.3">
      <c r="B649" s="34" t="s">
        <v>44</v>
      </c>
      <c r="C649" s="26" t="s">
        <v>5</v>
      </c>
      <c r="D649" s="26" t="s">
        <v>46</v>
      </c>
      <c r="E649" s="26">
        <v>0.25</v>
      </c>
      <c r="F649" s="26">
        <v>211</v>
      </c>
    </row>
    <row r="650" spans="2:6" x14ac:dyDescent="0.3">
      <c r="B650" s="35" t="s">
        <v>44</v>
      </c>
      <c r="C650" s="28" t="s">
        <v>5</v>
      </c>
      <c r="D650" s="28" t="s">
        <v>46</v>
      </c>
      <c r="E650" s="28">
        <v>0.05</v>
      </c>
      <c r="F650" s="28">
        <v>168</v>
      </c>
    </row>
    <row r="651" spans="2:6" x14ac:dyDescent="0.3">
      <c r="B651" s="34" t="s">
        <v>44</v>
      </c>
      <c r="C651" s="26" t="s">
        <v>5</v>
      </c>
      <c r="D651" s="26" t="s">
        <v>46</v>
      </c>
      <c r="E651" s="26">
        <v>0.05</v>
      </c>
      <c r="F651" s="26">
        <v>168</v>
      </c>
    </row>
    <row r="652" spans="2:6" x14ac:dyDescent="0.3">
      <c r="B652" s="35" t="s">
        <v>44</v>
      </c>
      <c r="C652" s="28" t="s">
        <v>5</v>
      </c>
      <c r="D652" s="28" t="s">
        <v>46</v>
      </c>
      <c r="E652" s="28">
        <v>0.05</v>
      </c>
      <c r="F652" s="28">
        <v>168</v>
      </c>
    </row>
    <row r="653" spans="2:6" x14ac:dyDescent="0.3">
      <c r="B653" s="34" t="s">
        <v>44</v>
      </c>
      <c r="C653" s="26" t="s">
        <v>5</v>
      </c>
      <c r="D653" s="26" t="s">
        <v>46</v>
      </c>
      <c r="E653" s="26">
        <v>0</v>
      </c>
      <c r="F653" s="26">
        <v>104</v>
      </c>
    </row>
    <row r="654" spans="2:6" x14ac:dyDescent="0.3">
      <c r="B654" s="35" t="s">
        <v>44</v>
      </c>
      <c r="C654" s="28" t="s">
        <v>5</v>
      </c>
      <c r="D654" s="28" t="s">
        <v>46</v>
      </c>
      <c r="E654" s="28" t="s">
        <v>24</v>
      </c>
      <c r="F654" s="28">
        <v>272.96355599999998</v>
      </c>
    </row>
    <row r="655" spans="2:6" x14ac:dyDescent="0.3">
      <c r="B655" s="34" t="s">
        <v>44</v>
      </c>
      <c r="C655" s="26" t="s">
        <v>5</v>
      </c>
      <c r="D655" s="26" t="s">
        <v>39</v>
      </c>
      <c r="E655" s="26">
        <v>1</v>
      </c>
      <c r="F655" s="26">
        <v>56.114471999999999</v>
      </c>
    </row>
    <row r="656" spans="2:6" x14ac:dyDescent="0.3">
      <c r="B656" s="35" t="s">
        <v>44</v>
      </c>
      <c r="C656" s="28" t="s">
        <v>5</v>
      </c>
      <c r="D656" s="28" t="s">
        <v>39</v>
      </c>
      <c r="E656" s="28">
        <v>0.95</v>
      </c>
      <c r="F656" s="28">
        <v>43.080202999999997</v>
      </c>
    </row>
    <row r="657" spans="2:6" x14ac:dyDescent="0.3">
      <c r="B657" s="34" t="s">
        <v>44</v>
      </c>
      <c r="C657" s="26" t="s">
        <v>5</v>
      </c>
      <c r="D657" s="26" t="s">
        <v>39</v>
      </c>
      <c r="E657" s="26">
        <v>0.95</v>
      </c>
      <c r="F657" s="26">
        <v>43.080202999999997</v>
      </c>
    </row>
    <row r="658" spans="2:6" x14ac:dyDescent="0.3">
      <c r="B658" s="35" t="s">
        <v>44</v>
      </c>
      <c r="C658" s="28" t="s">
        <v>5</v>
      </c>
      <c r="D658" s="28" t="s">
        <v>39</v>
      </c>
      <c r="E658" s="28">
        <v>0.95</v>
      </c>
      <c r="F658" s="28">
        <v>43.080202999999997</v>
      </c>
    </row>
    <row r="659" spans="2:6" x14ac:dyDescent="0.3">
      <c r="B659" s="34" t="s">
        <v>44</v>
      </c>
      <c r="C659" s="26" t="s">
        <v>5</v>
      </c>
      <c r="D659" s="26" t="s">
        <v>39</v>
      </c>
      <c r="E659" s="26">
        <v>0.75</v>
      </c>
      <c r="F659" s="26">
        <v>37.476076999999997</v>
      </c>
    </row>
    <row r="660" spans="2:6" x14ac:dyDescent="0.3">
      <c r="B660" s="35" t="s">
        <v>44</v>
      </c>
      <c r="C660" s="28" t="s">
        <v>5</v>
      </c>
      <c r="D660" s="28" t="s">
        <v>39</v>
      </c>
      <c r="E660" s="28">
        <v>0.75</v>
      </c>
      <c r="F660" s="28">
        <v>37.476076999999997</v>
      </c>
    </row>
    <row r="661" spans="2:6" x14ac:dyDescent="0.3">
      <c r="B661" s="34" t="s">
        <v>44</v>
      </c>
      <c r="C661" s="26" t="s">
        <v>5</v>
      </c>
      <c r="D661" s="26" t="s">
        <v>39</v>
      </c>
      <c r="E661" s="26">
        <v>0.75</v>
      </c>
      <c r="F661" s="26">
        <v>37.476076999999997</v>
      </c>
    </row>
    <row r="662" spans="2:6" x14ac:dyDescent="0.3">
      <c r="B662" s="35" t="s">
        <v>44</v>
      </c>
      <c r="C662" s="28" t="s">
        <v>5</v>
      </c>
      <c r="D662" s="28" t="s">
        <v>39</v>
      </c>
      <c r="E662" s="28">
        <v>0.75</v>
      </c>
      <c r="F662" s="28">
        <v>37.476076999999997</v>
      </c>
    </row>
    <row r="663" spans="2:6" x14ac:dyDescent="0.3">
      <c r="B663" s="34" t="s">
        <v>44</v>
      </c>
      <c r="C663" s="26" t="s">
        <v>5</v>
      </c>
      <c r="D663" s="26" t="s">
        <v>39</v>
      </c>
      <c r="E663" s="26">
        <v>0.5</v>
      </c>
      <c r="F663" s="26">
        <v>33.59928</v>
      </c>
    </row>
    <row r="664" spans="2:6" x14ac:dyDescent="0.3">
      <c r="B664" s="35" t="s">
        <v>44</v>
      </c>
      <c r="C664" s="28" t="s">
        <v>5</v>
      </c>
      <c r="D664" s="28" t="s">
        <v>39</v>
      </c>
      <c r="E664" s="28">
        <v>0.5</v>
      </c>
      <c r="F664" s="28">
        <v>33.59928</v>
      </c>
    </row>
    <row r="665" spans="2:6" x14ac:dyDescent="0.3">
      <c r="B665" s="34" t="s">
        <v>44</v>
      </c>
      <c r="C665" s="26" t="s">
        <v>5</v>
      </c>
      <c r="D665" s="26" t="s">
        <v>39</v>
      </c>
      <c r="E665" s="26">
        <v>0.5</v>
      </c>
      <c r="F665" s="26">
        <v>33.59928</v>
      </c>
    </row>
    <row r="666" spans="2:6" x14ac:dyDescent="0.3">
      <c r="B666" s="35" t="s">
        <v>44</v>
      </c>
      <c r="C666" s="28" t="s">
        <v>5</v>
      </c>
      <c r="D666" s="28" t="s">
        <v>39</v>
      </c>
      <c r="E666" s="28">
        <v>0.5</v>
      </c>
      <c r="F666" s="28">
        <v>33.59928</v>
      </c>
    </row>
    <row r="667" spans="2:6" x14ac:dyDescent="0.3">
      <c r="B667" s="34" t="s">
        <v>44</v>
      </c>
      <c r="C667" s="26" t="s">
        <v>5</v>
      </c>
      <c r="D667" s="26" t="s">
        <v>39</v>
      </c>
      <c r="E667" s="26">
        <v>0.5</v>
      </c>
      <c r="F667" s="26">
        <v>33.59928</v>
      </c>
    </row>
    <row r="668" spans="2:6" x14ac:dyDescent="0.3">
      <c r="B668" s="35" t="s">
        <v>44</v>
      </c>
      <c r="C668" s="28" t="s">
        <v>5</v>
      </c>
      <c r="D668" s="28" t="s">
        <v>39</v>
      </c>
      <c r="E668" s="28">
        <v>0.25</v>
      </c>
      <c r="F668" s="28">
        <v>29.606480000000001</v>
      </c>
    </row>
    <row r="669" spans="2:6" x14ac:dyDescent="0.3">
      <c r="B669" s="34" t="s">
        <v>44</v>
      </c>
      <c r="C669" s="26" t="s">
        <v>5</v>
      </c>
      <c r="D669" s="26" t="s">
        <v>39</v>
      </c>
      <c r="E669" s="26">
        <v>0.25</v>
      </c>
      <c r="F669" s="26">
        <v>29.606480000000001</v>
      </c>
    </row>
    <row r="670" spans="2:6" x14ac:dyDescent="0.3">
      <c r="B670" s="35" t="s">
        <v>44</v>
      </c>
      <c r="C670" s="28" t="s">
        <v>5</v>
      </c>
      <c r="D670" s="28" t="s">
        <v>39</v>
      </c>
      <c r="E670" s="28">
        <v>0.25</v>
      </c>
      <c r="F670" s="28">
        <v>29.606480000000001</v>
      </c>
    </row>
    <row r="671" spans="2:6" x14ac:dyDescent="0.3">
      <c r="B671" s="34" t="s">
        <v>44</v>
      </c>
      <c r="C671" s="26" t="s">
        <v>5</v>
      </c>
      <c r="D671" s="26" t="s">
        <v>39</v>
      </c>
      <c r="E671" s="26">
        <v>0.25</v>
      </c>
      <c r="F671" s="26">
        <v>29.606480000000001</v>
      </c>
    </row>
    <row r="672" spans="2:6" x14ac:dyDescent="0.3">
      <c r="B672" s="35" t="s">
        <v>44</v>
      </c>
      <c r="C672" s="28" t="s">
        <v>5</v>
      </c>
      <c r="D672" s="28" t="s">
        <v>39</v>
      </c>
      <c r="E672" s="28">
        <v>0.05</v>
      </c>
      <c r="F672" s="28">
        <v>24.553425000000001</v>
      </c>
    </row>
    <row r="673" spans="2:6" x14ac:dyDescent="0.3">
      <c r="B673" s="34" t="s">
        <v>44</v>
      </c>
      <c r="C673" s="26" t="s">
        <v>5</v>
      </c>
      <c r="D673" s="26" t="s">
        <v>39</v>
      </c>
      <c r="E673" s="26">
        <v>0.05</v>
      </c>
      <c r="F673" s="26">
        <v>24.553425000000001</v>
      </c>
    </row>
    <row r="674" spans="2:6" x14ac:dyDescent="0.3">
      <c r="B674" s="35" t="s">
        <v>44</v>
      </c>
      <c r="C674" s="28" t="s">
        <v>5</v>
      </c>
      <c r="D674" s="28" t="s">
        <v>39</v>
      </c>
      <c r="E674" s="28">
        <v>0.05</v>
      </c>
      <c r="F674" s="28">
        <v>24.553425000000001</v>
      </c>
    </row>
    <row r="675" spans="2:6" x14ac:dyDescent="0.3">
      <c r="B675" s="34" t="s">
        <v>44</v>
      </c>
      <c r="C675" s="26" t="s">
        <v>5</v>
      </c>
      <c r="D675" s="26" t="s">
        <v>39</v>
      </c>
      <c r="E675" s="26">
        <v>0</v>
      </c>
      <c r="F675" s="26">
        <v>14.946877000000001</v>
      </c>
    </row>
    <row r="676" spans="2:6" x14ac:dyDescent="0.3">
      <c r="B676" s="35" t="s">
        <v>44</v>
      </c>
      <c r="C676" s="28" t="s">
        <v>5</v>
      </c>
      <c r="D676" s="28" t="s">
        <v>39</v>
      </c>
      <c r="E676" s="28" t="s">
        <v>24</v>
      </c>
      <c r="F676" s="28">
        <v>33.653562999999998</v>
      </c>
    </row>
    <row r="677" spans="2:6" x14ac:dyDescent="0.3">
      <c r="B677" s="34" t="s">
        <v>44</v>
      </c>
      <c r="C677" s="26" t="s">
        <v>5</v>
      </c>
      <c r="D677" s="26" t="s">
        <v>40</v>
      </c>
      <c r="E677" s="26">
        <v>1</v>
      </c>
      <c r="F677" s="26">
        <v>622.62707499999999</v>
      </c>
    </row>
    <row r="678" spans="2:6" x14ac:dyDescent="0.3">
      <c r="B678" s="35" t="s">
        <v>44</v>
      </c>
      <c r="C678" s="28" t="s">
        <v>5</v>
      </c>
      <c r="D678" s="28" t="s">
        <v>40</v>
      </c>
      <c r="E678" s="28">
        <v>0.95</v>
      </c>
      <c r="F678" s="28">
        <v>370.96052800000001</v>
      </c>
    </row>
    <row r="679" spans="2:6" x14ac:dyDescent="0.3">
      <c r="B679" s="34" t="s">
        <v>44</v>
      </c>
      <c r="C679" s="26" t="s">
        <v>5</v>
      </c>
      <c r="D679" s="26" t="s">
        <v>40</v>
      </c>
      <c r="E679" s="26">
        <v>0.95</v>
      </c>
      <c r="F679" s="26">
        <v>370.96052800000001</v>
      </c>
    </row>
    <row r="680" spans="2:6" x14ac:dyDescent="0.3">
      <c r="B680" s="35" t="s">
        <v>44</v>
      </c>
      <c r="C680" s="28" t="s">
        <v>5</v>
      </c>
      <c r="D680" s="28" t="s">
        <v>40</v>
      </c>
      <c r="E680" s="28">
        <v>0.95</v>
      </c>
      <c r="F680" s="28">
        <v>370.96052800000001</v>
      </c>
    </row>
    <row r="681" spans="2:6" x14ac:dyDescent="0.3">
      <c r="B681" s="34" t="s">
        <v>44</v>
      </c>
      <c r="C681" s="26" t="s">
        <v>5</v>
      </c>
      <c r="D681" s="26" t="s">
        <v>40</v>
      </c>
      <c r="E681" s="26">
        <v>0.75</v>
      </c>
      <c r="F681" s="26">
        <v>300.13982299999998</v>
      </c>
    </row>
    <row r="682" spans="2:6" x14ac:dyDescent="0.3">
      <c r="B682" s="35" t="s">
        <v>44</v>
      </c>
      <c r="C682" s="28" t="s">
        <v>5</v>
      </c>
      <c r="D682" s="28" t="s">
        <v>40</v>
      </c>
      <c r="E682" s="28">
        <v>0.75</v>
      </c>
      <c r="F682" s="28">
        <v>300.13982299999998</v>
      </c>
    </row>
    <row r="683" spans="2:6" x14ac:dyDescent="0.3">
      <c r="B683" s="34" t="s">
        <v>44</v>
      </c>
      <c r="C683" s="26" t="s">
        <v>5</v>
      </c>
      <c r="D683" s="26" t="s">
        <v>40</v>
      </c>
      <c r="E683" s="26">
        <v>0.75</v>
      </c>
      <c r="F683" s="26">
        <v>300.13982299999998</v>
      </c>
    </row>
    <row r="684" spans="2:6" x14ac:dyDescent="0.3">
      <c r="B684" s="35" t="s">
        <v>44</v>
      </c>
      <c r="C684" s="28" t="s">
        <v>5</v>
      </c>
      <c r="D684" s="28" t="s">
        <v>40</v>
      </c>
      <c r="E684" s="28">
        <v>0.75</v>
      </c>
      <c r="F684" s="28">
        <v>300.13982299999998</v>
      </c>
    </row>
    <row r="685" spans="2:6" x14ac:dyDescent="0.3">
      <c r="B685" s="34" t="s">
        <v>44</v>
      </c>
      <c r="C685" s="26" t="s">
        <v>5</v>
      </c>
      <c r="D685" s="26" t="s">
        <v>40</v>
      </c>
      <c r="E685" s="26">
        <v>0.5</v>
      </c>
      <c r="F685" s="26">
        <v>260.294669</v>
      </c>
    </row>
    <row r="686" spans="2:6" x14ac:dyDescent="0.3">
      <c r="B686" s="35" t="s">
        <v>44</v>
      </c>
      <c r="C686" s="28" t="s">
        <v>5</v>
      </c>
      <c r="D686" s="28" t="s">
        <v>40</v>
      </c>
      <c r="E686" s="28">
        <v>0.5</v>
      </c>
      <c r="F686" s="28">
        <v>260.294669</v>
      </c>
    </row>
    <row r="687" spans="2:6" x14ac:dyDescent="0.3">
      <c r="B687" s="34" t="s">
        <v>44</v>
      </c>
      <c r="C687" s="26" t="s">
        <v>5</v>
      </c>
      <c r="D687" s="26" t="s">
        <v>40</v>
      </c>
      <c r="E687" s="26">
        <v>0.5</v>
      </c>
      <c r="F687" s="26">
        <v>260.294669</v>
      </c>
    </row>
    <row r="688" spans="2:6" x14ac:dyDescent="0.3">
      <c r="B688" s="35" t="s">
        <v>44</v>
      </c>
      <c r="C688" s="28" t="s">
        <v>5</v>
      </c>
      <c r="D688" s="28" t="s">
        <v>40</v>
      </c>
      <c r="E688" s="28">
        <v>0.5</v>
      </c>
      <c r="F688" s="28">
        <v>260.294669</v>
      </c>
    </row>
    <row r="689" spans="2:6" x14ac:dyDescent="0.3">
      <c r="B689" s="34" t="s">
        <v>44</v>
      </c>
      <c r="C689" s="26" t="s">
        <v>5</v>
      </c>
      <c r="D689" s="26" t="s">
        <v>40</v>
      </c>
      <c r="E689" s="26">
        <v>0.5</v>
      </c>
      <c r="F689" s="26">
        <v>260.294669</v>
      </c>
    </row>
    <row r="690" spans="2:6" x14ac:dyDescent="0.3">
      <c r="B690" s="35" t="s">
        <v>44</v>
      </c>
      <c r="C690" s="28" t="s">
        <v>5</v>
      </c>
      <c r="D690" s="28" t="s">
        <v>40</v>
      </c>
      <c r="E690" s="28">
        <v>0.25</v>
      </c>
      <c r="F690" s="28">
        <v>227.47753399999999</v>
      </c>
    </row>
    <row r="691" spans="2:6" x14ac:dyDescent="0.3">
      <c r="B691" s="34" t="s">
        <v>44</v>
      </c>
      <c r="C691" s="26" t="s">
        <v>5</v>
      </c>
      <c r="D691" s="26" t="s">
        <v>40</v>
      </c>
      <c r="E691" s="26">
        <v>0.25</v>
      </c>
      <c r="F691" s="26">
        <v>227.47753399999999</v>
      </c>
    </row>
    <row r="692" spans="2:6" x14ac:dyDescent="0.3">
      <c r="B692" s="35" t="s">
        <v>44</v>
      </c>
      <c r="C692" s="28" t="s">
        <v>5</v>
      </c>
      <c r="D692" s="28" t="s">
        <v>40</v>
      </c>
      <c r="E692" s="28">
        <v>0.25</v>
      </c>
      <c r="F692" s="28">
        <v>227.47753399999999</v>
      </c>
    </row>
    <row r="693" spans="2:6" x14ac:dyDescent="0.3">
      <c r="B693" s="34" t="s">
        <v>44</v>
      </c>
      <c r="C693" s="26" t="s">
        <v>5</v>
      </c>
      <c r="D693" s="26" t="s">
        <v>40</v>
      </c>
      <c r="E693" s="26">
        <v>0.25</v>
      </c>
      <c r="F693" s="26">
        <v>227.47753399999999</v>
      </c>
    </row>
    <row r="694" spans="2:6" x14ac:dyDescent="0.3">
      <c r="B694" s="35" t="s">
        <v>44</v>
      </c>
      <c r="C694" s="28" t="s">
        <v>5</v>
      </c>
      <c r="D694" s="28" t="s">
        <v>40</v>
      </c>
      <c r="E694" s="28">
        <v>0.05</v>
      </c>
      <c r="F694" s="28">
        <v>193.02759900000001</v>
      </c>
    </row>
    <row r="695" spans="2:6" x14ac:dyDescent="0.3">
      <c r="B695" s="34" t="s">
        <v>44</v>
      </c>
      <c r="C695" s="26" t="s">
        <v>5</v>
      </c>
      <c r="D695" s="26" t="s">
        <v>40</v>
      </c>
      <c r="E695" s="26">
        <v>0.05</v>
      </c>
      <c r="F695" s="26">
        <v>193.02759900000001</v>
      </c>
    </row>
    <row r="696" spans="2:6" x14ac:dyDescent="0.3">
      <c r="B696" s="35" t="s">
        <v>44</v>
      </c>
      <c r="C696" s="28" t="s">
        <v>5</v>
      </c>
      <c r="D696" s="28" t="s">
        <v>40</v>
      </c>
      <c r="E696" s="28">
        <v>0.05</v>
      </c>
      <c r="F696" s="28">
        <v>193.02759900000001</v>
      </c>
    </row>
    <row r="697" spans="2:6" x14ac:dyDescent="0.3">
      <c r="B697" s="34" t="s">
        <v>44</v>
      </c>
      <c r="C697" s="26" t="s">
        <v>5</v>
      </c>
      <c r="D697" s="26" t="s">
        <v>40</v>
      </c>
      <c r="E697" s="26">
        <v>0</v>
      </c>
      <c r="F697" s="26">
        <v>161.83797300000001</v>
      </c>
    </row>
    <row r="698" spans="2:6" x14ac:dyDescent="0.3">
      <c r="B698" s="35" t="s">
        <v>44</v>
      </c>
      <c r="C698" s="28" t="s">
        <v>5</v>
      </c>
      <c r="D698" s="28" t="s">
        <v>40</v>
      </c>
      <c r="E698" s="28" t="s">
        <v>24</v>
      </c>
      <c r="F698" s="28">
        <v>268.07087799999999</v>
      </c>
    </row>
    <row r="699" spans="2:6" x14ac:dyDescent="0.3">
      <c r="B699" s="34" t="s">
        <v>44</v>
      </c>
      <c r="C699" s="26" t="s">
        <v>5</v>
      </c>
      <c r="D699" s="26" t="s">
        <v>41</v>
      </c>
      <c r="E699" s="26">
        <v>1</v>
      </c>
      <c r="F699" s="26">
        <v>647.60476100000005</v>
      </c>
    </row>
    <row r="700" spans="2:6" x14ac:dyDescent="0.3">
      <c r="B700" s="35" t="s">
        <v>44</v>
      </c>
      <c r="C700" s="28" t="s">
        <v>5</v>
      </c>
      <c r="D700" s="28" t="s">
        <v>41</v>
      </c>
      <c r="E700" s="28">
        <v>0.95</v>
      </c>
      <c r="F700" s="28">
        <v>415.73605300000003</v>
      </c>
    </row>
    <row r="701" spans="2:6" x14ac:dyDescent="0.3">
      <c r="B701" s="34" t="s">
        <v>44</v>
      </c>
      <c r="C701" s="26" t="s">
        <v>5</v>
      </c>
      <c r="D701" s="26" t="s">
        <v>41</v>
      </c>
      <c r="E701" s="26">
        <v>0.95</v>
      </c>
      <c r="F701" s="26">
        <v>415.73605300000003</v>
      </c>
    </row>
    <row r="702" spans="2:6" x14ac:dyDescent="0.3">
      <c r="B702" s="35" t="s">
        <v>44</v>
      </c>
      <c r="C702" s="28" t="s">
        <v>5</v>
      </c>
      <c r="D702" s="28" t="s">
        <v>41</v>
      </c>
      <c r="E702" s="28">
        <v>0.95</v>
      </c>
      <c r="F702" s="28">
        <v>415.73605300000003</v>
      </c>
    </row>
    <row r="703" spans="2:6" x14ac:dyDescent="0.3">
      <c r="B703" s="34" t="s">
        <v>44</v>
      </c>
      <c r="C703" s="26" t="s">
        <v>5</v>
      </c>
      <c r="D703" s="26" t="s">
        <v>41</v>
      </c>
      <c r="E703" s="26">
        <v>0.75</v>
      </c>
      <c r="F703" s="26">
        <v>348.906949</v>
      </c>
    </row>
    <row r="704" spans="2:6" x14ac:dyDescent="0.3">
      <c r="B704" s="35" t="s">
        <v>44</v>
      </c>
      <c r="C704" s="28" t="s">
        <v>5</v>
      </c>
      <c r="D704" s="28" t="s">
        <v>41</v>
      </c>
      <c r="E704" s="28">
        <v>0.75</v>
      </c>
      <c r="F704" s="28">
        <v>348.906949</v>
      </c>
    </row>
    <row r="705" spans="2:6" x14ac:dyDescent="0.3">
      <c r="B705" s="34" t="s">
        <v>44</v>
      </c>
      <c r="C705" s="26" t="s">
        <v>5</v>
      </c>
      <c r="D705" s="26" t="s">
        <v>41</v>
      </c>
      <c r="E705" s="26">
        <v>0.75</v>
      </c>
      <c r="F705" s="26">
        <v>348.906949</v>
      </c>
    </row>
    <row r="706" spans="2:6" x14ac:dyDescent="0.3">
      <c r="B706" s="35" t="s">
        <v>44</v>
      </c>
      <c r="C706" s="28" t="s">
        <v>5</v>
      </c>
      <c r="D706" s="28" t="s">
        <v>41</v>
      </c>
      <c r="E706" s="28">
        <v>0.75</v>
      </c>
      <c r="F706" s="28">
        <v>348.906949</v>
      </c>
    </row>
    <row r="707" spans="2:6" x14ac:dyDescent="0.3">
      <c r="B707" s="34" t="s">
        <v>44</v>
      </c>
      <c r="C707" s="26" t="s">
        <v>5</v>
      </c>
      <c r="D707" s="26" t="s">
        <v>41</v>
      </c>
      <c r="E707" s="26">
        <v>0.5</v>
      </c>
      <c r="F707" s="26">
        <v>310.48292500000002</v>
      </c>
    </row>
    <row r="708" spans="2:6" x14ac:dyDescent="0.3">
      <c r="B708" s="35" t="s">
        <v>44</v>
      </c>
      <c r="C708" s="28" t="s">
        <v>5</v>
      </c>
      <c r="D708" s="28" t="s">
        <v>41</v>
      </c>
      <c r="E708" s="28">
        <v>0.5</v>
      </c>
      <c r="F708" s="28">
        <v>310.48292500000002</v>
      </c>
    </row>
    <row r="709" spans="2:6" x14ac:dyDescent="0.3">
      <c r="B709" s="34" t="s">
        <v>44</v>
      </c>
      <c r="C709" s="26" t="s">
        <v>5</v>
      </c>
      <c r="D709" s="26" t="s">
        <v>41</v>
      </c>
      <c r="E709" s="26">
        <v>0.5</v>
      </c>
      <c r="F709" s="26">
        <v>310.48292500000002</v>
      </c>
    </row>
    <row r="710" spans="2:6" x14ac:dyDescent="0.3">
      <c r="B710" s="35" t="s">
        <v>44</v>
      </c>
      <c r="C710" s="28" t="s">
        <v>5</v>
      </c>
      <c r="D710" s="28" t="s">
        <v>41</v>
      </c>
      <c r="E710" s="28">
        <v>0.5</v>
      </c>
      <c r="F710" s="28">
        <v>310.48292500000002</v>
      </c>
    </row>
    <row r="711" spans="2:6" x14ac:dyDescent="0.3">
      <c r="B711" s="34" t="s">
        <v>44</v>
      </c>
      <c r="C711" s="26" t="s">
        <v>5</v>
      </c>
      <c r="D711" s="26" t="s">
        <v>41</v>
      </c>
      <c r="E711" s="26">
        <v>0.5</v>
      </c>
      <c r="F711" s="26">
        <v>310.48292500000002</v>
      </c>
    </row>
    <row r="712" spans="2:6" x14ac:dyDescent="0.3">
      <c r="B712" s="35" t="s">
        <v>44</v>
      </c>
      <c r="C712" s="28" t="s">
        <v>5</v>
      </c>
      <c r="D712" s="28" t="s">
        <v>41</v>
      </c>
      <c r="E712" s="28">
        <v>0.25</v>
      </c>
      <c r="F712" s="28">
        <v>280.00102199999998</v>
      </c>
    </row>
    <row r="713" spans="2:6" x14ac:dyDescent="0.3">
      <c r="B713" s="34" t="s">
        <v>44</v>
      </c>
      <c r="C713" s="26" t="s">
        <v>5</v>
      </c>
      <c r="D713" s="26" t="s">
        <v>41</v>
      </c>
      <c r="E713" s="26">
        <v>0.25</v>
      </c>
      <c r="F713" s="26">
        <v>280.00102199999998</v>
      </c>
    </row>
    <row r="714" spans="2:6" x14ac:dyDescent="0.3">
      <c r="B714" s="35" t="s">
        <v>44</v>
      </c>
      <c r="C714" s="28" t="s">
        <v>5</v>
      </c>
      <c r="D714" s="28" t="s">
        <v>41</v>
      </c>
      <c r="E714" s="28">
        <v>0.25</v>
      </c>
      <c r="F714" s="28">
        <v>280.00102199999998</v>
      </c>
    </row>
    <row r="715" spans="2:6" x14ac:dyDescent="0.3">
      <c r="B715" s="34" t="s">
        <v>44</v>
      </c>
      <c r="C715" s="26" t="s">
        <v>5</v>
      </c>
      <c r="D715" s="26" t="s">
        <v>41</v>
      </c>
      <c r="E715" s="26">
        <v>0.25</v>
      </c>
      <c r="F715" s="26">
        <v>280.00102199999998</v>
      </c>
    </row>
    <row r="716" spans="2:6" x14ac:dyDescent="0.3">
      <c r="B716" s="35" t="s">
        <v>44</v>
      </c>
      <c r="C716" s="28" t="s">
        <v>5</v>
      </c>
      <c r="D716" s="28" t="s">
        <v>41</v>
      </c>
      <c r="E716" s="28">
        <v>0.05</v>
      </c>
      <c r="F716" s="28">
        <v>247.85208600000001</v>
      </c>
    </row>
    <row r="717" spans="2:6" x14ac:dyDescent="0.3">
      <c r="B717" s="34" t="s">
        <v>44</v>
      </c>
      <c r="C717" s="26" t="s">
        <v>5</v>
      </c>
      <c r="D717" s="26" t="s">
        <v>41</v>
      </c>
      <c r="E717" s="26">
        <v>0.05</v>
      </c>
      <c r="F717" s="26">
        <v>247.85208600000001</v>
      </c>
    </row>
    <row r="718" spans="2:6" x14ac:dyDescent="0.3">
      <c r="B718" s="35" t="s">
        <v>44</v>
      </c>
      <c r="C718" s="28" t="s">
        <v>5</v>
      </c>
      <c r="D718" s="28" t="s">
        <v>41</v>
      </c>
      <c r="E718" s="28">
        <v>0.05</v>
      </c>
      <c r="F718" s="28">
        <v>247.85208600000001</v>
      </c>
    </row>
    <row r="719" spans="2:6" x14ac:dyDescent="0.3">
      <c r="B719" s="34" t="s">
        <v>44</v>
      </c>
      <c r="C719" s="26" t="s">
        <v>5</v>
      </c>
      <c r="D719" s="26" t="s">
        <v>41</v>
      </c>
      <c r="E719" s="26">
        <v>0</v>
      </c>
      <c r="F719" s="26">
        <v>212.70407</v>
      </c>
    </row>
    <row r="720" spans="2:6" x14ac:dyDescent="0.3">
      <c r="B720" s="35" t="s">
        <v>44</v>
      </c>
      <c r="C720" s="28" t="s">
        <v>5</v>
      </c>
      <c r="D720" s="28" t="s">
        <v>41</v>
      </c>
      <c r="E720" s="28" t="s">
        <v>24</v>
      </c>
      <c r="F720" s="28">
        <v>318.47965399999998</v>
      </c>
    </row>
    <row r="721" spans="2:6" x14ac:dyDescent="0.3">
      <c r="B721" s="34" t="s">
        <v>44</v>
      </c>
      <c r="C721" s="26" t="s">
        <v>5</v>
      </c>
      <c r="D721" s="26" t="s">
        <v>42</v>
      </c>
      <c r="E721" s="26">
        <v>1</v>
      </c>
      <c r="F721" s="26">
        <v>26206881.905134998</v>
      </c>
    </row>
    <row r="722" spans="2:6" x14ac:dyDescent="0.3">
      <c r="B722" s="35" t="s">
        <v>44</v>
      </c>
      <c r="C722" s="28" t="s">
        <v>5</v>
      </c>
      <c r="D722" s="28" t="s">
        <v>42</v>
      </c>
      <c r="E722" s="28">
        <v>0.95</v>
      </c>
      <c r="F722" s="28">
        <v>19328194.158208001</v>
      </c>
    </row>
    <row r="723" spans="2:6" x14ac:dyDescent="0.3">
      <c r="B723" s="34" t="s">
        <v>44</v>
      </c>
      <c r="C723" s="26" t="s">
        <v>5</v>
      </c>
      <c r="D723" s="26" t="s">
        <v>42</v>
      </c>
      <c r="E723" s="26">
        <v>0.95</v>
      </c>
      <c r="F723" s="26">
        <v>19328194.158208001</v>
      </c>
    </row>
    <row r="724" spans="2:6" x14ac:dyDescent="0.3">
      <c r="B724" s="35" t="s">
        <v>44</v>
      </c>
      <c r="C724" s="28" t="s">
        <v>5</v>
      </c>
      <c r="D724" s="28" t="s">
        <v>42</v>
      </c>
      <c r="E724" s="28">
        <v>0.95</v>
      </c>
      <c r="F724" s="28">
        <v>19328194.158208001</v>
      </c>
    </row>
    <row r="725" spans="2:6" x14ac:dyDescent="0.3">
      <c r="B725" s="34" t="s">
        <v>44</v>
      </c>
      <c r="C725" s="26" t="s">
        <v>5</v>
      </c>
      <c r="D725" s="26" t="s">
        <v>42</v>
      </c>
      <c r="E725" s="26">
        <v>0.75</v>
      </c>
      <c r="F725" s="26">
        <v>15974915.546576999</v>
      </c>
    </row>
    <row r="726" spans="2:6" x14ac:dyDescent="0.3">
      <c r="B726" s="35" t="s">
        <v>44</v>
      </c>
      <c r="C726" s="28" t="s">
        <v>5</v>
      </c>
      <c r="D726" s="28" t="s">
        <v>42</v>
      </c>
      <c r="E726" s="28">
        <v>0.75</v>
      </c>
      <c r="F726" s="28">
        <v>15974915.546576999</v>
      </c>
    </row>
    <row r="727" spans="2:6" x14ac:dyDescent="0.3">
      <c r="B727" s="34" t="s">
        <v>44</v>
      </c>
      <c r="C727" s="26" t="s">
        <v>5</v>
      </c>
      <c r="D727" s="26" t="s">
        <v>42</v>
      </c>
      <c r="E727" s="26">
        <v>0.75</v>
      </c>
      <c r="F727" s="26">
        <v>15974915.546576999</v>
      </c>
    </row>
    <row r="728" spans="2:6" x14ac:dyDescent="0.3">
      <c r="B728" s="35" t="s">
        <v>44</v>
      </c>
      <c r="C728" s="28" t="s">
        <v>5</v>
      </c>
      <c r="D728" s="28" t="s">
        <v>42</v>
      </c>
      <c r="E728" s="28">
        <v>0.75</v>
      </c>
      <c r="F728" s="28">
        <v>15974915.546576999</v>
      </c>
    </row>
    <row r="729" spans="2:6" x14ac:dyDescent="0.3">
      <c r="B729" s="34" t="s">
        <v>44</v>
      </c>
      <c r="C729" s="26" t="s">
        <v>5</v>
      </c>
      <c r="D729" s="26" t="s">
        <v>42</v>
      </c>
      <c r="E729" s="26">
        <v>0.5</v>
      </c>
      <c r="F729" s="26">
        <v>13806641.472384</v>
      </c>
    </row>
    <row r="730" spans="2:6" x14ac:dyDescent="0.3">
      <c r="B730" s="35" t="s">
        <v>44</v>
      </c>
      <c r="C730" s="28" t="s">
        <v>5</v>
      </c>
      <c r="D730" s="28" t="s">
        <v>42</v>
      </c>
      <c r="E730" s="28">
        <v>0.5</v>
      </c>
      <c r="F730" s="28">
        <v>13806641.472384</v>
      </c>
    </row>
    <row r="731" spans="2:6" x14ac:dyDescent="0.3">
      <c r="B731" s="34" t="s">
        <v>44</v>
      </c>
      <c r="C731" s="26" t="s">
        <v>5</v>
      </c>
      <c r="D731" s="26" t="s">
        <v>42</v>
      </c>
      <c r="E731" s="26">
        <v>0.5</v>
      </c>
      <c r="F731" s="26">
        <v>13806641.472384</v>
      </c>
    </row>
    <row r="732" spans="2:6" x14ac:dyDescent="0.3">
      <c r="B732" s="35" t="s">
        <v>44</v>
      </c>
      <c r="C732" s="28" t="s">
        <v>5</v>
      </c>
      <c r="D732" s="28" t="s">
        <v>42</v>
      </c>
      <c r="E732" s="28">
        <v>0.5</v>
      </c>
      <c r="F732" s="28">
        <v>13806641.472384</v>
      </c>
    </row>
    <row r="733" spans="2:6" x14ac:dyDescent="0.3">
      <c r="B733" s="34" t="s">
        <v>44</v>
      </c>
      <c r="C733" s="26" t="s">
        <v>5</v>
      </c>
      <c r="D733" s="26" t="s">
        <v>42</v>
      </c>
      <c r="E733" s="26">
        <v>0.5</v>
      </c>
      <c r="F733" s="26">
        <v>13806641.472384</v>
      </c>
    </row>
    <row r="734" spans="2:6" x14ac:dyDescent="0.3">
      <c r="B734" s="35" t="s">
        <v>44</v>
      </c>
      <c r="C734" s="28" t="s">
        <v>5</v>
      </c>
      <c r="D734" s="28" t="s">
        <v>42</v>
      </c>
      <c r="E734" s="28">
        <v>0.25</v>
      </c>
      <c r="F734" s="28">
        <v>11772685.898968</v>
      </c>
    </row>
    <row r="735" spans="2:6" x14ac:dyDescent="0.3">
      <c r="B735" s="34" t="s">
        <v>44</v>
      </c>
      <c r="C735" s="26" t="s">
        <v>5</v>
      </c>
      <c r="D735" s="26" t="s">
        <v>42</v>
      </c>
      <c r="E735" s="26">
        <v>0.25</v>
      </c>
      <c r="F735" s="26">
        <v>11772685.898968</v>
      </c>
    </row>
    <row r="736" spans="2:6" x14ac:dyDescent="0.3">
      <c r="B736" s="35" t="s">
        <v>44</v>
      </c>
      <c r="C736" s="28" t="s">
        <v>5</v>
      </c>
      <c r="D736" s="28" t="s">
        <v>42</v>
      </c>
      <c r="E736" s="28">
        <v>0.25</v>
      </c>
      <c r="F736" s="28">
        <v>11772685.898968</v>
      </c>
    </row>
    <row r="737" spans="2:6" x14ac:dyDescent="0.3">
      <c r="B737" s="34" t="s">
        <v>44</v>
      </c>
      <c r="C737" s="26" t="s">
        <v>5</v>
      </c>
      <c r="D737" s="26" t="s">
        <v>42</v>
      </c>
      <c r="E737" s="26">
        <v>0.25</v>
      </c>
      <c r="F737" s="26">
        <v>11772685.898968</v>
      </c>
    </row>
    <row r="738" spans="2:6" x14ac:dyDescent="0.3">
      <c r="B738" s="35" t="s">
        <v>44</v>
      </c>
      <c r="C738" s="28" t="s">
        <v>5</v>
      </c>
      <c r="D738" s="28" t="s">
        <v>42</v>
      </c>
      <c r="E738" s="28">
        <v>0.05</v>
      </c>
      <c r="F738" s="28">
        <v>9314039.8671749998</v>
      </c>
    </row>
    <row r="739" spans="2:6" x14ac:dyDescent="0.3">
      <c r="B739" s="34" t="s">
        <v>44</v>
      </c>
      <c r="C739" s="26" t="s">
        <v>5</v>
      </c>
      <c r="D739" s="26" t="s">
        <v>42</v>
      </c>
      <c r="E739" s="26">
        <v>0.05</v>
      </c>
      <c r="F739" s="26">
        <v>9314039.8671749998</v>
      </c>
    </row>
    <row r="740" spans="2:6" x14ac:dyDescent="0.3">
      <c r="B740" s="35" t="s">
        <v>44</v>
      </c>
      <c r="C740" s="28" t="s">
        <v>5</v>
      </c>
      <c r="D740" s="28" t="s">
        <v>42</v>
      </c>
      <c r="E740" s="28">
        <v>0.05</v>
      </c>
      <c r="F740" s="28">
        <v>9314039.8671749998</v>
      </c>
    </row>
    <row r="741" spans="2:6" x14ac:dyDescent="0.3">
      <c r="B741" s="34" t="s">
        <v>44</v>
      </c>
      <c r="C741" s="26" t="s">
        <v>5</v>
      </c>
      <c r="D741" s="26" t="s">
        <v>42</v>
      </c>
      <c r="E741" s="26">
        <v>0</v>
      </c>
      <c r="F741" s="26">
        <v>5496110.1948560001</v>
      </c>
    </row>
    <row r="742" spans="2:6" x14ac:dyDescent="0.3">
      <c r="B742" s="35" t="s">
        <v>44</v>
      </c>
      <c r="C742" s="28" t="s">
        <v>5</v>
      </c>
      <c r="D742" s="28" t="s">
        <v>42</v>
      </c>
      <c r="E742" s="28" t="s">
        <v>24</v>
      </c>
      <c r="F742" s="28">
        <v>13987140.831963999</v>
      </c>
    </row>
    <row r="743" spans="2:6" x14ac:dyDescent="0.3">
      <c r="B743" s="34" t="s">
        <v>44</v>
      </c>
      <c r="C743" s="26" t="s">
        <v>5</v>
      </c>
      <c r="D743" s="26" t="s">
        <v>43</v>
      </c>
      <c r="E743" s="26">
        <v>1</v>
      </c>
      <c r="F743" s="26">
        <v>658.23946999999998</v>
      </c>
    </row>
    <row r="744" spans="2:6" x14ac:dyDescent="0.3">
      <c r="B744" s="35" t="s">
        <v>44</v>
      </c>
      <c r="C744" s="28" t="s">
        <v>5</v>
      </c>
      <c r="D744" s="28" t="s">
        <v>43</v>
      </c>
      <c r="E744" s="28">
        <v>0.95</v>
      </c>
      <c r="F744" s="28">
        <v>394.03924999999998</v>
      </c>
    </row>
    <row r="745" spans="2:6" x14ac:dyDescent="0.3">
      <c r="B745" s="34" t="s">
        <v>44</v>
      </c>
      <c r="C745" s="26" t="s">
        <v>5</v>
      </c>
      <c r="D745" s="26" t="s">
        <v>43</v>
      </c>
      <c r="E745" s="26">
        <v>0.95</v>
      </c>
      <c r="F745" s="26">
        <v>394.03924999999998</v>
      </c>
    </row>
    <row r="746" spans="2:6" x14ac:dyDescent="0.3">
      <c r="B746" s="35" t="s">
        <v>44</v>
      </c>
      <c r="C746" s="28" t="s">
        <v>5</v>
      </c>
      <c r="D746" s="28" t="s">
        <v>43</v>
      </c>
      <c r="E746" s="28">
        <v>0.95</v>
      </c>
      <c r="F746" s="28">
        <v>394.03924999999998</v>
      </c>
    </row>
    <row r="747" spans="2:6" x14ac:dyDescent="0.3">
      <c r="B747" s="34" t="s">
        <v>44</v>
      </c>
      <c r="C747" s="26" t="s">
        <v>5</v>
      </c>
      <c r="D747" s="26" t="s">
        <v>43</v>
      </c>
      <c r="E747" s="26">
        <v>0.75</v>
      </c>
      <c r="F747" s="26">
        <v>319.69642399999998</v>
      </c>
    </row>
    <row r="748" spans="2:6" x14ac:dyDescent="0.3">
      <c r="B748" s="35" t="s">
        <v>44</v>
      </c>
      <c r="C748" s="28" t="s">
        <v>5</v>
      </c>
      <c r="D748" s="28" t="s">
        <v>43</v>
      </c>
      <c r="E748" s="28">
        <v>0.75</v>
      </c>
      <c r="F748" s="28">
        <v>319.69642399999998</v>
      </c>
    </row>
    <row r="749" spans="2:6" x14ac:dyDescent="0.3">
      <c r="B749" s="34" t="s">
        <v>44</v>
      </c>
      <c r="C749" s="26" t="s">
        <v>5</v>
      </c>
      <c r="D749" s="26" t="s">
        <v>43</v>
      </c>
      <c r="E749" s="26">
        <v>0.75</v>
      </c>
      <c r="F749" s="26">
        <v>319.69642399999998</v>
      </c>
    </row>
    <row r="750" spans="2:6" x14ac:dyDescent="0.3">
      <c r="B750" s="35" t="s">
        <v>44</v>
      </c>
      <c r="C750" s="28" t="s">
        <v>5</v>
      </c>
      <c r="D750" s="28" t="s">
        <v>43</v>
      </c>
      <c r="E750" s="28">
        <v>0.75</v>
      </c>
      <c r="F750" s="28">
        <v>319.69642399999998</v>
      </c>
    </row>
    <row r="751" spans="2:6" x14ac:dyDescent="0.3">
      <c r="B751" s="34" t="s">
        <v>44</v>
      </c>
      <c r="C751" s="26" t="s">
        <v>5</v>
      </c>
      <c r="D751" s="26" t="s">
        <v>43</v>
      </c>
      <c r="E751" s="26">
        <v>0.5</v>
      </c>
      <c r="F751" s="26">
        <v>277.31727799999999</v>
      </c>
    </row>
    <row r="752" spans="2:6" x14ac:dyDescent="0.3">
      <c r="B752" s="35" t="s">
        <v>44</v>
      </c>
      <c r="C752" s="28" t="s">
        <v>5</v>
      </c>
      <c r="D752" s="28" t="s">
        <v>43</v>
      </c>
      <c r="E752" s="28">
        <v>0.5</v>
      </c>
      <c r="F752" s="28">
        <v>277.31727799999999</v>
      </c>
    </row>
    <row r="753" spans="2:6" x14ac:dyDescent="0.3">
      <c r="B753" s="34" t="s">
        <v>44</v>
      </c>
      <c r="C753" s="26" t="s">
        <v>5</v>
      </c>
      <c r="D753" s="26" t="s">
        <v>43</v>
      </c>
      <c r="E753" s="26">
        <v>0.5</v>
      </c>
      <c r="F753" s="26">
        <v>277.31727799999999</v>
      </c>
    </row>
    <row r="754" spans="2:6" x14ac:dyDescent="0.3">
      <c r="B754" s="35" t="s">
        <v>44</v>
      </c>
      <c r="C754" s="28" t="s">
        <v>5</v>
      </c>
      <c r="D754" s="28" t="s">
        <v>43</v>
      </c>
      <c r="E754" s="28">
        <v>0.5</v>
      </c>
      <c r="F754" s="28">
        <v>277.31727799999999</v>
      </c>
    </row>
    <row r="755" spans="2:6" x14ac:dyDescent="0.3">
      <c r="B755" s="34" t="s">
        <v>44</v>
      </c>
      <c r="C755" s="26" t="s">
        <v>5</v>
      </c>
      <c r="D755" s="26" t="s">
        <v>43</v>
      </c>
      <c r="E755" s="26">
        <v>0.5</v>
      </c>
      <c r="F755" s="26">
        <v>277.31727799999999</v>
      </c>
    </row>
    <row r="756" spans="2:6" x14ac:dyDescent="0.3">
      <c r="B756" s="35" t="s">
        <v>44</v>
      </c>
      <c r="C756" s="28" t="s">
        <v>5</v>
      </c>
      <c r="D756" s="28" t="s">
        <v>43</v>
      </c>
      <c r="E756" s="28">
        <v>0.25</v>
      </c>
      <c r="F756" s="28">
        <v>242.66556499999999</v>
      </c>
    </row>
    <row r="757" spans="2:6" x14ac:dyDescent="0.3">
      <c r="B757" s="34" t="s">
        <v>44</v>
      </c>
      <c r="C757" s="26" t="s">
        <v>5</v>
      </c>
      <c r="D757" s="26" t="s">
        <v>43</v>
      </c>
      <c r="E757" s="26">
        <v>0.25</v>
      </c>
      <c r="F757" s="26">
        <v>242.66556499999999</v>
      </c>
    </row>
    <row r="758" spans="2:6" x14ac:dyDescent="0.3">
      <c r="B758" s="35" t="s">
        <v>44</v>
      </c>
      <c r="C758" s="28" t="s">
        <v>5</v>
      </c>
      <c r="D758" s="28" t="s">
        <v>43</v>
      </c>
      <c r="E758" s="28">
        <v>0.25</v>
      </c>
      <c r="F758" s="28">
        <v>242.66556499999999</v>
      </c>
    </row>
    <row r="759" spans="2:6" x14ac:dyDescent="0.3">
      <c r="B759" s="34" t="s">
        <v>44</v>
      </c>
      <c r="C759" s="26" t="s">
        <v>5</v>
      </c>
      <c r="D759" s="26" t="s">
        <v>43</v>
      </c>
      <c r="E759" s="26">
        <v>0.25</v>
      </c>
      <c r="F759" s="26">
        <v>242.66556499999999</v>
      </c>
    </row>
    <row r="760" spans="2:6" x14ac:dyDescent="0.3">
      <c r="B760" s="35" t="s">
        <v>44</v>
      </c>
      <c r="C760" s="28" t="s">
        <v>5</v>
      </c>
      <c r="D760" s="28" t="s">
        <v>43</v>
      </c>
      <c r="E760" s="28">
        <v>0.05</v>
      </c>
      <c r="F760" s="28">
        <v>206.03633400000001</v>
      </c>
    </row>
    <row r="761" spans="2:6" x14ac:dyDescent="0.3">
      <c r="B761" s="34" t="s">
        <v>44</v>
      </c>
      <c r="C761" s="26" t="s">
        <v>5</v>
      </c>
      <c r="D761" s="26" t="s">
        <v>43</v>
      </c>
      <c r="E761" s="26">
        <v>0.05</v>
      </c>
      <c r="F761" s="26">
        <v>206.03633400000001</v>
      </c>
    </row>
    <row r="762" spans="2:6" x14ac:dyDescent="0.3">
      <c r="B762" s="35" t="s">
        <v>44</v>
      </c>
      <c r="C762" s="28" t="s">
        <v>5</v>
      </c>
      <c r="D762" s="28" t="s">
        <v>43</v>
      </c>
      <c r="E762" s="28">
        <v>0.05</v>
      </c>
      <c r="F762" s="28">
        <v>206.03633400000001</v>
      </c>
    </row>
    <row r="763" spans="2:6" x14ac:dyDescent="0.3">
      <c r="B763" s="34" t="s">
        <v>44</v>
      </c>
      <c r="C763" s="26" t="s">
        <v>5</v>
      </c>
      <c r="D763" s="26" t="s">
        <v>43</v>
      </c>
      <c r="E763" s="26">
        <v>0</v>
      </c>
      <c r="F763" s="26">
        <v>172.930813</v>
      </c>
    </row>
    <row r="764" spans="2:6" x14ac:dyDescent="0.3">
      <c r="B764" s="35" t="s">
        <v>44</v>
      </c>
      <c r="C764" s="28" t="s">
        <v>5</v>
      </c>
      <c r="D764" s="28" t="s">
        <v>43</v>
      </c>
      <c r="E764" s="28" t="s">
        <v>24</v>
      </c>
      <c r="F764" s="28">
        <v>285.67207500000001</v>
      </c>
    </row>
    <row r="765" spans="2:6" x14ac:dyDescent="0.3">
      <c r="B765" s="34" t="s">
        <v>44</v>
      </c>
      <c r="C765" s="26" t="s">
        <v>6</v>
      </c>
      <c r="D765" s="26" t="s">
        <v>35</v>
      </c>
      <c r="E765" s="26">
        <v>1</v>
      </c>
      <c r="F765" s="26">
        <v>100361.8</v>
      </c>
    </row>
    <row r="766" spans="2:6" x14ac:dyDescent="0.3">
      <c r="B766" s="35" t="s">
        <v>44</v>
      </c>
      <c r="C766" s="28" t="s">
        <v>6</v>
      </c>
      <c r="D766" s="28" t="s">
        <v>35</v>
      </c>
      <c r="E766" s="28">
        <v>0.95</v>
      </c>
      <c r="F766" s="28">
        <v>76574.75</v>
      </c>
    </row>
    <row r="767" spans="2:6" x14ac:dyDescent="0.3">
      <c r="B767" s="34" t="s">
        <v>44</v>
      </c>
      <c r="C767" s="26" t="s">
        <v>6</v>
      </c>
      <c r="D767" s="26" t="s">
        <v>35</v>
      </c>
      <c r="E767" s="26">
        <v>0.95</v>
      </c>
      <c r="F767" s="26">
        <v>76574.75</v>
      </c>
    </row>
    <row r="768" spans="2:6" x14ac:dyDescent="0.3">
      <c r="B768" s="35" t="s">
        <v>44</v>
      </c>
      <c r="C768" s="28" t="s">
        <v>6</v>
      </c>
      <c r="D768" s="28" t="s">
        <v>35</v>
      </c>
      <c r="E768" s="28">
        <v>0.95</v>
      </c>
      <c r="F768" s="28">
        <v>76574.75</v>
      </c>
    </row>
    <row r="769" spans="2:6" x14ac:dyDescent="0.3">
      <c r="B769" s="34" t="s">
        <v>44</v>
      </c>
      <c r="C769" s="26" t="s">
        <v>6</v>
      </c>
      <c r="D769" s="26" t="s">
        <v>35</v>
      </c>
      <c r="E769" s="26">
        <v>0.75</v>
      </c>
      <c r="F769" s="26">
        <v>59258.15</v>
      </c>
    </row>
    <row r="770" spans="2:6" x14ac:dyDescent="0.3">
      <c r="B770" s="35" t="s">
        <v>44</v>
      </c>
      <c r="C770" s="28" t="s">
        <v>6</v>
      </c>
      <c r="D770" s="28" t="s">
        <v>35</v>
      </c>
      <c r="E770" s="28">
        <v>0.75</v>
      </c>
      <c r="F770" s="28">
        <v>59258.15</v>
      </c>
    </row>
    <row r="771" spans="2:6" x14ac:dyDescent="0.3">
      <c r="B771" s="34" t="s">
        <v>44</v>
      </c>
      <c r="C771" s="26" t="s">
        <v>6</v>
      </c>
      <c r="D771" s="26" t="s">
        <v>35</v>
      </c>
      <c r="E771" s="26">
        <v>0.75</v>
      </c>
      <c r="F771" s="26">
        <v>59258.15</v>
      </c>
    </row>
    <row r="772" spans="2:6" x14ac:dyDescent="0.3">
      <c r="B772" s="35" t="s">
        <v>44</v>
      </c>
      <c r="C772" s="28" t="s">
        <v>6</v>
      </c>
      <c r="D772" s="28" t="s">
        <v>35</v>
      </c>
      <c r="E772" s="28">
        <v>0.75</v>
      </c>
      <c r="F772" s="28">
        <v>59258.15</v>
      </c>
    </row>
    <row r="773" spans="2:6" x14ac:dyDescent="0.3">
      <c r="B773" s="34" t="s">
        <v>44</v>
      </c>
      <c r="C773" s="26" t="s">
        <v>6</v>
      </c>
      <c r="D773" s="26" t="s">
        <v>35</v>
      </c>
      <c r="E773" s="26">
        <v>0.5</v>
      </c>
      <c r="F773" s="26">
        <v>47667.199999999997</v>
      </c>
    </row>
    <row r="774" spans="2:6" x14ac:dyDescent="0.3">
      <c r="B774" s="35" t="s">
        <v>44</v>
      </c>
      <c r="C774" s="28" t="s">
        <v>6</v>
      </c>
      <c r="D774" s="28" t="s">
        <v>35</v>
      </c>
      <c r="E774" s="28">
        <v>0.5</v>
      </c>
      <c r="F774" s="28">
        <v>47667.199999999997</v>
      </c>
    </row>
    <row r="775" spans="2:6" x14ac:dyDescent="0.3">
      <c r="B775" s="34" t="s">
        <v>44</v>
      </c>
      <c r="C775" s="26" t="s">
        <v>6</v>
      </c>
      <c r="D775" s="26" t="s">
        <v>35</v>
      </c>
      <c r="E775" s="26">
        <v>0.5</v>
      </c>
      <c r="F775" s="26">
        <v>47667.199999999997</v>
      </c>
    </row>
    <row r="776" spans="2:6" x14ac:dyDescent="0.3">
      <c r="B776" s="35" t="s">
        <v>44</v>
      </c>
      <c r="C776" s="28" t="s">
        <v>6</v>
      </c>
      <c r="D776" s="28" t="s">
        <v>35</v>
      </c>
      <c r="E776" s="28">
        <v>0.5</v>
      </c>
      <c r="F776" s="28">
        <v>47667.199999999997</v>
      </c>
    </row>
    <row r="777" spans="2:6" x14ac:dyDescent="0.3">
      <c r="B777" s="34" t="s">
        <v>44</v>
      </c>
      <c r="C777" s="26" t="s">
        <v>6</v>
      </c>
      <c r="D777" s="26" t="s">
        <v>35</v>
      </c>
      <c r="E777" s="26">
        <v>0.5</v>
      </c>
      <c r="F777" s="26">
        <v>47667.199999999997</v>
      </c>
    </row>
    <row r="778" spans="2:6" x14ac:dyDescent="0.3">
      <c r="B778" s="35" t="s">
        <v>44</v>
      </c>
      <c r="C778" s="28" t="s">
        <v>6</v>
      </c>
      <c r="D778" s="28" t="s">
        <v>35</v>
      </c>
      <c r="E778" s="28">
        <v>0.25</v>
      </c>
      <c r="F778" s="28">
        <v>39008.9</v>
      </c>
    </row>
    <row r="779" spans="2:6" x14ac:dyDescent="0.3">
      <c r="B779" s="34" t="s">
        <v>44</v>
      </c>
      <c r="C779" s="26" t="s">
        <v>6</v>
      </c>
      <c r="D779" s="26" t="s">
        <v>35</v>
      </c>
      <c r="E779" s="26">
        <v>0.25</v>
      </c>
      <c r="F779" s="26">
        <v>39008.9</v>
      </c>
    </row>
    <row r="780" spans="2:6" x14ac:dyDescent="0.3">
      <c r="B780" s="35" t="s">
        <v>44</v>
      </c>
      <c r="C780" s="28" t="s">
        <v>6</v>
      </c>
      <c r="D780" s="28" t="s">
        <v>35</v>
      </c>
      <c r="E780" s="28">
        <v>0.25</v>
      </c>
      <c r="F780" s="28">
        <v>39008.9</v>
      </c>
    </row>
    <row r="781" spans="2:6" x14ac:dyDescent="0.3">
      <c r="B781" s="34" t="s">
        <v>44</v>
      </c>
      <c r="C781" s="26" t="s">
        <v>6</v>
      </c>
      <c r="D781" s="26" t="s">
        <v>35</v>
      </c>
      <c r="E781" s="26">
        <v>0.25</v>
      </c>
      <c r="F781" s="26">
        <v>39008.9</v>
      </c>
    </row>
    <row r="782" spans="2:6" x14ac:dyDescent="0.3">
      <c r="B782" s="35" t="s">
        <v>44</v>
      </c>
      <c r="C782" s="28" t="s">
        <v>6</v>
      </c>
      <c r="D782" s="28" t="s">
        <v>35</v>
      </c>
      <c r="E782" s="28">
        <v>0.05</v>
      </c>
      <c r="F782" s="28">
        <v>30490.25</v>
      </c>
    </row>
    <row r="783" spans="2:6" x14ac:dyDescent="0.3">
      <c r="B783" s="34" t="s">
        <v>44</v>
      </c>
      <c r="C783" s="26" t="s">
        <v>6</v>
      </c>
      <c r="D783" s="26" t="s">
        <v>35</v>
      </c>
      <c r="E783" s="26">
        <v>0.05</v>
      </c>
      <c r="F783" s="26">
        <v>30490.25</v>
      </c>
    </row>
    <row r="784" spans="2:6" x14ac:dyDescent="0.3">
      <c r="B784" s="35" t="s">
        <v>44</v>
      </c>
      <c r="C784" s="28" t="s">
        <v>6</v>
      </c>
      <c r="D784" s="28" t="s">
        <v>35</v>
      </c>
      <c r="E784" s="28">
        <v>0.05</v>
      </c>
      <c r="F784" s="28">
        <v>30490.25</v>
      </c>
    </row>
    <row r="785" spans="2:6" x14ac:dyDescent="0.3">
      <c r="B785" s="34" t="s">
        <v>44</v>
      </c>
      <c r="C785" s="26" t="s">
        <v>6</v>
      </c>
      <c r="D785" s="26" t="s">
        <v>35</v>
      </c>
      <c r="E785" s="26">
        <v>0</v>
      </c>
      <c r="F785" s="26">
        <v>18666.55</v>
      </c>
    </row>
    <row r="786" spans="2:6" x14ac:dyDescent="0.3">
      <c r="B786" s="35" t="s">
        <v>44</v>
      </c>
      <c r="C786" s="28" t="s">
        <v>6</v>
      </c>
      <c r="D786" s="28" t="s">
        <v>35</v>
      </c>
      <c r="E786" s="28" t="s">
        <v>24</v>
      </c>
      <c r="F786" s="28">
        <v>50042.806838999997</v>
      </c>
    </row>
    <row r="787" spans="2:6" x14ac:dyDescent="0.3">
      <c r="B787" s="34" t="s">
        <v>44</v>
      </c>
      <c r="C787" s="26" t="s">
        <v>6</v>
      </c>
      <c r="D787" s="26" t="s">
        <v>45</v>
      </c>
      <c r="E787" s="26">
        <v>1</v>
      </c>
      <c r="F787" s="26">
        <v>139577.458583</v>
      </c>
    </row>
    <row r="788" spans="2:6" x14ac:dyDescent="0.3">
      <c r="B788" s="35" t="s">
        <v>44</v>
      </c>
      <c r="C788" s="28" t="s">
        <v>6</v>
      </c>
      <c r="D788" s="28" t="s">
        <v>45</v>
      </c>
      <c r="E788" s="28">
        <v>0.95</v>
      </c>
      <c r="F788" s="28">
        <v>106609.975326</v>
      </c>
    </row>
    <row r="789" spans="2:6" x14ac:dyDescent="0.3">
      <c r="B789" s="34" t="s">
        <v>44</v>
      </c>
      <c r="C789" s="26" t="s">
        <v>6</v>
      </c>
      <c r="D789" s="26" t="s">
        <v>45</v>
      </c>
      <c r="E789" s="26">
        <v>0.95</v>
      </c>
      <c r="F789" s="26">
        <v>106609.975326</v>
      </c>
    </row>
    <row r="790" spans="2:6" x14ac:dyDescent="0.3">
      <c r="B790" s="35" t="s">
        <v>44</v>
      </c>
      <c r="C790" s="28" t="s">
        <v>6</v>
      </c>
      <c r="D790" s="28" t="s">
        <v>45</v>
      </c>
      <c r="E790" s="28">
        <v>0.95</v>
      </c>
      <c r="F790" s="28">
        <v>106609.975326</v>
      </c>
    </row>
    <row r="791" spans="2:6" x14ac:dyDescent="0.3">
      <c r="B791" s="34" t="s">
        <v>44</v>
      </c>
      <c r="C791" s="26" t="s">
        <v>6</v>
      </c>
      <c r="D791" s="26" t="s">
        <v>45</v>
      </c>
      <c r="E791" s="26">
        <v>0.75</v>
      </c>
      <c r="F791" s="26">
        <v>82451.092703999995</v>
      </c>
    </row>
    <row r="792" spans="2:6" x14ac:dyDescent="0.3">
      <c r="B792" s="35" t="s">
        <v>44</v>
      </c>
      <c r="C792" s="28" t="s">
        <v>6</v>
      </c>
      <c r="D792" s="28" t="s">
        <v>45</v>
      </c>
      <c r="E792" s="28">
        <v>0.75</v>
      </c>
      <c r="F792" s="28">
        <v>82451.092703999995</v>
      </c>
    </row>
    <row r="793" spans="2:6" x14ac:dyDescent="0.3">
      <c r="B793" s="34" t="s">
        <v>44</v>
      </c>
      <c r="C793" s="26" t="s">
        <v>6</v>
      </c>
      <c r="D793" s="26" t="s">
        <v>45</v>
      </c>
      <c r="E793" s="26">
        <v>0.75</v>
      </c>
      <c r="F793" s="26">
        <v>82451.092703999995</v>
      </c>
    </row>
    <row r="794" spans="2:6" x14ac:dyDescent="0.3">
      <c r="B794" s="35" t="s">
        <v>44</v>
      </c>
      <c r="C794" s="28" t="s">
        <v>6</v>
      </c>
      <c r="D794" s="28" t="s">
        <v>45</v>
      </c>
      <c r="E794" s="28">
        <v>0.75</v>
      </c>
      <c r="F794" s="28">
        <v>82451.092703999995</v>
      </c>
    </row>
    <row r="795" spans="2:6" x14ac:dyDescent="0.3">
      <c r="B795" s="34" t="s">
        <v>44</v>
      </c>
      <c r="C795" s="26" t="s">
        <v>6</v>
      </c>
      <c r="D795" s="26" t="s">
        <v>45</v>
      </c>
      <c r="E795" s="26">
        <v>0.5</v>
      </c>
      <c r="F795" s="26">
        <v>66388.35037</v>
      </c>
    </row>
    <row r="796" spans="2:6" x14ac:dyDescent="0.3">
      <c r="B796" s="35" t="s">
        <v>44</v>
      </c>
      <c r="C796" s="28" t="s">
        <v>6</v>
      </c>
      <c r="D796" s="28" t="s">
        <v>45</v>
      </c>
      <c r="E796" s="28">
        <v>0.5</v>
      </c>
      <c r="F796" s="28">
        <v>66388.35037</v>
      </c>
    </row>
    <row r="797" spans="2:6" x14ac:dyDescent="0.3">
      <c r="B797" s="34" t="s">
        <v>44</v>
      </c>
      <c r="C797" s="26" t="s">
        <v>6</v>
      </c>
      <c r="D797" s="26" t="s">
        <v>45</v>
      </c>
      <c r="E797" s="26">
        <v>0.5</v>
      </c>
      <c r="F797" s="26">
        <v>66388.35037</v>
      </c>
    </row>
    <row r="798" spans="2:6" x14ac:dyDescent="0.3">
      <c r="B798" s="35" t="s">
        <v>44</v>
      </c>
      <c r="C798" s="28" t="s">
        <v>6</v>
      </c>
      <c r="D798" s="28" t="s">
        <v>45</v>
      </c>
      <c r="E798" s="28">
        <v>0.5</v>
      </c>
      <c r="F798" s="28">
        <v>66388.35037</v>
      </c>
    </row>
    <row r="799" spans="2:6" x14ac:dyDescent="0.3">
      <c r="B799" s="34" t="s">
        <v>44</v>
      </c>
      <c r="C799" s="26" t="s">
        <v>6</v>
      </c>
      <c r="D799" s="26" t="s">
        <v>45</v>
      </c>
      <c r="E799" s="26">
        <v>0.5</v>
      </c>
      <c r="F799" s="26">
        <v>66388.35037</v>
      </c>
    </row>
    <row r="800" spans="2:6" x14ac:dyDescent="0.3">
      <c r="B800" s="35" t="s">
        <v>44</v>
      </c>
      <c r="C800" s="28" t="s">
        <v>6</v>
      </c>
      <c r="D800" s="28" t="s">
        <v>45</v>
      </c>
      <c r="E800" s="28">
        <v>0.25</v>
      </c>
      <c r="F800" s="28">
        <v>54276.524497999999</v>
      </c>
    </row>
    <row r="801" spans="2:6" x14ac:dyDescent="0.3">
      <c r="B801" s="34" t="s">
        <v>44</v>
      </c>
      <c r="C801" s="26" t="s">
        <v>6</v>
      </c>
      <c r="D801" s="26" t="s">
        <v>45</v>
      </c>
      <c r="E801" s="26">
        <v>0.25</v>
      </c>
      <c r="F801" s="26">
        <v>54276.524497999999</v>
      </c>
    </row>
    <row r="802" spans="2:6" x14ac:dyDescent="0.3">
      <c r="B802" s="35" t="s">
        <v>44</v>
      </c>
      <c r="C802" s="28" t="s">
        <v>6</v>
      </c>
      <c r="D802" s="28" t="s">
        <v>45</v>
      </c>
      <c r="E802" s="28">
        <v>0.25</v>
      </c>
      <c r="F802" s="28">
        <v>54276.524497999999</v>
      </c>
    </row>
    <row r="803" spans="2:6" x14ac:dyDescent="0.3">
      <c r="B803" s="34" t="s">
        <v>44</v>
      </c>
      <c r="C803" s="26" t="s">
        <v>6</v>
      </c>
      <c r="D803" s="26" t="s">
        <v>45</v>
      </c>
      <c r="E803" s="26">
        <v>0.25</v>
      </c>
      <c r="F803" s="26">
        <v>54276.524497999999</v>
      </c>
    </row>
    <row r="804" spans="2:6" x14ac:dyDescent="0.3">
      <c r="B804" s="35" t="s">
        <v>44</v>
      </c>
      <c r="C804" s="28" t="s">
        <v>6</v>
      </c>
      <c r="D804" s="28" t="s">
        <v>45</v>
      </c>
      <c r="E804" s="28">
        <v>0.05</v>
      </c>
      <c r="F804" s="28">
        <v>42456.159676000003</v>
      </c>
    </row>
    <row r="805" spans="2:6" x14ac:dyDescent="0.3">
      <c r="B805" s="34" t="s">
        <v>44</v>
      </c>
      <c r="C805" s="26" t="s">
        <v>6</v>
      </c>
      <c r="D805" s="26" t="s">
        <v>45</v>
      </c>
      <c r="E805" s="26">
        <v>0.05</v>
      </c>
      <c r="F805" s="26">
        <v>42456.159676000003</v>
      </c>
    </row>
    <row r="806" spans="2:6" x14ac:dyDescent="0.3">
      <c r="B806" s="35" t="s">
        <v>44</v>
      </c>
      <c r="C806" s="28" t="s">
        <v>6</v>
      </c>
      <c r="D806" s="28" t="s">
        <v>45</v>
      </c>
      <c r="E806" s="28">
        <v>0.05</v>
      </c>
      <c r="F806" s="28">
        <v>42456.159676000003</v>
      </c>
    </row>
    <row r="807" spans="2:6" x14ac:dyDescent="0.3">
      <c r="B807" s="34" t="s">
        <v>44</v>
      </c>
      <c r="C807" s="26" t="s">
        <v>6</v>
      </c>
      <c r="D807" s="26" t="s">
        <v>45</v>
      </c>
      <c r="E807" s="26">
        <v>0</v>
      </c>
      <c r="F807" s="26">
        <v>25713.341558</v>
      </c>
    </row>
    <row r="808" spans="2:6" x14ac:dyDescent="0.3">
      <c r="B808" s="35" t="s">
        <v>44</v>
      </c>
      <c r="C808" s="28" t="s">
        <v>6</v>
      </c>
      <c r="D808" s="28" t="s">
        <v>45</v>
      </c>
      <c r="E808" s="28" t="s">
        <v>24</v>
      </c>
      <c r="F808" s="28">
        <v>69643.855158000006</v>
      </c>
    </row>
    <row r="809" spans="2:6" x14ac:dyDescent="0.3">
      <c r="B809" s="34" t="s">
        <v>44</v>
      </c>
      <c r="C809" s="26" t="s">
        <v>6</v>
      </c>
      <c r="D809" s="26" t="s">
        <v>36</v>
      </c>
      <c r="E809" s="26">
        <v>1</v>
      </c>
      <c r="F809" s="26">
        <v>29016700.030981001</v>
      </c>
    </row>
    <row r="810" spans="2:6" x14ac:dyDescent="0.3">
      <c r="B810" s="35" t="s">
        <v>44</v>
      </c>
      <c r="C810" s="28" t="s">
        <v>6</v>
      </c>
      <c r="D810" s="28" t="s">
        <v>36</v>
      </c>
      <c r="E810" s="28">
        <v>0.95</v>
      </c>
      <c r="F810" s="28">
        <v>21982707.458317999</v>
      </c>
    </row>
    <row r="811" spans="2:6" x14ac:dyDescent="0.3">
      <c r="B811" s="34" t="s">
        <v>44</v>
      </c>
      <c r="C811" s="26" t="s">
        <v>6</v>
      </c>
      <c r="D811" s="26" t="s">
        <v>36</v>
      </c>
      <c r="E811" s="26">
        <v>0.95</v>
      </c>
      <c r="F811" s="26">
        <v>21982707.458317999</v>
      </c>
    </row>
    <row r="812" spans="2:6" x14ac:dyDescent="0.3">
      <c r="B812" s="35" t="s">
        <v>44</v>
      </c>
      <c r="C812" s="28" t="s">
        <v>6</v>
      </c>
      <c r="D812" s="28" t="s">
        <v>36</v>
      </c>
      <c r="E812" s="28">
        <v>0.95</v>
      </c>
      <c r="F812" s="28">
        <v>21982707.458317999</v>
      </c>
    </row>
    <row r="813" spans="2:6" x14ac:dyDescent="0.3">
      <c r="B813" s="34" t="s">
        <v>44</v>
      </c>
      <c r="C813" s="26" t="s">
        <v>6</v>
      </c>
      <c r="D813" s="26" t="s">
        <v>36</v>
      </c>
      <c r="E813" s="26">
        <v>0.75</v>
      </c>
      <c r="F813" s="26">
        <v>17898053.048220001</v>
      </c>
    </row>
    <row r="814" spans="2:6" x14ac:dyDescent="0.3">
      <c r="B814" s="35" t="s">
        <v>44</v>
      </c>
      <c r="C814" s="28" t="s">
        <v>6</v>
      </c>
      <c r="D814" s="28" t="s">
        <v>36</v>
      </c>
      <c r="E814" s="28">
        <v>0.75</v>
      </c>
      <c r="F814" s="28">
        <v>17898053.048220001</v>
      </c>
    </row>
    <row r="815" spans="2:6" x14ac:dyDescent="0.3">
      <c r="B815" s="34" t="s">
        <v>44</v>
      </c>
      <c r="C815" s="26" t="s">
        <v>6</v>
      </c>
      <c r="D815" s="26" t="s">
        <v>36</v>
      </c>
      <c r="E815" s="26">
        <v>0.75</v>
      </c>
      <c r="F815" s="26">
        <v>17898053.048220001</v>
      </c>
    </row>
    <row r="816" spans="2:6" x14ac:dyDescent="0.3">
      <c r="B816" s="35" t="s">
        <v>44</v>
      </c>
      <c r="C816" s="28" t="s">
        <v>6</v>
      </c>
      <c r="D816" s="28" t="s">
        <v>36</v>
      </c>
      <c r="E816" s="28">
        <v>0.75</v>
      </c>
      <c r="F816" s="28">
        <v>17898053.048220001</v>
      </c>
    </row>
    <row r="817" spans="2:6" x14ac:dyDescent="0.3">
      <c r="B817" s="34" t="s">
        <v>44</v>
      </c>
      <c r="C817" s="26" t="s">
        <v>6</v>
      </c>
      <c r="D817" s="26" t="s">
        <v>36</v>
      </c>
      <c r="E817" s="26">
        <v>0.5</v>
      </c>
      <c r="F817" s="26">
        <v>15165567.110286999</v>
      </c>
    </row>
    <row r="818" spans="2:6" x14ac:dyDescent="0.3">
      <c r="B818" s="35" t="s">
        <v>44</v>
      </c>
      <c r="C818" s="28" t="s">
        <v>6</v>
      </c>
      <c r="D818" s="28" t="s">
        <v>36</v>
      </c>
      <c r="E818" s="28">
        <v>0.5</v>
      </c>
      <c r="F818" s="28">
        <v>15165567.110286999</v>
      </c>
    </row>
    <row r="819" spans="2:6" x14ac:dyDescent="0.3">
      <c r="B819" s="34" t="s">
        <v>44</v>
      </c>
      <c r="C819" s="26" t="s">
        <v>6</v>
      </c>
      <c r="D819" s="26" t="s">
        <v>36</v>
      </c>
      <c r="E819" s="26">
        <v>0.5</v>
      </c>
      <c r="F819" s="26">
        <v>15165567.110286999</v>
      </c>
    </row>
    <row r="820" spans="2:6" x14ac:dyDescent="0.3">
      <c r="B820" s="35" t="s">
        <v>44</v>
      </c>
      <c r="C820" s="28" t="s">
        <v>6</v>
      </c>
      <c r="D820" s="28" t="s">
        <v>36</v>
      </c>
      <c r="E820" s="28">
        <v>0.5</v>
      </c>
      <c r="F820" s="28">
        <v>15165567.110286999</v>
      </c>
    </row>
    <row r="821" spans="2:6" x14ac:dyDescent="0.3">
      <c r="B821" s="34" t="s">
        <v>44</v>
      </c>
      <c r="C821" s="26" t="s">
        <v>6</v>
      </c>
      <c r="D821" s="26" t="s">
        <v>36</v>
      </c>
      <c r="E821" s="26">
        <v>0.5</v>
      </c>
      <c r="F821" s="26">
        <v>15165567.110286999</v>
      </c>
    </row>
    <row r="822" spans="2:6" x14ac:dyDescent="0.3">
      <c r="B822" s="35" t="s">
        <v>44</v>
      </c>
      <c r="C822" s="28" t="s">
        <v>6</v>
      </c>
      <c r="D822" s="28" t="s">
        <v>36</v>
      </c>
      <c r="E822" s="28">
        <v>0.25</v>
      </c>
      <c r="F822" s="28">
        <v>12847565.038968001</v>
      </c>
    </row>
    <row r="823" spans="2:6" x14ac:dyDescent="0.3">
      <c r="B823" s="34" t="s">
        <v>44</v>
      </c>
      <c r="C823" s="26" t="s">
        <v>6</v>
      </c>
      <c r="D823" s="26" t="s">
        <v>36</v>
      </c>
      <c r="E823" s="26">
        <v>0.25</v>
      </c>
      <c r="F823" s="26">
        <v>12847565.038968001</v>
      </c>
    </row>
    <row r="824" spans="2:6" x14ac:dyDescent="0.3">
      <c r="B824" s="35" t="s">
        <v>44</v>
      </c>
      <c r="C824" s="28" t="s">
        <v>6</v>
      </c>
      <c r="D824" s="28" t="s">
        <v>36</v>
      </c>
      <c r="E824" s="28">
        <v>0.25</v>
      </c>
      <c r="F824" s="28">
        <v>12847565.038968001</v>
      </c>
    </row>
    <row r="825" spans="2:6" x14ac:dyDescent="0.3">
      <c r="B825" s="34" t="s">
        <v>44</v>
      </c>
      <c r="C825" s="26" t="s">
        <v>6</v>
      </c>
      <c r="D825" s="26" t="s">
        <v>36</v>
      </c>
      <c r="E825" s="26">
        <v>0.25</v>
      </c>
      <c r="F825" s="26">
        <v>12847565.038968001</v>
      </c>
    </row>
    <row r="826" spans="2:6" x14ac:dyDescent="0.3">
      <c r="B826" s="35" t="s">
        <v>44</v>
      </c>
      <c r="C826" s="28" t="s">
        <v>6</v>
      </c>
      <c r="D826" s="28" t="s">
        <v>36</v>
      </c>
      <c r="E826" s="28">
        <v>0.05</v>
      </c>
      <c r="F826" s="28">
        <v>10007697.364327</v>
      </c>
    </row>
    <row r="827" spans="2:6" x14ac:dyDescent="0.3">
      <c r="B827" s="34" t="s">
        <v>44</v>
      </c>
      <c r="C827" s="26" t="s">
        <v>6</v>
      </c>
      <c r="D827" s="26" t="s">
        <v>36</v>
      </c>
      <c r="E827" s="26">
        <v>0.05</v>
      </c>
      <c r="F827" s="26">
        <v>10007697.364327</v>
      </c>
    </row>
    <row r="828" spans="2:6" x14ac:dyDescent="0.3">
      <c r="B828" s="35" t="s">
        <v>44</v>
      </c>
      <c r="C828" s="28" t="s">
        <v>6</v>
      </c>
      <c r="D828" s="28" t="s">
        <v>36</v>
      </c>
      <c r="E828" s="28">
        <v>0.05</v>
      </c>
      <c r="F828" s="28">
        <v>10007697.364327</v>
      </c>
    </row>
    <row r="829" spans="2:6" x14ac:dyDescent="0.3">
      <c r="B829" s="34" t="s">
        <v>44</v>
      </c>
      <c r="C829" s="26" t="s">
        <v>6</v>
      </c>
      <c r="D829" s="26" t="s">
        <v>36</v>
      </c>
      <c r="E829" s="26">
        <v>0</v>
      </c>
      <c r="F829" s="26">
        <v>5837341.1903619999</v>
      </c>
    </row>
    <row r="830" spans="2:6" x14ac:dyDescent="0.3">
      <c r="B830" s="35" t="s">
        <v>44</v>
      </c>
      <c r="C830" s="28" t="s">
        <v>6</v>
      </c>
      <c r="D830" s="28" t="s">
        <v>36</v>
      </c>
      <c r="E830" s="28" t="s">
        <v>24</v>
      </c>
      <c r="F830" s="28">
        <v>15507899.232225001</v>
      </c>
    </row>
    <row r="831" spans="2:6" x14ac:dyDescent="0.3">
      <c r="B831" s="34" t="s">
        <v>44</v>
      </c>
      <c r="C831" s="26" t="s">
        <v>6</v>
      </c>
      <c r="D831" s="26" t="s">
        <v>37</v>
      </c>
      <c r="E831" s="26">
        <v>1</v>
      </c>
      <c r="F831" s="26">
        <v>7705222.1873110002</v>
      </c>
    </row>
    <row r="832" spans="2:6" x14ac:dyDescent="0.3">
      <c r="B832" s="35" t="s">
        <v>44</v>
      </c>
      <c r="C832" s="28" t="s">
        <v>6</v>
      </c>
      <c r="D832" s="28" t="s">
        <v>37</v>
      </c>
      <c r="E832" s="28">
        <v>0.95</v>
      </c>
      <c r="F832" s="28">
        <v>4357432.3671270004</v>
      </c>
    </row>
    <row r="833" spans="2:6" x14ac:dyDescent="0.3">
      <c r="B833" s="34" t="s">
        <v>44</v>
      </c>
      <c r="C833" s="26" t="s">
        <v>6</v>
      </c>
      <c r="D833" s="26" t="s">
        <v>37</v>
      </c>
      <c r="E833" s="26">
        <v>0.95</v>
      </c>
      <c r="F833" s="26">
        <v>4357432.3671270004</v>
      </c>
    </row>
    <row r="834" spans="2:6" x14ac:dyDescent="0.3">
      <c r="B834" s="35" t="s">
        <v>44</v>
      </c>
      <c r="C834" s="28" t="s">
        <v>6</v>
      </c>
      <c r="D834" s="28" t="s">
        <v>37</v>
      </c>
      <c r="E834" s="28">
        <v>0.95</v>
      </c>
      <c r="F834" s="28">
        <v>4357432.3671270004</v>
      </c>
    </row>
    <row r="835" spans="2:6" x14ac:dyDescent="0.3">
      <c r="B835" s="34" t="s">
        <v>44</v>
      </c>
      <c r="C835" s="26" t="s">
        <v>6</v>
      </c>
      <c r="D835" s="26" t="s">
        <v>37</v>
      </c>
      <c r="E835" s="26">
        <v>0.75</v>
      </c>
      <c r="F835" s="26">
        <v>3038766.333174</v>
      </c>
    </row>
    <row r="836" spans="2:6" x14ac:dyDescent="0.3">
      <c r="B836" s="35" t="s">
        <v>44</v>
      </c>
      <c r="C836" s="28" t="s">
        <v>6</v>
      </c>
      <c r="D836" s="28" t="s">
        <v>37</v>
      </c>
      <c r="E836" s="28">
        <v>0.75</v>
      </c>
      <c r="F836" s="28">
        <v>3038766.333174</v>
      </c>
    </row>
    <row r="837" spans="2:6" x14ac:dyDescent="0.3">
      <c r="B837" s="34" t="s">
        <v>44</v>
      </c>
      <c r="C837" s="26" t="s">
        <v>6</v>
      </c>
      <c r="D837" s="26" t="s">
        <v>37</v>
      </c>
      <c r="E837" s="26">
        <v>0.75</v>
      </c>
      <c r="F837" s="26">
        <v>3038766.333174</v>
      </c>
    </row>
    <row r="838" spans="2:6" x14ac:dyDescent="0.3">
      <c r="B838" s="35" t="s">
        <v>44</v>
      </c>
      <c r="C838" s="28" t="s">
        <v>6</v>
      </c>
      <c r="D838" s="28" t="s">
        <v>37</v>
      </c>
      <c r="E838" s="28">
        <v>0.75</v>
      </c>
      <c r="F838" s="28">
        <v>3038766.333174</v>
      </c>
    </row>
    <row r="839" spans="2:6" x14ac:dyDescent="0.3">
      <c r="B839" s="34" t="s">
        <v>44</v>
      </c>
      <c r="C839" s="26" t="s">
        <v>6</v>
      </c>
      <c r="D839" s="26" t="s">
        <v>37</v>
      </c>
      <c r="E839" s="26">
        <v>0.5</v>
      </c>
      <c r="F839" s="26">
        <v>2223600.6713439999</v>
      </c>
    </row>
    <row r="840" spans="2:6" x14ac:dyDescent="0.3">
      <c r="B840" s="35" t="s">
        <v>44</v>
      </c>
      <c r="C840" s="28" t="s">
        <v>6</v>
      </c>
      <c r="D840" s="28" t="s">
        <v>37</v>
      </c>
      <c r="E840" s="28">
        <v>0.5</v>
      </c>
      <c r="F840" s="28">
        <v>2223600.6713439999</v>
      </c>
    </row>
    <row r="841" spans="2:6" x14ac:dyDescent="0.3">
      <c r="B841" s="34" t="s">
        <v>44</v>
      </c>
      <c r="C841" s="26" t="s">
        <v>6</v>
      </c>
      <c r="D841" s="26" t="s">
        <v>37</v>
      </c>
      <c r="E841" s="26">
        <v>0.5</v>
      </c>
      <c r="F841" s="26">
        <v>2223600.6713439999</v>
      </c>
    </row>
    <row r="842" spans="2:6" x14ac:dyDescent="0.3">
      <c r="B842" s="35" t="s">
        <v>44</v>
      </c>
      <c r="C842" s="28" t="s">
        <v>6</v>
      </c>
      <c r="D842" s="28" t="s">
        <v>37</v>
      </c>
      <c r="E842" s="28">
        <v>0.5</v>
      </c>
      <c r="F842" s="28">
        <v>2223600.6713439999</v>
      </c>
    </row>
    <row r="843" spans="2:6" x14ac:dyDescent="0.3">
      <c r="B843" s="34" t="s">
        <v>44</v>
      </c>
      <c r="C843" s="26" t="s">
        <v>6</v>
      </c>
      <c r="D843" s="26" t="s">
        <v>37</v>
      </c>
      <c r="E843" s="26">
        <v>0.5</v>
      </c>
      <c r="F843" s="26">
        <v>2223600.6713439999</v>
      </c>
    </row>
    <row r="844" spans="2:6" x14ac:dyDescent="0.3">
      <c r="B844" s="35" t="s">
        <v>44</v>
      </c>
      <c r="C844" s="28" t="s">
        <v>6</v>
      </c>
      <c r="D844" s="28" t="s">
        <v>37</v>
      </c>
      <c r="E844" s="28">
        <v>0.25</v>
      </c>
      <c r="F844" s="28">
        <v>1631449.872774</v>
      </c>
    </row>
    <row r="845" spans="2:6" x14ac:dyDescent="0.3">
      <c r="B845" s="34" t="s">
        <v>44</v>
      </c>
      <c r="C845" s="26" t="s">
        <v>6</v>
      </c>
      <c r="D845" s="26" t="s">
        <v>37</v>
      </c>
      <c r="E845" s="26">
        <v>0.25</v>
      </c>
      <c r="F845" s="26">
        <v>1631449.872774</v>
      </c>
    </row>
    <row r="846" spans="2:6" x14ac:dyDescent="0.3">
      <c r="B846" s="35" t="s">
        <v>44</v>
      </c>
      <c r="C846" s="28" t="s">
        <v>6</v>
      </c>
      <c r="D846" s="28" t="s">
        <v>37</v>
      </c>
      <c r="E846" s="28">
        <v>0.25</v>
      </c>
      <c r="F846" s="28">
        <v>1631449.872774</v>
      </c>
    </row>
    <row r="847" spans="2:6" x14ac:dyDescent="0.3">
      <c r="B847" s="34" t="s">
        <v>44</v>
      </c>
      <c r="C847" s="26" t="s">
        <v>6</v>
      </c>
      <c r="D847" s="26" t="s">
        <v>37</v>
      </c>
      <c r="E847" s="26">
        <v>0.25</v>
      </c>
      <c r="F847" s="26">
        <v>1631449.872774</v>
      </c>
    </row>
    <row r="848" spans="2:6" x14ac:dyDescent="0.3">
      <c r="B848" s="35" t="s">
        <v>44</v>
      </c>
      <c r="C848" s="28" t="s">
        <v>6</v>
      </c>
      <c r="D848" s="28" t="s">
        <v>37</v>
      </c>
      <c r="E848" s="28">
        <v>0.05</v>
      </c>
      <c r="F848" s="28">
        <v>1041718.486713</v>
      </c>
    </row>
    <row r="849" spans="2:6" x14ac:dyDescent="0.3">
      <c r="B849" s="34" t="s">
        <v>44</v>
      </c>
      <c r="C849" s="26" t="s">
        <v>6</v>
      </c>
      <c r="D849" s="26" t="s">
        <v>37</v>
      </c>
      <c r="E849" s="26">
        <v>0.05</v>
      </c>
      <c r="F849" s="26">
        <v>1041718.486713</v>
      </c>
    </row>
    <row r="850" spans="2:6" x14ac:dyDescent="0.3">
      <c r="B850" s="35" t="s">
        <v>44</v>
      </c>
      <c r="C850" s="28" t="s">
        <v>6</v>
      </c>
      <c r="D850" s="28" t="s">
        <v>37</v>
      </c>
      <c r="E850" s="28">
        <v>0.05</v>
      </c>
      <c r="F850" s="28">
        <v>1041718.486713</v>
      </c>
    </row>
    <row r="851" spans="2:6" x14ac:dyDescent="0.3">
      <c r="B851" s="34" t="s">
        <v>44</v>
      </c>
      <c r="C851" s="26" t="s">
        <v>6</v>
      </c>
      <c r="D851" s="26" t="s">
        <v>37</v>
      </c>
      <c r="E851" s="26">
        <v>0</v>
      </c>
      <c r="F851" s="26">
        <v>430240.407297</v>
      </c>
    </row>
    <row r="852" spans="2:6" x14ac:dyDescent="0.3">
      <c r="B852" s="35" t="s">
        <v>44</v>
      </c>
      <c r="C852" s="28" t="s">
        <v>6</v>
      </c>
      <c r="D852" s="28" t="s">
        <v>37</v>
      </c>
      <c r="E852" s="28" t="s">
        <v>24</v>
      </c>
      <c r="F852" s="28">
        <v>2413787.7497390001</v>
      </c>
    </row>
    <row r="853" spans="2:6" x14ac:dyDescent="0.3">
      <c r="B853" s="34" t="s">
        <v>44</v>
      </c>
      <c r="C853" s="26" t="s">
        <v>6</v>
      </c>
      <c r="D853" s="26" t="s">
        <v>38</v>
      </c>
      <c r="E853" s="26">
        <v>1</v>
      </c>
      <c r="F853" s="26">
        <v>23700671.656690001</v>
      </c>
    </row>
    <row r="854" spans="2:6" x14ac:dyDescent="0.3">
      <c r="B854" s="35" t="s">
        <v>44</v>
      </c>
      <c r="C854" s="28" t="s">
        <v>6</v>
      </c>
      <c r="D854" s="28" t="s">
        <v>38</v>
      </c>
      <c r="E854" s="28">
        <v>0.95</v>
      </c>
      <c r="F854" s="28">
        <v>17800351.537000999</v>
      </c>
    </row>
    <row r="855" spans="2:6" x14ac:dyDescent="0.3">
      <c r="B855" s="34" t="s">
        <v>44</v>
      </c>
      <c r="C855" s="26" t="s">
        <v>6</v>
      </c>
      <c r="D855" s="26" t="s">
        <v>38</v>
      </c>
      <c r="E855" s="26">
        <v>0.95</v>
      </c>
      <c r="F855" s="26">
        <v>17800351.537000999</v>
      </c>
    </row>
    <row r="856" spans="2:6" x14ac:dyDescent="0.3">
      <c r="B856" s="35" t="s">
        <v>44</v>
      </c>
      <c r="C856" s="28" t="s">
        <v>6</v>
      </c>
      <c r="D856" s="28" t="s">
        <v>38</v>
      </c>
      <c r="E856" s="28">
        <v>0.95</v>
      </c>
      <c r="F856" s="28">
        <v>17800351.537000999</v>
      </c>
    </row>
    <row r="857" spans="2:6" x14ac:dyDescent="0.3">
      <c r="B857" s="34" t="s">
        <v>44</v>
      </c>
      <c r="C857" s="26" t="s">
        <v>6</v>
      </c>
      <c r="D857" s="26" t="s">
        <v>38</v>
      </c>
      <c r="E857" s="26">
        <v>0.75</v>
      </c>
      <c r="F857" s="26">
        <v>14756979.999667</v>
      </c>
    </row>
    <row r="858" spans="2:6" x14ac:dyDescent="0.3">
      <c r="B858" s="35" t="s">
        <v>44</v>
      </c>
      <c r="C858" s="28" t="s">
        <v>6</v>
      </c>
      <c r="D858" s="28" t="s">
        <v>38</v>
      </c>
      <c r="E858" s="28">
        <v>0.75</v>
      </c>
      <c r="F858" s="28">
        <v>14756979.999667</v>
      </c>
    </row>
    <row r="859" spans="2:6" x14ac:dyDescent="0.3">
      <c r="B859" s="34" t="s">
        <v>44</v>
      </c>
      <c r="C859" s="26" t="s">
        <v>6</v>
      </c>
      <c r="D859" s="26" t="s">
        <v>38</v>
      </c>
      <c r="E859" s="26">
        <v>0.75</v>
      </c>
      <c r="F859" s="26">
        <v>14756979.999667</v>
      </c>
    </row>
    <row r="860" spans="2:6" x14ac:dyDescent="0.3">
      <c r="B860" s="35" t="s">
        <v>44</v>
      </c>
      <c r="C860" s="28" t="s">
        <v>6</v>
      </c>
      <c r="D860" s="28" t="s">
        <v>38</v>
      </c>
      <c r="E860" s="28">
        <v>0.75</v>
      </c>
      <c r="F860" s="28">
        <v>14756979.999667</v>
      </c>
    </row>
    <row r="861" spans="2:6" x14ac:dyDescent="0.3">
      <c r="B861" s="34" t="s">
        <v>44</v>
      </c>
      <c r="C861" s="26" t="s">
        <v>6</v>
      </c>
      <c r="D861" s="26" t="s">
        <v>38</v>
      </c>
      <c r="E861" s="26">
        <v>0.5</v>
      </c>
      <c r="F861" s="26">
        <v>12718855.641393</v>
      </c>
    </row>
    <row r="862" spans="2:6" x14ac:dyDescent="0.3">
      <c r="B862" s="35" t="s">
        <v>44</v>
      </c>
      <c r="C862" s="28" t="s">
        <v>6</v>
      </c>
      <c r="D862" s="28" t="s">
        <v>38</v>
      </c>
      <c r="E862" s="28">
        <v>0.5</v>
      </c>
      <c r="F862" s="28">
        <v>12718855.641393</v>
      </c>
    </row>
    <row r="863" spans="2:6" x14ac:dyDescent="0.3">
      <c r="B863" s="34" t="s">
        <v>44</v>
      </c>
      <c r="C863" s="26" t="s">
        <v>6</v>
      </c>
      <c r="D863" s="26" t="s">
        <v>38</v>
      </c>
      <c r="E863" s="26">
        <v>0.5</v>
      </c>
      <c r="F863" s="26">
        <v>12718855.641393</v>
      </c>
    </row>
    <row r="864" spans="2:6" x14ac:dyDescent="0.3">
      <c r="B864" s="35" t="s">
        <v>44</v>
      </c>
      <c r="C864" s="28" t="s">
        <v>6</v>
      </c>
      <c r="D864" s="28" t="s">
        <v>38</v>
      </c>
      <c r="E864" s="28">
        <v>0.5</v>
      </c>
      <c r="F864" s="28">
        <v>12718855.641393</v>
      </c>
    </row>
    <row r="865" spans="2:6" x14ac:dyDescent="0.3">
      <c r="B865" s="34" t="s">
        <v>44</v>
      </c>
      <c r="C865" s="26" t="s">
        <v>6</v>
      </c>
      <c r="D865" s="26" t="s">
        <v>38</v>
      </c>
      <c r="E865" s="26">
        <v>0.5</v>
      </c>
      <c r="F865" s="26">
        <v>12718855.641393</v>
      </c>
    </row>
    <row r="866" spans="2:6" x14ac:dyDescent="0.3">
      <c r="B866" s="35" t="s">
        <v>44</v>
      </c>
      <c r="C866" s="28" t="s">
        <v>6</v>
      </c>
      <c r="D866" s="28" t="s">
        <v>38</v>
      </c>
      <c r="E866" s="28">
        <v>0.25</v>
      </c>
      <c r="F866" s="28">
        <v>10878604.628052</v>
      </c>
    </row>
    <row r="867" spans="2:6" x14ac:dyDescent="0.3">
      <c r="B867" s="34" t="s">
        <v>44</v>
      </c>
      <c r="C867" s="26" t="s">
        <v>6</v>
      </c>
      <c r="D867" s="26" t="s">
        <v>38</v>
      </c>
      <c r="E867" s="26">
        <v>0.25</v>
      </c>
      <c r="F867" s="26">
        <v>10878604.628052</v>
      </c>
    </row>
    <row r="868" spans="2:6" x14ac:dyDescent="0.3">
      <c r="B868" s="35" t="s">
        <v>44</v>
      </c>
      <c r="C868" s="28" t="s">
        <v>6</v>
      </c>
      <c r="D868" s="28" t="s">
        <v>38</v>
      </c>
      <c r="E868" s="28">
        <v>0.25</v>
      </c>
      <c r="F868" s="28">
        <v>10878604.628052</v>
      </c>
    </row>
    <row r="869" spans="2:6" x14ac:dyDescent="0.3">
      <c r="B869" s="34" t="s">
        <v>44</v>
      </c>
      <c r="C869" s="26" t="s">
        <v>6</v>
      </c>
      <c r="D869" s="26" t="s">
        <v>38</v>
      </c>
      <c r="E869" s="26">
        <v>0.25</v>
      </c>
      <c r="F869" s="26">
        <v>10878604.628052</v>
      </c>
    </row>
    <row r="870" spans="2:6" x14ac:dyDescent="0.3">
      <c r="B870" s="35" t="s">
        <v>44</v>
      </c>
      <c r="C870" s="28" t="s">
        <v>6</v>
      </c>
      <c r="D870" s="28" t="s">
        <v>38</v>
      </c>
      <c r="E870" s="28">
        <v>0.05</v>
      </c>
      <c r="F870" s="28">
        <v>8537751.8196510002</v>
      </c>
    </row>
    <row r="871" spans="2:6" x14ac:dyDescent="0.3">
      <c r="B871" s="34" t="s">
        <v>44</v>
      </c>
      <c r="C871" s="26" t="s">
        <v>6</v>
      </c>
      <c r="D871" s="26" t="s">
        <v>38</v>
      </c>
      <c r="E871" s="26">
        <v>0.05</v>
      </c>
      <c r="F871" s="26">
        <v>8537751.8196510002</v>
      </c>
    </row>
    <row r="872" spans="2:6" x14ac:dyDescent="0.3">
      <c r="B872" s="35" t="s">
        <v>44</v>
      </c>
      <c r="C872" s="28" t="s">
        <v>6</v>
      </c>
      <c r="D872" s="28" t="s">
        <v>38</v>
      </c>
      <c r="E872" s="28">
        <v>0.05</v>
      </c>
      <c r="F872" s="28">
        <v>8537751.8196510002</v>
      </c>
    </row>
    <row r="873" spans="2:6" x14ac:dyDescent="0.3">
      <c r="B873" s="34" t="s">
        <v>44</v>
      </c>
      <c r="C873" s="26" t="s">
        <v>6</v>
      </c>
      <c r="D873" s="26" t="s">
        <v>38</v>
      </c>
      <c r="E873" s="26">
        <v>0</v>
      </c>
      <c r="F873" s="26">
        <v>5098158.9789279997</v>
      </c>
    </row>
    <row r="874" spans="2:6" x14ac:dyDescent="0.3">
      <c r="B874" s="35" t="s">
        <v>44</v>
      </c>
      <c r="C874" s="28" t="s">
        <v>6</v>
      </c>
      <c r="D874" s="28" t="s">
        <v>38</v>
      </c>
      <c r="E874" s="28" t="s">
        <v>24</v>
      </c>
      <c r="F874" s="28">
        <v>12901142.566461001</v>
      </c>
    </row>
    <row r="875" spans="2:6" x14ac:dyDescent="0.3">
      <c r="B875" s="34" t="s">
        <v>44</v>
      </c>
      <c r="C875" s="26" t="s">
        <v>6</v>
      </c>
      <c r="D875" s="26" t="s">
        <v>46</v>
      </c>
      <c r="E875" s="26">
        <v>1</v>
      </c>
      <c r="F875" s="26">
        <v>539</v>
      </c>
    </row>
    <row r="876" spans="2:6" x14ac:dyDescent="0.3">
      <c r="B876" s="35" t="s">
        <v>44</v>
      </c>
      <c r="C876" s="28" t="s">
        <v>6</v>
      </c>
      <c r="D876" s="28" t="s">
        <v>46</v>
      </c>
      <c r="E876" s="28">
        <v>0.95</v>
      </c>
      <c r="F876" s="28">
        <v>412</v>
      </c>
    </row>
    <row r="877" spans="2:6" x14ac:dyDescent="0.3">
      <c r="B877" s="34" t="s">
        <v>44</v>
      </c>
      <c r="C877" s="26" t="s">
        <v>6</v>
      </c>
      <c r="D877" s="26" t="s">
        <v>46</v>
      </c>
      <c r="E877" s="26">
        <v>0.95</v>
      </c>
      <c r="F877" s="26">
        <v>412</v>
      </c>
    </row>
    <row r="878" spans="2:6" x14ac:dyDescent="0.3">
      <c r="B878" s="35" t="s">
        <v>44</v>
      </c>
      <c r="C878" s="28" t="s">
        <v>6</v>
      </c>
      <c r="D878" s="28" t="s">
        <v>46</v>
      </c>
      <c r="E878" s="28">
        <v>0.95</v>
      </c>
      <c r="F878" s="28">
        <v>412</v>
      </c>
    </row>
    <row r="879" spans="2:6" x14ac:dyDescent="0.3">
      <c r="B879" s="34" t="s">
        <v>44</v>
      </c>
      <c r="C879" s="26" t="s">
        <v>6</v>
      </c>
      <c r="D879" s="26" t="s">
        <v>46</v>
      </c>
      <c r="E879" s="26">
        <v>0.75</v>
      </c>
      <c r="F879" s="26">
        <v>318</v>
      </c>
    </row>
    <row r="880" spans="2:6" x14ac:dyDescent="0.3">
      <c r="B880" s="35" t="s">
        <v>44</v>
      </c>
      <c r="C880" s="28" t="s">
        <v>6</v>
      </c>
      <c r="D880" s="28" t="s">
        <v>46</v>
      </c>
      <c r="E880" s="28">
        <v>0.75</v>
      </c>
      <c r="F880" s="28">
        <v>318</v>
      </c>
    </row>
    <row r="881" spans="2:6" x14ac:dyDescent="0.3">
      <c r="B881" s="34" t="s">
        <v>44</v>
      </c>
      <c r="C881" s="26" t="s">
        <v>6</v>
      </c>
      <c r="D881" s="26" t="s">
        <v>46</v>
      </c>
      <c r="E881" s="26">
        <v>0.75</v>
      </c>
      <c r="F881" s="26">
        <v>318</v>
      </c>
    </row>
    <row r="882" spans="2:6" x14ac:dyDescent="0.3">
      <c r="B882" s="35" t="s">
        <v>44</v>
      </c>
      <c r="C882" s="28" t="s">
        <v>6</v>
      </c>
      <c r="D882" s="28" t="s">
        <v>46</v>
      </c>
      <c r="E882" s="28">
        <v>0.75</v>
      </c>
      <c r="F882" s="28">
        <v>318</v>
      </c>
    </row>
    <row r="883" spans="2:6" x14ac:dyDescent="0.3">
      <c r="B883" s="34" t="s">
        <v>44</v>
      </c>
      <c r="C883" s="26" t="s">
        <v>6</v>
      </c>
      <c r="D883" s="26" t="s">
        <v>46</v>
      </c>
      <c r="E883" s="26">
        <v>0.5</v>
      </c>
      <c r="F883" s="26">
        <v>256</v>
      </c>
    </row>
    <row r="884" spans="2:6" x14ac:dyDescent="0.3">
      <c r="B884" s="35" t="s">
        <v>44</v>
      </c>
      <c r="C884" s="28" t="s">
        <v>6</v>
      </c>
      <c r="D884" s="28" t="s">
        <v>46</v>
      </c>
      <c r="E884" s="28">
        <v>0.5</v>
      </c>
      <c r="F884" s="28">
        <v>256</v>
      </c>
    </row>
    <row r="885" spans="2:6" x14ac:dyDescent="0.3">
      <c r="B885" s="34" t="s">
        <v>44</v>
      </c>
      <c r="C885" s="26" t="s">
        <v>6</v>
      </c>
      <c r="D885" s="26" t="s">
        <v>46</v>
      </c>
      <c r="E885" s="26">
        <v>0.5</v>
      </c>
      <c r="F885" s="26">
        <v>256</v>
      </c>
    </row>
    <row r="886" spans="2:6" x14ac:dyDescent="0.3">
      <c r="B886" s="35" t="s">
        <v>44</v>
      </c>
      <c r="C886" s="28" t="s">
        <v>6</v>
      </c>
      <c r="D886" s="28" t="s">
        <v>46</v>
      </c>
      <c r="E886" s="28">
        <v>0.5</v>
      </c>
      <c r="F886" s="28">
        <v>256</v>
      </c>
    </row>
    <row r="887" spans="2:6" x14ac:dyDescent="0.3">
      <c r="B887" s="34" t="s">
        <v>44</v>
      </c>
      <c r="C887" s="26" t="s">
        <v>6</v>
      </c>
      <c r="D887" s="26" t="s">
        <v>46</v>
      </c>
      <c r="E887" s="26">
        <v>0.5</v>
      </c>
      <c r="F887" s="26">
        <v>256</v>
      </c>
    </row>
    <row r="888" spans="2:6" x14ac:dyDescent="0.3">
      <c r="B888" s="35" t="s">
        <v>44</v>
      </c>
      <c r="C888" s="28" t="s">
        <v>6</v>
      </c>
      <c r="D888" s="28" t="s">
        <v>46</v>
      </c>
      <c r="E888" s="28">
        <v>0.25</v>
      </c>
      <c r="F888" s="28">
        <v>210</v>
      </c>
    </row>
    <row r="889" spans="2:6" x14ac:dyDescent="0.3">
      <c r="B889" s="34" t="s">
        <v>44</v>
      </c>
      <c r="C889" s="26" t="s">
        <v>6</v>
      </c>
      <c r="D889" s="26" t="s">
        <v>46</v>
      </c>
      <c r="E889" s="26">
        <v>0.25</v>
      </c>
      <c r="F889" s="26">
        <v>210</v>
      </c>
    </row>
    <row r="890" spans="2:6" x14ac:dyDescent="0.3">
      <c r="B890" s="35" t="s">
        <v>44</v>
      </c>
      <c r="C890" s="28" t="s">
        <v>6</v>
      </c>
      <c r="D890" s="28" t="s">
        <v>46</v>
      </c>
      <c r="E890" s="28">
        <v>0.25</v>
      </c>
      <c r="F890" s="28">
        <v>210</v>
      </c>
    </row>
    <row r="891" spans="2:6" x14ac:dyDescent="0.3">
      <c r="B891" s="34" t="s">
        <v>44</v>
      </c>
      <c r="C891" s="26" t="s">
        <v>6</v>
      </c>
      <c r="D891" s="26" t="s">
        <v>46</v>
      </c>
      <c r="E891" s="26">
        <v>0.25</v>
      </c>
      <c r="F891" s="26">
        <v>210</v>
      </c>
    </row>
    <row r="892" spans="2:6" x14ac:dyDescent="0.3">
      <c r="B892" s="35" t="s">
        <v>44</v>
      </c>
      <c r="C892" s="28" t="s">
        <v>6</v>
      </c>
      <c r="D892" s="28" t="s">
        <v>46</v>
      </c>
      <c r="E892" s="28">
        <v>0.05</v>
      </c>
      <c r="F892" s="28">
        <v>164</v>
      </c>
    </row>
    <row r="893" spans="2:6" x14ac:dyDescent="0.3">
      <c r="B893" s="34" t="s">
        <v>44</v>
      </c>
      <c r="C893" s="26" t="s">
        <v>6</v>
      </c>
      <c r="D893" s="26" t="s">
        <v>46</v>
      </c>
      <c r="E893" s="26">
        <v>0.05</v>
      </c>
      <c r="F893" s="26">
        <v>164</v>
      </c>
    </row>
    <row r="894" spans="2:6" x14ac:dyDescent="0.3">
      <c r="B894" s="35" t="s">
        <v>44</v>
      </c>
      <c r="C894" s="28" t="s">
        <v>6</v>
      </c>
      <c r="D894" s="28" t="s">
        <v>46</v>
      </c>
      <c r="E894" s="28">
        <v>0.05</v>
      </c>
      <c r="F894" s="28">
        <v>164</v>
      </c>
    </row>
    <row r="895" spans="2:6" x14ac:dyDescent="0.3">
      <c r="B895" s="34" t="s">
        <v>44</v>
      </c>
      <c r="C895" s="26" t="s">
        <v>6</v>
      </c>
      <c r="D895" s="26" t="s">
        <v>46</v>
      </c>
      <c r="E895" s="26">
        <v>0</v>
      </c>
      <c r="F895" s="26">
        <v>99</v>
      </c>
    </row>
    <row r="896" spans="2:6" x14ac:dyDescent="0.3">
      <c r="B896" s="35" t="s">
        <v>44</v>
      </c>
      <c r="C896" s="28" t="s">
        <v>6</v>
      </c>
      <c r="D896" s="28" t="s">
        <v>46</v>
      </c>
      <c r="E896" s="28" t="s">
        <v>24</v>
      </c>
      <c r="F896" s="28">
        <v>268.94144399999999</v>
      </c>
    </row>
    <row r="897" spans="2:6" x14ac:dyDescent="0.3">
      <c r="B897" s="34" t="s">
        <v>44</v>
      </c>
      <c r="C897" s="26" t="s">
        <v>6</v>
      </c>
      <c r="D897" s="26" t="s">
        <v>39</v>
      </c>
      <c r="E897" s="26">
        <v>1</v>
      </c>
      <c r="F897" s="26">
        <v>55.203915000000002</v>
      </c>
    </row>
    <row r="898" spans="2:6" x14ac:dyDescent="0.3">
      <c r="B898" s="35" t="s">
        <v>44</v>
      </c>
      <c r="C898" s="28" t="s">
        <v>6</v>
      </c>
      <c r="D898" s="28" t="s">
        <v>39</v>
      </c>
      <c r="E898" s="28">
        <v>0.95</v>
      </c>
      <c r="F898" s="28">
        <v>42.732838000000001</v>
      </c>
    </row>
    <row r="899" spans="2:6" x14ac:dyDescent="0.3">
      <c r="B899" s="34" t="s">
        <v>44</v>
      </c>
      <c r="C899" s="26" t="s">
        <v>6</v>
      </c>
      <c r="D899" s="26" t="s">
        <v>39</v>
      </c>
      <c r="E899" s="26">
        <v>0.95</v>
      </c>
      <c r="F899" s="26">
        <v>42.732838000000001</v>
      </c>
    </row>
    <row r="900" spans="2:6" x14ac:dyDescent="0.3">
      <c r="B900" s="35" t="s">
        <v>44</v>
      </c>
      <c r="C900" s="28" t="s">
        <v>6</v>
      </c>
      <c r="D900" s="28" t="s">
        <v>39</v>
      </c>
      <c r="E900" s="28">
        <v>0.95</v>
      </c>
      <c r="F900" s="28">
        <v>42.732838000000001</v>
      </c>
    </row>
    <row r="901" spans="2:6" x14ac:dyDescent="0.3">
      <c r="B901" s="34" t="s">
        <v>44</v>
      </c>
      <c r="C901" s="26" t="s">
        <v>6</v>
      </c>
      <c r="D901" s="26" t="s">
        <v>39</v>
      </c>
      <c r="E901" s="26">
        <v>0.75</v>
      </c>
      <c r="F901" s="26">
        <v>37.059213999999997</v>
      </c>
    </row>
    <row r="902" spans="2:6" x14ac:dyDescent="0.3">
      <c r="B902" s="35" t="s">
        <v>44</v>
      </c>
      <c r="C902" s="28" t="s">
        <v>6</v>
      </c>
      <c r="D902" s="28" t="s">
        <v>39</v>
      </c>
      <c r="E902" s="28">
        <v>0.75</v>
      </c>
      <c r="F902" s="28">
        <v>37.059213999999997</v>
      </c>
    </row>
    <row r="903" spans="2:6" x14ac:dyDescent="0.3">
      <c r="B903" s="34" t="s">
        <v>44</v>
      </c>
      <c r="C903" s="26" t="s">
        <v>6</v>
      </c>
      <c r="D903" s="26" t="s">
        <v>39</v>
      </c>
      <c r="E903" s="26">
        <v>0.75</v>
      </c>
      <c r="F903" s="26">
        <v>37.059213999999997</v>
      </c>
    </row>
    <row r="904" spans="2:6" x14ac:dyDescent="0.3">
      <c r="B904" s="35" t="s">
        <v>44</v>
      </c>
      <c r="C904" s="28" t="s">
        <v>6</v>
      </c>
      <c r="D904" s="28" t="s">
        <v>39</v>
      </c>
      <c r="E904" s="28">
        <v>0.75</v>
      </c>
      <c r="F904" s="28">
        <v>37.059213999999997</v>
      </c>
    </row>
    <row r="905" spans="2:6" x14ac:dyDescent="0.3">
      <c r="B905" s="34" t="s">
        <v>44</v>
      </c>
      <c r="C905" s="26" t="s">
        <v>6</v>
      </c>
      <c r="D905" s="26" t="s">
        <v>39</v>
      </c>
      <c r="E905" s="26">
        <v>0.5</v>
      </c>
      <c r="F905" s="26">
        <v>33.398445000000002</v>
      </c>
    </row>
    <row r="906" spans="2:6" x14ac:dyDescent="0.3">
      <c r="B906" s="35" t="s">
        <v>44</v>
      </c>
      <c r="C906" s="28" t="s">
        <v>6</v>
      </c>
      <c r="D906" s="28" t="s">
        <v>39</v>
      </c>
      <c r="E906" s="28">
        <v>0.5</v>
      </c>
      <c r="F906" s="28">
        <v>33.398445000000002</v>
      </c>
    </row>
    <row r="907" spans="2:6" x14ac:dyDescent="0.3">
      <c r="B907" s="34" t="s">
        <v>44</v>
      </c>
      <c r="C907" s="26" t="s">
        <v>6</v>
      </c>
      <c r="D907" s="26" t="s">
        <v>39</v>
      </c>
      <c r="E907" s="26">
        <v>0.5</v>
      </c>
      <c r="F907" s="26">
        <v>33.398445000000002</v>
      </c>
    </row>
    <row r="908" spans="2:6" x14ac:dyDescent="0.3">
      <c r="B908" s="35" t="s">
        <v>44</v>
      </c>
      <c r="C908" s="28" t="s">
        <v>6</v>
      </c>
      <c r="D908" s="28" t="s">
        <v>39</v>
      </c>
      <c r="E908" s="28">
        <v>0.5</v>
      </c>
      <c r="F908" s="28">
        <v>33.398445000000002</v>
      </c>
    </row>
    <row r="909" spans="2:6" x14ac:dyDescent="0.3">
      <c r="B909" s="34" t="s">
        <v>44</v>
      </c>
      <c r="C909" s="26" t="s">
        <v>6</v>
      </c>
      <c r="D909" s="26" t="s">
        <v>39</v>
      </c>
      <c r="E909" s="26">
        <v>0.5</v>
      </c>
      <c r="F909" s="26">
        <v>33.398445000000002</v>
      </c>
    </row>
    <row r="910" spans="2:6" x14ac:dyDescent="0.3">
      <c r="B910" s="35" t="s">
        <v>44</v>
      </c>
      <c r="C910" s="28" t="s">
        <v>6</v>
      </c>
      <c r="D910" s="28" t="s">
        <v>39</v>
      </c>
      <c r="E910" s="28">
        <v>0.25</v>
      </c>
      <c r="F910" s="28">
        <v>29.581996</v>
      </c>
    </row>
    <row r="911" spans="2:6" x14ac:dyDescent="0.3">
      <c r="B911" s="34" t="s">
        <v>44</v>
      </c>
      <c r="C911" s="26" t="s">
        <v>6</v>
      </c>
      <c r="D911" s="26" t="s">
        <v>39</v>
      </c>
      <c r="E911" s="26">
        <v>0.25</v>
      </c>
      <c r="F911" s="26">
        <v>29.581996</v>
      </c>
    </row>
    <row r="912" spans="2:6" x14ac:dyDescent="0.3">
      <c r="B912" s="35" t="s">
        <v>44</v>
      </c>
      <c r="C912" s="28" t="s">
        <v>6</v>
      </c>
      <c r="D912" s="28" t="s">
        <v>39</v>
      </c>
      <c r="E912" s="28">
        <v>0.25</v>
      </c>
      <c r="F912" s="28">
        <v>29.581996</v>
      </c>
    </row>
    <row r="913" spans="2:6" x14ac:dyDescent="0.3">
      <c r="B913" s="34" t="s">
        <v>44</v>
      </c>
      <c r="C913" s="26" t="s">
        <v>6</v>
      </c>
      <c r="D913" s="26" t="s">
        <v>39</v>
      </c>
      <c r="E913" s="26">
        <v>0.25</v>
      </c>
      <c r="F913" s="26">
        <v>29.581996</v>
      </c>
    </row>
    <row r="914" spans="2:6" x14ac:dyDescent="0.3">
      <c r="B914" s="35" t="s">
        <v>44</v>
      </c>
      <c r="C914" s="28" t="s">
        <v>6</v>
      </c>
      <c r="D914" s="28" t="s">
        <v>39</v>
      </c>
      <c r="E914" s="28">
        <v>0.05</v>
      </c>
      <c r="F914" s="28">
        <v>24.041366</v>
      </c>
    </row>
    <row r="915" spans="2:6" x14ac:dyDescent="0.3">
      <c r="B915" s="34" t="s">
        <v>44</v>
      </c>
      <c r="C915" s="26" t="s">
        <v>6</v>
      </c>
      <c r="D915" s="26" t="s">
        <v>39</v>
      </c>
      <c r="E915" s="26">
        <v>0.05</v>
      </c>
      <c r="F915" s="26">
        <v>24.041366</v>
      </c>
    </row>
    <row r="916" spans="2:6" x14ac:dyDescent="0.3">
      <c r="B916" s="35" t="s">
        <v>44</v>
      </c>
      <c r="C916" s="28" t="s">
        <v>6</v>
      </c>
      <c r="D916" s="28" t="s">
        <v>39</v>
      </c>
      <c r="E916" s="28">
        <v>0.05</v>
      </c>
      <c r="F916" s="28">
        <v>24.041366</v>
      </c>
    </row>
    <row r="917" spans="2:6" x14ac:dyDescent="0.3">
      <c r="B917" s="34" t="s">
        <v>44</v>
      </c>
      <c r="C917" s="26" t="s">
        <v>6</v>
      </c>
      <c r="D917" s="26" t="s">
        <v>39</v>
      </c>
      <c r="E917" s="26">
        <v>0</v>
      </c>
      <c r="F917" s="26">
        <v>15.223197000000001</v>
      </c>
    </row>
    <row r="918" spans="2:6" x14ac:dyDescent="0.3">
      <c r="B918" s="35" t="s">
        <v>44</v>
      </c>
      <c r="C918" s="28" t="s">
        <v>6</v>
      </c>
      <c r="D918" s="28" t="s">
        <v>39</v>
      </c>
      <c r="E918" s="28" t="s">
        <v>24</v>
      </c>
      <c r="F918" s="28">
        <v>33.376385999999997</v>
      </c>
    </row>
    <row r="919" spans="2:6" x14ac:dyDescent="0.3">
      <c r="B919" s="34" t="s">
        <v>44</v>
      </c>
      <c r="C919" s="26" t="s">
        <v>6</v>
      </c>
      <c r="D919" s="26" t="s">
        <v>40</v>
      </c>
      <c r="E919" s="26">
        <v>1</v>
      </c>
      <c r="F919" s="26">
        <v>574.05990499999996</v>
      </c>
    </row>
    <row r="920" spans="2:6" x14ac:dyDescent="0.3">
      <c r="B920" s="35" t="s">
        <v>44</v>
      </c>
      <c r="C920" s="28" t="s">
        <v>6</v>
      </c>
      <c r="D920" s="28" t="s">
        <v>40</v>
      </c>
      <c r="E920" s="28">
        <v>0.95</v>
      </c>
      <c r="F920" s="28">
        <v>368.39700099999999</v>
      </c>
    </row>
    <row r="921" spans="2:6" x14ac:dyDescent="0.3">
      <c r="B921" s="34" t="s">
        <v>44</v>
      </c>
      <c r="C921" s="26" t="s">
        <v>6</v>
      </c>
      <c r="D921" s="26" t="s">
        <v>40</v>
      </c>
      <c r="E921" s="26">
        <v>0.95</v>
      </c>
      <c r="F921" s="26">
        <v>368.39700099999999</v>
      </c>
    </row>
    <row r="922" spans="2:6" x14ac:dyDescent="0.3">
      <c r="B922" s="35" t="s">
        <v>44</v>
      </c>
      <c r="C922" s="28" t="s">
        <v>6</v>
      </c>
      <c r="D922" s="28" t="s">
        <v>40</v>
      </c>
      <c r="E922" s="28">
        <v>0.95</v>
      </c>
      <c r="F922" s="28">
        <v>368.39700099999999</v>
      </c>
    </row>
    <row r="923" spans="2:6" x14ac:dyDescent="0.3">
      <c r="B923" s="34" t="s">
        <v>44</v>
      </c>
      <c r="C923" s="26" t="s">
        <v>6</v>
      </c>
      <c r="D923" s="26" t="s">
        <v>40</v>
      </c>
      <c r="E923" s="26">
        <v>0.75</v>
      </c>
      <c r="F923" s="26">
        <v>298.37519800000001</v>
      </c>
    </row>
    <row r="924" spans="2:6" x14ac:dyDescent="0.3">
      <c r="B924" s="35" t="s">
        <v>44</v>
      </c>
      <c r="C924" s="28" t="s">
        <v>6</v>
      </c>
      <c r="D924" s="28" t="s">
        <v>40</v>
      </c>
      <c r="E924" s="28">
        <v>0.75</v>
      </c>
      <c r="F924" s="28">
        <v>298.37519800000001</v>
      </c>
    </row>
    <row r="925" spans="2:6" x14ac:dyDescent="0.3">
      <c r="B925" s="34" t="s">
        <v>44</v>
      </c>
      <c r="C925" s="26" t="s">
        <v>6</v>
      </c>
      <c r="D925" s="26" t="s">
        <v>40</v>
      </c>
      <c r="E925" s="26">
        <v>0.75</v>
      </c>
      <c r="F925" s="26">
        <v>298.37519800000001</v>
      </c>
    </row>
    <row r="926" spans="2:6" x14ac:dyDescent="0.3">
      <c r="B926" s="35" t="s">
        <v>44</v>
      </c>
      <c r="C926" s="28" t="s">
        <v>6</v>
      </c>
      <c r="D926" s="28" t="s">
        <v>40</v>
      </c>
      <c r="E926" s="28">
        <v>0.75</v>
      </c>
      <c r="F926" s="28">
        <v>298.37519800000001</v>
      </c>
    </row>
    <row r="927" spans="2:6" x14ac:dyDescent="0.3">
      <c r="B927" s="34" t="s">
        <v>44</v>
      </c>
      <c r="C927" s="26" t="s">
        <v>6</v>
      </c>
      <c r="D927" s="26" t="s">
        <v>40</v>
      </c>
      <c r="E927" s="26">
        <v>0.5</v>
      </c>
      <c r="F927" s="26">
        <v>258.778232</v>
      </c>
    </row>
    <row r="928" spans="2:6" x14ac:dyDescent="0.3">
      <c r="B928" s="35" t="s">
        <v>44</v>
      </c>
      <c r="C928" s="28" t="s">
        <v>6</v>
      </c>
      <c r="D928" s="28" t="s">
        <v>40</v>
      </c>
      <c r="E928" s="28">
        <v>0.5</v>
      </c>
      <c r="F928" s="28">
        <v>258.778232</v>
      </c>
    </row>
    <row r="929" spans="2:6" x14ac:dyDescent="0.3">
      <c r="B929" s="34" t="s">
        <v>44</v>
      </c>
      <c r="C929" s="26" t="s">
        <v>6</v>
      </c>
      <c r="D929" s="26" t="s">
        <v>40</v>
      </c>
      <c r="E929" s="26">
        <v>0.5</v>
      </c>
      <c r="F929" s="26">
        <v>258.778232</v>
      </c>
    </row>
    <row r="930" spans="2:6" x14ac:dyDescent="0.3">
      <c r="B930" s="35" t="s">
        <v>44</v>
      </c>
      <c r="C930" s="28" t="s">
        <v>6</v>
      </c>
      <c r="D930" s="28" t="s">
        <v>40</v>
      </c>
      <c r="E930" s="28">
        <v>0.5</v>
      </c>
      <c r="F930" s="28">
        <v>258.778232</v>
      </c>
    </row>
    <row r="931" spans="2:6" x14ac:dyDescent="0.3">
      <c r="B931" s="34" t="s">
        <v>44</v>
      </c>
      <c r="C931" s="26" t="s">
        <v>6</v>
      </c>
      <c r="D931" s="26" t="s">
        <v>40</v>
      </c>
      <c r="E931" s="26">
        <v>0.5</v>
      </c>
      <c r="F931" s="26">
        <v>258.778232</v>
      </c>
    </row>
    <row r="932" spans="2:6" x14ac:dyDescent="0.3">
      <c r="B932" s="35" t="s">
        <v>44</v>
      </c>
      <c r="C932" s="28" t="s">
        <v>6</v>
      </c>
      <c r="D932" s="28" t="s">
        <v>40</v>
      </c>
      <c r="E932" s="28">
        <v>0.25</v>
      </c>
      <c r="F932" s="28">
        <v>226.714157</v>
      </c>
    </row>
    <row r="933" spans="2:6" x14ac:dyDescent="0.3">
      <c r="B933" s="34" t="s">
        <v>44</v>
      </c>
      <c r="C933" s="26" t="s">
        <v>6</v>
      </c>
      <c r="D933" s="26" t="s">
        <v>40</v>
      </c>
      <c r="E933" s="26">
        <v>0.25</v>
      </c>
      <c r="F933" s="26">
        <v>226.714157</v>
      </c>
    </row>
    <row r="934" spans="2:6" x14ac:dyDescent="0.3">
      <c r="B934" s="35" t="s">
        <v>44</v>
      </c>
      <c r="C934" s="28" t="s">
        <v>6</v>
      </c>
      <c r="D934" s="28" t="s">
        <v>40</v>
      </c>
      <c r="E934" s="28">
        <v>0.25</v>
      </c>
      <c r="F934" s="28">
        <v>226.714157</v>
      </c>
    </row>
    <row r="935" spans="2:6" x14ac:dyDescent="0.3">
      <c r="B935" s="34" t="s">
        <v>44</v>
      </c>
      <c r="C935" s="26" t="s">
        <v>6</v>
      </c>
      <c r="D935" s="26" t="s">
        <v>40</v>
      </c>
      <c r="E935" s="26">
        <v>0.25</v>
      </c>
      <c r="F935" s="26">
        <v>226.714157</v>
      </c>
    </row>
    <row r="936" spans="2:6" x14ac:dyDescent="0.3">
      <c r="B936" s="35" t="s">
        <v>44</v>
      </c>
      <c r="C936" s="28" t="s">
        <v>6</v>
      </c>
      <c r="D936" s="28" t="s">
        <v>40</v>
      </c>
      <c r="E936" s="28">
        <v>0.05</v>
      </c>
      <c r="F936" s="28">
        <v>193.93881999999999</v>
      </c>
    </row>
    <row r="937" spans="2:6" x14ac:dyDescent="0.3">
      <c r="B937" s="34" t="s">
        <v>44</v>
      </c>
      <c r="C937" s="26" t="s">
        <v>6</v>
      </c>
      <c r="D937" s="26" t="s">
        <v>40</v>
      </c>
      <c r="E937" s="26">
        <v>0.05</v>
      </c>
      <c r="F937" s="26">
        <v>193.93881999999999</v>
      </c>
    </row>
    <row r="938" spans="2:6" x14ac:dyDescent="0.3">
      <c r="B938" s="35" t="s">
        <v>44</v>
      </c>
      <c r="C938" s="28" t="s">
        <v>6</v>
      </c>
      <c r="D938" s="28" t="s">
        <v>40</v>
      </c>
      <c r="E938" s="28">
        <v>0.05</v>
      </c>
      <c r="F938" s="28">
        <v>193.93881999999999</v>
      </c>
    </row>
    <row r="939" spans="2:6" x14ac:dyDescent="0.3">
      <c r="B939" s="34" t="s">
        <v>44</v>
      </c>
      <c r="C939" s="26" t="s">
        <v>6</v>
      </c>
      <c r="D939" s="26" t="s">
        <v>40</v>
      </c>
      <c r="E939" s="26">
        <v>0</v>
      </c>
      <c r="F939" s="26">
        <v>157.462985</v>
      </c>
    </row>
    <row r="940" spans="2:6" x14ac:dyDescent="0.3">
      <c r="B940" s="35" t="s">
        <v>44</v>
      </c>
      <c r="C940" s="28" t="s">
        <v>6</v>
      </c>
      <c r="D940" s="28" t="s">
        <v>40</v>
      </c>
      <c r="E940" s="28" t="s">
        <v>24</v>
      </c>
      <c r="F940" s="28">
        <v>266.97458699999999</v>
      </c>
    </row>
    <row r="941" spans="2:6" x14ac:dyDescent="0.3">
      <c r="B941" s="34" t="s">
        <v>44</v>
      </c>
      <c r="C941" s="26" t="s">
        <v>6</v>
      </c>
      <c r="D941" s="26" t="s">
        <v>41</v>
      </c>
      <c r="E941" s="26">
        <v>1</v>
      </c>
      <c r="F941" s="26">
        <v>616.429303</v>
      </c>
    </row>
    <row r="942" spans="2:6" x14ac:dyDescent="0.3">
      <c r="B942" s="35" t="s">
        <v>44</v>
      </c>
      <c r="C942" s="28" t="s">
        <v>6</v>
      </c>
      <c r="D942" s="28" t="s">
        <v>41</v>
      </c>
      <c r="E942" s="28">
        <v>0.95</v>
      </c>
      <c r="F942" s="28">
        <v>413.12471199999999</v>
      </c>
    </row>
    <row r="943" spans="2:6" x14ac:dyDescent="0.3">
      <c r="B943" s="34" t="s">
        <v>44</v>
      </c>
      <c r="C943" s="26" t="s">
        <v>6</v>
      </c>
      <c r="D943" s="26" t="s">
        <v>41</v>
      </c>
      <c r="E943" s="26">
        <v>0.95</v>
      </c>
      <c r="F943" s="26">
        <v>413.12471199999999</v>
      </c>
    </row>
    <row r="944" spans="2:6" x14ac:dyDescent="0.3">
      <c r="B944" s="35" t="s">
        <v>44</v>
      </c>
      <c r="C944" s="28" t="s">
        <v>6</v>
      </c>
      <c r="D944" s="28" t="s">
        <v>41</v>
      </c>
      <c r="E944" s="28">
        <v>0.95</v>
      </c>
      <c r="F944" s="28">
        <v>413.12471199999999</v>
      </c>
    </row>
    <row r="945" spans="2:6" x14ac:dyDescent="0.3">
      <c r="B945" s="34" t="s">
        <v>44</v>
      </c>
      <c r="C945" s="26" t="s">
        <v>6</v>
      </c>
      <c r="D945" s="26" t="s">
        <v>41</v>
      </c>
      <c r="E945" s="26">
        <v>0.75</v>
      </c>
      <c r="F945" s="26">
        <v>347.35399100000001</v>
      </c>
    </row>
    <row r="946" spans="2:6" x14ac:dyDescent="0.3">
      <c r="B946" s="35" t="s">
        <v>44</v>
      </c>
      <c r="C946" s="28" t="s">
        <v>6</v>
      </c>
      <c r="D946" s="28" t="s">
        <v>41</v>
      </c>
      <c r="E946" s="28">
        <v>0.75</v>
      </c>
      <c r="F946" s="28">
        <v>347.35399100000001</v>
      </c>
    </row>
    <row r="947" spans="2:6" x14ac:dyDescent="0.3">
      <c r="B947" s="34" t="s">
        <v>44</v>
      </c>
      <c r="C947" s="26" t="s">
        <v>6</v>
      </c>
      <c r="D947" s="26" t="s">
        <v>41</v>
      </c>
      <c r="E947" s="26">
        <v>0.75</v>
      </c>
      <c r="F947" s="26">
        <v>347.35399100000001</v>
      </c>
    </row>
    <row r="948" spans="2:6" x14ac:dyDescent="0.3">
      <c r="B948" s="35" t="s">
        <v>44</v>
      </c>
      <c r="C948" s="28" t="s">
        <v>6</v>
      </c>
      <c r="D948" s="28" t="s">
        <v>41</v>
      </c>
      <c r="E948" s="28">
        <v>0.75</v>
      </c>
      <c r="F948" s="28">
        <v>347.35399100000001</v>
      </c>
    </row>
    <row r="949" spans="2:6" x14ac:dyDescent="0.3">
      <c r="B949" s="34" t="s">
        <v>44</v>
      </c>
      <c r="C949" s="26" t="s">
        <v>6</v>
      </c>
      <c r="D949" s="26" t="s">
        <v>41</v>
      </c>
      <c r="E949" s="26">
        <v>0.5</v>
      </c>
      <c r="F949" s="26">
        <v>309.32698699999997</v>
      </c>
    </row>
    <row r="950" spans="2:6" x14ac:dyDescent="0.3">
      <c r="B950" s="35" t="s">
        <v>44</v>
      </c>
      <c r="C950" s="28" t="s">
        <v>6</v>
      </c>
      <c r="D950" s="28" t="s">
        <v>41</v>
      </c>
      <c r="E950" s="28">
        <v>0.5</v>
      </c>
      <c r="F950" s="28">
        <v>309.32698699999997</v>
      </c>
    </row>
    <row r="951" spans="2:6" x14ac:dyDescent="0.3">
      <c r="B951" s="34" t="s">
        <v>44</v>
      </c>
      <c r="C951" s="26" t="s">
        <v>6</v>
      </c>
      <c r="D951" s="26" t="s">
        <v>41</v>
      </c>
      <c r="E951" s="26">
        <v>0.5</v>
      </c>
      <c r="F951" s="26">
        <v>309.32698699999997</v>
      </c>
    </row>
    <row r="952" spans="2:6" x14ac:dyDescent="0.3">
      <c r="B952" s="35" t="s">
        <v>44</v>
      </c>
      <c r="C952" s="28" t="s">
        <v>6</v>
      </c>
      <c r="D952" s="28" t="s">
        <v>41</v>
      </c>
      <c r="E952" s="28">
        <v>0.5</v>
      </c>
      <c r="F952" s="28">
        <v>309.32698699999997</v>
      </c>
    </row>
    <row r="953" spans="2:6" x14ac:dyDescent="0.3">
      <c r="B953" s="34" t="s">
        <v>44</v>
      </c>
      <c r="C953" s="26" t="s">
        <v>6</v>
      </c>
      <c r="D953" s="26" t="s">
        <v>41</v>
      </c>
      <c r="E953" s="26">
        <v>0.5</v>
      </c>
      <c r="F953" s="26">
        <v>309.32698699999997</v>
      </c>
    </row>
    <row r="954" spans="2:6" x14ac:dyDescent="0.3">
      <c r="B954" s="35" t="s">
        <v>44</v>
      </c>
      <c r="C954" s="28" t="s">
        <v>6</v>
      </c>
      <c r="D954" s="28" t="s">
        <v>41</v>
      </c>
      <c r="E954" s="28">
        <v>0.25</v>
      </c>
      <c r="F954" s="28">
        <v>279.40763500000003</v>
      </c>
    </row>
    <row r="955" spans="2:6" x14ac:dyDescent="0.3">
      <c r="B955" s="34" t="s">
        <v>44</v>
      </c>
      <c r="C955" s="26" t="s">
        <v>6</v>
      </c>
      <c r="D955" s="26" t="s">
        <v>41</v>
      </c>
      <c r="E955" s="26">
        <v>0.25</v>
      </c>
      <c r="F955" s="26">
        <v>279.40763500000003</v>
      </c>
    </row>
    <row r="956" spans="2:6" x14ac:dyDescent="0.3">
      <c r="B956" s="35" t="s">
        <v>44</v>
      </c>
      <c r="C956" s="28" t="s">
        <v>6</v>
      </c>
      <c r="D956" s="28" t="s">
        <v>41</v>
      </c>
      <c r="E956" s="28">
        <v>0.25</v>
      </c>
      <c r="F956" s="28">
        <v>279.40763500000003</v>
      </c>
    </row>
    <row r="957" spans="2:6" x14ac:dyDescent="0.3">
      <c r="B957" s="34" t="s">
        <v>44</v>
      </c>
      <c r="C957" s="26" t="s">
        <v>6</v>
      </c>
      <c r="D957" s="26" t="s">
        <v>41</v>
      </c>
      <c r="E957" s="26">
        <v>0.25</v>
      </c>
      <c r="F957" s="26">
        <v>279.40763500000003</v>
      </c>
    </row>
    <row r="958" spans="2:6" x14ac:dyDescent="0.3">
      <c r="B958" s="35" t="s">
        <v>44</v>
      </c>
      <c r="C958" s="28" t="s">
        <v>6</v>
      </c>
      <c r="D958" s="28" t="s">
        <v>41</v>
      </c>
      <c r="E958" s="28">
        <v>0.05</v>
      </c>
      <c r="F958" s="28">
        <v>247.950175</v>
      </c>
    </row>
    <row r="959" spans="2:6" x14ac:dyDescent="0.3">
      <c r="B959" s="34" t="s">
        <v>44</v>
      </c>
      <c r="C959" s="26" t="s">
        <v>6</v>
      </c>
      <c r="D959" s="26" t="s">
        <v>41</v>
      </c>
      <c r="E959" s="26">
        <v>0.05</v>
      </c>
      <c r="F959" s="26">
        <v>247.950175</v>
      </c>
    </row>
    <row r="960" spans="2:6" x14ac:dyDescent="0.3">
      <c r="B960" s="35" t="s">
        <v>44</v>
      </c>
      <c r="C960" s="28" t="s">
        <v>6</v>
      </c>
      <c r="D960" s="28" t="s">
        <v>41</v>
      </c>
      <c r="E960" s="28">
        <v>0.05</v>
      </c>
      <c r="F960" s="28">
        <v>247.950175</v>
      </c>
    </row>
    <row r="961" spans="2:6" x14ac:dyDescent="0.3">
      <c r="B961" s="34" t="s">
        <v>44</v>
      </c>
      <c r="C961" s="26" t="s">
        <v>6</v>
      </c>
      <c r="D961" s="26" t="s">
        <v>41</v>
      </c>
      <c r="E961" s="26">
        <v>0</v>
      </c>
      <c r="F961" s="26">
        <v>213.396998</v>
      </c>
    </row>
    <row r="962" spans="2:6" x14ac:dyDescent="0.3">
      <c r="B962" s="35" t="s">
        <v>44</v>
      </c>
      <c r="C962" s="28" t="s">
        <v>6</v>
      </c>
      <c r="D962" s="28" t="s">
        <v>41</v>
      </c>
      <c r="E962" s="28" t="s">
        <v>24</v>
      </c>
      <c r="F962" s="28">
        <v>317.43638499999997</v>
      </c>
    </row>
    <row r="963" spans="2:6" x14ac:dyDescent="0.3">
      <c r="B963" s="34" t="s">
        <v>44</v>
      </c>
      <c r="C963" s="26" t="s">
        <v>6</v>
      </c>
      <c r="D963" s="26" t="s">
        <v>42</v>
      </c>
      <c r="E963" s="26">
        <v>1</v>
      </c>
      <c r="F963" s="26">
        <v>25132119.450863998</v>
      </c>
    </row>
    <row r="964" spans="2:6" x14ac:dyDescent="0.3">
      <c r="B964" s="35" t="s">
        <v>44</v>
      </c>
      <c r="C964" s="28" t="s">
        <v>6</v>
      </c>
      <c r="D964" s="28" t="s">
        <v>42</v>
      </c>
      <c r="E964" s="28">
        <v>0.95</v>
      </c>
      <c r="F964" s="28">
        <v>18944051.077514999</v>
      </c>
    </row>
    <row r="965" spans="2:6" x14ac:dyDescent="0.3">
      <c r="B965" s="34" t="s">
        <v>44</v>
      </c>
      <c r="C965" s="26" t="s">
        <v>6</v>
      </c>
      <c r="D965" s="26" t="s">
        <v>42</v>
      </c>
      <c r="E965" s="26">
        <v>0.95</v>
      </c>
      <c r="F965" s="26">
        <v>18944051.077514999</v>
      </c>
    </row>
    <row r="966" spans="2:6" x14ac:dyDescent="0.3">
      <c r="B966" s="35" t="s">
        <v>44</v>
      </c>
      <c r="C966" s="28" t="s">
        <v>6</v>
      </c>
      <c r="D966" s="28" t="s">
        <v>42</v>
      </c>
      <c r="E966" s="28">
        <v>0.95</v>
      </c>
      <c r="F966" s="28">
        <v>18944051.077514999</v>
      </c>
    </row>
    <row r="967" spans="2:6" x14ac:dyDescent="0.3">
      <c r="B967" s="34" t="s">
        <v>44</v>
      </c>
      <c r="C967" s="26" t="s">
        <v>6</v>
      </c>
      <c r="D967" s="26" t="s">
        <v>42</v>
      </c>
      <c r="E967" s="26">
        <v>0.75</v>
      </c>
      <c r="F967" s="26">
        <v>15712073.793509001</v>
      </c>
    </row>
    <row r="968" spans="2:6" x14ac:dyDescent="0.3">
      <c r="B968" s="35" t="s">
        <v>44</v>
      </c>
      <c r="C968" s="28" t="s">
        <v>6</v>
      </c>
      <c r="D968" s="28" t="s">
        <v>42</v>
      </c>
      <c r="E968" s="28">
        <v>0.75</v>
      </c>
      <c r="F968" s="28">
        <v>15712073.793509001</v>
      </c>
    </row>
    <row r="969" spans="2:6" x14ac:dyDescent="0.3">
      <c r="B969" s="34" t="s">
        <v>44</v>
      </c>
      <c r="C969" s="26" t="s">
        <v>6</v>
      </c>
      <c r="D969" s="26" t="s">
        <v>42</v>
      </c>
      <c r="E969" s="26">
        <v>0.75</v>
      </c>
      <c r="F969" s="26">
        <v>15712073.793509001</v>
      </c>
    </row>
    <row r="970" spans="2:6" x14ac:dyDescent="0.3">
      <c r="B970" s="35" t="s">
        <v>44</v>
      </c>
      <c r="C970" s="28" t="s">
        <v>6</v>
      </c>
      <c r="D970" s="28" t="s">
        <v>42</v>
      </c>
      <c r="E970" s="28">
        <v>0.75</v>
      </c>
      <c r="F970" s="28">
        <v>15712073.793509001</v>
      </c>
    </row>
    <row r="971" spans="2:6" x14ac:dyDescent="0.3">
      <c r="B971" s="34" t="s">
        <v>44</v>
      </c>
      <c r="C971" s="26" t="s">
        <v>6</v>
      </c>
      <c r="D971" s="26" t="s">
        <v>42</v>
      </c>
      <c r="E971" s="26">
        <v>0.5</v>
      </c>
      <c r="F971" s="26">
        <v>13560036.063256999</v>
      </c>
    </row>
    <row r="972" spans="2:6" x14ac:dyDescent="0.3">
      <c r="B972" s="35" t="s">
        <v>44</v>
      </c>
      <c r="C972" s="28" t="s">
        <v>6</v>
      </c>
      <c r="D972" s="28" t="s">
        <v>42</v>
      </c>
      <c r="E972" s="28">
        <v>0.5</v>
      </c>
      <c r="F972" s="28">
        <v>13560036.063256999</v>
      </c>
    </row>
    <row r="973" spans="2:6" x14ac:dyDescent="0.3">
      <c r="B973" s="34" t="s">
        <v>44</v>
      </c>
      <c r="C973" s="26" t="s">
        <v>6</v>
      </c>
      <c r="D973" s="26" t="s">
        <v>42</v>
      </c>
      <c r="E973" s="26">
        <v>0.5</v>
      </c>
      <c r="F973" s="26">
        <v>13560036.063256999</v>
      </c>
    </row>
    <row r="974" spans="2:6" x14ac:dyDescent="0.3">
      <c r="B974" s="35" t="s">
        <v>44</v>
      </c>
      <c r="C974" s="28" t="s">
        <v>6</v>
      </c>
      <c r="D974" s="28" t="s">
        <v>42</v>
      </c>
      <c r="E974" s="28">
        <v>0.5</v>
      </c>
      <c r="F974" s="28">
        <v>13560036.063256999</v>
      </c>
    </row>
    <row r="975" spans="2:6" x14ac:dyDescent="0.3">
      <c r="B975" s="34" t="s">
        <v>44</v>
      </c>
      <c r="C975" s="26" t="s">
        <v>6</v>
      </c>
      <c r="D975" s="26" t="s">
        <v>42</v>
      </c>
      <c r="E975" s="26">
        <v>0.5</v>
      </c>
      <c r="F975" s="26">
        <v>13560036.063256999</v>
      </c>
    </row>
    <row r="976" spans="2:6" x14ac:dyDescent="0.3">
      <c r="B976" s="35" t="s">
        <v>44</v>
      </c>
      <c r="C976" s="28" t="s">
        <v>6</v>
      </c>
      <c r="D976" s="28" t="s">
        <v>42</v>
      </c>
      <c r="E976" s="28">
        <v>0.25</v>
      </c>
      <c r="F976" s="28">
        <v>11604520.477711</v>
      </c>
    </row>
    <row r="977" spans="2:6" x14ac:dyDescent="0.3">
      <c r="B977" s="34" t="s">
        <v>44</v>
      </c>
      <c r="C977" s="26" t="s">
        <v>6</v>
      </c>
      <c r="D977" s="26" t="s">
        <v>42</v>
      </c>
      <c r="E977" s="26">
        <v>0.25</v>
      </c>
      <c r="F977" s="26">
        <v>11604520.477711</v>
      </c>
    </row>
    <row r="978" spans="2:6" x14ac:dyDescent="0.3">
      <c r="B978" s="35" t="s">
        <v>44</v>
      </c>
      <c r="C978" s="28" t="s">
        <v>6</v>
      </c>
      <c r="D978" s="28" t="s">
        <v>42</v>
      </c>
      <c r="E978" s="28">
        <v>0.25</v>
      </c>
      <c r="F978" s="28">
        <v>11604520.477711</v>
      </c>
    </row>
    <row r="979" spans="2:6" x14ac:dyDescent="0.3">
      <c r="B979" s="34" t="s">
        <v>44</v>
      </c>
      <c r="C979" s="26" t="s">
        <v>6</v>
      </c>
      <c r="D979" s="26" t="s">
        <v>42</v>
      </c>
      <c r="E979" s="26">
        <v>0.25</v>
      </c>
      <c r="F979" s="26">
        <v>11604520.477711</v>
      </c>
    </row>
    <row r="980" spans="2:6" x14ac:dyDescent="0.3">
      <c r="B980" s="35" t="s">
        <v>44</v>
      </c>
      <c r="C980" s="28" t="s">
        <v>6</v>
      </c>
      <c r="D980" s="28" t="s">
        <v>42</v>
      </c>
      <c r="E980" s="28">
        <v>0.05</v>
      </c>
      <c r="F980" s="28">
        <v>9135218.6208560001</v>
      </c>
    </row>
    <row r="981" spans="2:6" x14ac:dyDescent="0.3">
      <c r="B981" s="34" t="s">
        <v>44</v>
      </c>
      <c r="C981" s="26" t="s">
        <v>6</v>
      </c>
      <c r="D981" s="26" t="s">
        <v>42</v>
      </c>
      <c r="E981" s="26">
        <v>0.05</v>
      </c>
      <c r="F981" s="26">
        <v>9135218.6208560001</v>
      </c>
    </row>
    <row r="982" spans="2:6" x14ac:dyDescent="0.3">
      <c r="B982" s="35" t="s">
        <v>44</v>
      </c>
      <c r="C982" s="28" t="s">
        <v>6</v>
      </c>
      <c r="D982" s="28" t="s">
        <v>42</v>
      </c>
      <c r="E982" s="28">
        <v>0.05</v>
      </c>
      <c r="F982" s="28">
        <v>9135218.6208560001</v>
      </c>
    </row>
    <row r="983" spans="2:6" x14ac:dyDescent="0.3">
      <c r="B983" s="34" t="s">
        <v>44</v>
      </c>
      <c r="C983" s="26" t="s">
        <v>6</v>
      </c>
      <c r="D983" s="26" t="s">
        <v>42</v>
      </c>
      <c r="E983" s="26">
        <v>0</v>
      </c>
      <c r="F983" s="26">
        <v>5474133.3853489999</v>
      </c>
    </row>
    <row r="984" spans="2:6" x14ac:dyDescent="0.3">
      <c r="B984" s="35" t="s">
        <v>44</v>
      </c>
      <c r="C984" s="28" t="s">
        <v>6</v>
      </c>
      <c r="D984" s="28" t="s">
        <v>42</v>
      </c>
      <c r="E984" s="28" t="s">
        <v>24</v>
      </c>
      <c r="F984" s="28">
        <v>13748817.056609999</v>
      </c>
    </row>
    <row r="985" spans="2:6" x14ac:dyDescent="0.3">
      <c r="B985" s="34" t="s">
        <v>44</v>
      </c>
      <c r="C985" s="26" t="s">
        <v>6</v>
      </c>
      <c r="D985" s="26" t="s">
        <v>43</v>
      </c>
      <c r="E985" s="26">
        <v>1</v>
      </c>
      <c r="F985" s="26">
        <v>607.74392899999998</v>
      </c>
    </row>
    <row r="986" spans="2:6" x14ac:dyDescent="0.3">
      <c r="B986" s="35" t="s">
        <v>44</v>
      </c>
      <c r="C986" s="28" t="s">
        <v>6</v>
      </c>
      <c r="D986" s="28" t="s">
        <v>43</v>
      </c>
      <c r="E986" s="28">
        <v>0.95</v>
      </c>
      <c r="F986" s="28">
        <v>391.59847300000001</v>
      </c>
    </row>
    <row r="987" spans="2:6" x14ac:dyDescent="0.3">
      <c r="B987" s="34" t="s">
        <v>44</v>
      </c>
      <c r="C987" s="26" t="s">
        <v>6</v>
      </c>
      <c r="D987" s="26" t="s">
        <v>43</v>
      </c>
      <c r="E987" s="26">
        <v>0.95</v>
      </c>
      <c r="F987" s="26">
        <v>391.59847300000001</v>
      </c>
    </row>
    <row r="988" spans="2:6" x14ac:dyDescent="0.3">
      <c r="B988" s="35" t="s">
        <v>44</v>
      </c>
      <c r="C988" s="28" t="s">
        <v>6</v>
      </c>
      <c r="D988" s="28" t="s">
        <v>43</v>
      </c>
      <c r="E988" s="28">
        <v>0.95</v>
      </c>
      <c r="F988" s="28">
        <v>391.59847300000001</v>
      </c>
    </row>
    <row r="989" spans="2:6" x14ac:dyDescent="0.3">
      <c r="B989" s="34" t="s">
        <v>44</v>
      </c>
      <c r="C989" s="26" t="s">
        <v>6</v>
      </c>
      <c r="D989" s="26" t="s">
        <v>43</v>
      </c>
      <c r="E989" s="26">
        <v>0.75</v>
      </c>
      <c r="F989" s="26">
        <v>317.782422</v>
      </c>
    </row>
    <row r="990" spans="2:6" x14ac:dyDescent="0.3">
      <c r="B990" s="35" t="s">
        <v>44</v>
      </c>
      <c r="C990" s="28" t="s">
        <v>6</v>
      </c>
      <c r="D990" s="28" t="s">
        <v>43</v>
      </c>
      <c r="E990" s="28">
        <v>0.75</v>
      </c>
      <c r="F990" s="28">
        <v>317.782422</v>
      </c>
    </row>
    <row r="991" spans="2:6" x14ac:dyDescent="0.3">
      <c r="B991" s="34" t="s">
        <v>44</v>
      </c>
      <c r="C991" s="26" t="s">
        <v>6</v>
      </c>
      <c r="D991" s="26" t="s">
        <v>43</v>
      </c>
      <c r="E991" s="26">
        <v>0.75</v>
      </c>
      <c r="F991" s="26">
        <v>317.782422</v>
      </c>
    </row>
    <row r="992" spans="2:6" x14ac:dyDescent="0.3">
      <c r="B992" s="35" t="s">
        <v>44</v>
      </c>
      <c r="C992" s="28" t="s">
        <v>6</v>
      </c>
      <c r="D992" s="28" t="s">
        <v>43</v>
      </c>
      <c r="E992" s="28">
        <v>0.75</v>
      </c>
      <c r="F992" s="28">
        <v>317.782422</v>
      </c>
    </row>
    <row r="993" spans="2:6" x14ac:dyDescent="0.3">
      <c r="B993" s="34" t="s">
        <v>44</v>
      </c>
      <c r="C993" s="26" t="s">
        <v>6</v>
      </c>
      <c r="D993" s="26" t="s">
        <v>43</v>
      </c>
      <c r="E993" s="26">
        <v>0.5</v>
      </c>
      <c r="F993" s="26">
        <v>276.184798</v>
      </c>
    </row>
    <row r="994" spans="2:6" x14ac:dyDescent="0.3">
      <c r="B994" s="35" t="s">
        <v>44</v>
      </c>
      <c r="C994" s="28" t="s">
        <v>6</v>
      </c>
      <c r="D994" s="28" t="s">
        <v>43</v>
      </c>
      <c r="E994" s="28">
        <v>0.5</v>
      </c>
      <c r="F994" s="28">
        <v>276.184798</v>
      </c>
    </row>
    <row r="995" spans="2:6" x14ac:dyDescent="0.3">
      <c r="B995" s="34" t="s">
        <v>44</v>
      </c>
      <c r="C995" s="26" t="s">
        <v>6</v>
      </c>
      <c r="D995" s="26" t="s">
        <v>43</v>
      </c>
      <c r="E995" s="26">
        <v>0.5</v>
      </c>
      <c r="F995" s="26">
        <v>276.184798</v>
      </c>
    </row>
    <row r="996" spans="2:6" x14ac:dyDescent="0.3">
      <c r="B996" s="35" t="s">
        <v>44</v>
      </c>
      <c r="C996" s="28" t="s">
        <v>6</v>
      </c>
      <c r="D996" s="28" t="s">
        <v>43</v>
      </c>
      <c r="E996" s="28">
        <v>0.5</v>
      </c>
      <c r="F996" s="28">
        <v>276.184798</v>
      </c>
    </row>
    <row r="997" spans="2:6" x14ac:dyDescent="0.3">
      <c r="B997" s="34" t="s">
        <v>44</v>
      </c>
      <c r="C997" s="26" t="s">
        <v>6</v>
      </c>
      <c r="D997" s="26" t="s">
        <v>43</v>
      </c>
      <c r="E997" s="26">
        <v>0.5</v>
      </c>
      <c r="F997" s="26">
        <v>276.184798</v>
      </c>
    </row>
    <row r="998" spans="2:6" x14ac:dyDescent="0.3">
      <c r="B998" s="35" t="s">
        <v>44</v>
      </c>
      <c r="C998" s="28" t="s">
        <v>6</v>
      </c>
      <c r="D998" s="28" t="s">
        <v>43</v>
      </c>
      <c r="E998" s="28">
        <v>0.25</v>
      </c>
      <c r="F998" s="28">
        <v>242.014126</v>
      </c>
    </row>
    <row r="999" spans="2:6" x14ac:dyDescent="0.3">
      <c r="B999" s="34" t="s">
        <v>44</v>
      </c>
      <c r="C999" s="26" t="s">
        <v>6</v>
      </c>
      <c r="D999" s="26" t="s">
        <v>43</v>
      </c>
      <c r="E999" s="26">
        <v>0.25</v>
      </c>
      <c r="F999" s="26">
        <v>242.014126</v>
      </c>
    </row>
    <row r="1000" spans="2:6" x14ac:dyDescent="0.3">
      <c r="B1000" s="35" t="s">
        <v>44</v>
      </c>
      <c r="C1000" s="28" t="s">
        <v>6</v>
      </c>
      <c r="D1000" s="28" t="s">
        <v>43</v>
      </c>
      <c r="E1000" s="28">
        <v>0.25</v>
      </c>
      <c r="F1000" s="28">
        <v>242.014126</v>
      </c>
    </row>
    <row r="1001" spans="2:6" x14ac:dyDescent="0.3">
      <c r="B1001" s="34" t="s">
        <v>44</v>
      </c>
      <c r="C1001" s="26" t="s">
        <v>6</v>
      </c>
      <c r="D1001" s="26" t="s">
        <v>43</v>
      </c>
      <c r="E1001" s="26">
        <v>0.25</v>
      </c>
      <c r="F1001" s="26">
        <v>242.014126</v>
      </c>
    </row>
    <row r="1002" spans="2:6" x14ac:dyDescent="0.3">
      <c r="B1002" s="35" t="s">
        <v>44</v>
      </c>
      <c r="C1002" s="28" t="s">
        <v>6</v>
      </c>
      <c r="D1002" s="28" t="s">
        <v>43</v>
      </c>
      <c r="E1002" s="28">
        <v>0.05</v>
      </c>
      <c r="F1002" s="28">
        <v>207.06874199999999</v>
      </c>
    </row>
    <row r="1003" spans="2:6" x14ac:dyDescent="0.3">
      <c r="B1003" s="34" t="s">
        <v>44</v>
      </c>
      <c r="C1003" s="26" t="s">
        <v>6</v>
      </c>
      <c r="D1003" s="26" t="s">
        <v>43</v>
      </c>
      <c r="E1003" s="26">
        <v>0.05</v>
      </c>
      <c r="F1003" s="26">
        <v>207.06874199999999</v>
      </c>
    </row>
    <row r="1004" spans="2:6" x14ac:dyDescent="0.3">
      <c r="B1004" s="35" t="s">
        <v>44</v>
      </c>
      <c r="C1004" s="28" t="s">
        <v>6</v>
      </c>
      <c r="D1004" s="28" t="s">
        <v>43</v>
      </c>
      <c r="E1004" s="28">
        <v>0.05</v>
      </c>
      <c r="F1004" s="28">
        <v>207.06874199999999</v>
      </c>
    </row>
    <row r="1005" spans="2:6" x14ac:dyDescent="0.3">
      <c r="B1005" s="34" t="s">
        <v>44</v>
      </c>
      <c r="C1005" s="26" t="s">
        <v>6</v>
      </c>
      <c r="D1005" s="26" t="s">
        <v>43</v>
      </c>
      <c r="E1005" s="26">
        <v>0</v>
      </c>
      <c r="F1005" s="26">
        <v>168.792045</v>
      </c>
    </row>
    <row r="1006" spans="2:6" x14ac:dyDescent="0.3">
      <c r="B1006" s="35" t="s">
        <v>44</v>
      </c>
      <c r="C1006" s="28" t="s">
        <v>6</v>
      </c>
      <c r="D1006" s="28" t="s">
        <v>43</v>
      </c>
      <c r="E1006" s="28" t="s">
        <v>24</v>
      </c>
      <c r="F1006" s="28">
        <v>284.53647100000001</v>
      </c>
    </row>
    <row r="1007" spans="2:6" x14ac:dyDescent="0.3">
      <c r="B1007" s="34" t="s">
        <v>44</v>
      </c>
      <c r="C1007" s="26" t="s">
        <v>7</v>
      </c>
      <c r="D1007" s="26" t="s">
        <v>35</v>
      </c>
      <c r="E1007" s="26">
        <v>1</v>
      </c>
      <c r="F1007" s="26">
        <v>114000.95</v>
      </c>
    </row>
    <row r="1008" spans="2:6" x14ac:dyDescent="0.3">
      <c r="B1008" s="35" t="s">
        <v>44</v>
      </c>
      <c r="C1008" s="28" t="s">
        <v>7</v>
      </c>
      <c r="D1008" s="28" t="s">
        <v>35</v>
      </c>
      <c r="E1008" s="28">
        <v>0.95</v>
      </c>
      <c r="F1008" s="28">
        <v>94333.574999999997</v>
      </c>
    </row>
    <row r="1009" spans="2:6" x14ac:dyDescent="0.3">
      <c r="B1009" s="34" t="s">
        <v>44</v>
      </c>
      <c r="C1009" s="26" t="s">
        <v>7</v>
      </c>
      <c r="D1009" s="26" t="s">
        <v>35</v>
      </c>
      <c r="E1009" s="26">
        <v>0.95</v>
      </c>
      <c r="F1009" s="26">
        <v>94333.574999999997</v>
      </c>
    </row>
    <row r="1010" spans="2:6" x14ac:dyDescent="0.3">
      <c r="B1010" s="35" t="s">
        <v>44</v>
      </c>
      <c r="C1010" s="28" t="s">
        <v>7</v>
      </c>
      <c r="D1010" s="28" t="s">
        <v>35</v>
      </c>
      <c r="E1010" s="28">
        <v>0.95</v>
      </c>
      <c r="F1010" s="28">
        <v>94333.574999999997</v>
      </c>
    </row>
    <row r="1011" spans="2:6" x14ac:dyDescent="0.3">
      <c r="B1011" s="34" t="s">
        <v>44</v>
      </c>
      <c r="C1011" s="26" t="s">
        <v>7</v>
      </c>
      <c r="D1011" s="26" t="s">
        <v>35</v>
      </c>
      <c r="E1011" s="26">
        <v>0.75</v>
      </c>
      <c r="F1011" s="26">
        <v>77505.75</v>
      </c>
    </row>
    <row r="1012" spans="2:6" x14ac:dyDescent="0.3">
      <c r="B1012" s="35" t="s">
        <v>44</v>
      </c>
      <c r="C1012" s="28" t="s">
        <v>7</v>
      </c>
      <c r="D1012" s="28" t="s">
        <v>35</v>
      </c>
      <c r="E1012" s="28">
        <v>0.75</v>
      </c>
      <c r="F1012" s="28">
        <v>77505.75</v>
      </c>
    </row>
    <row r="1013" spans="2:6" x14ac:dyDescent="0.3">
      <c r="B1013" s="34" t="s">
        <v>44</v>
      </c>
      <c r="C1013" s="26" t="s">
        <v>7</v>
      </c>
      <c r="D1013" s="26" t="s">
        <v>35</v>
      </c>
      <c r="E1013" s="26">
        <v>0.75</v>
      </c>
      <c r="F1013" s="26">
        <v>77505.75</v>
      </c>
    </row>
    <row r="1014" spans="2:6" x14ac:dyDescent="0.3">
      <c r="B1014" s="35" t="s">
        <v>44</v>
      </c>
      <c r="C1014" s="28" t="s">
        <v>7</v>
      </c>
      <c r="D1014" s="28" t="s">
        <v>35</v>
      </c>
      <c r="E1014" s="28">
        <v>0.75</v>
      </c>
      <c r="F1014" s="28">
        <v>77505.75</v>
      </c>
    </row>
    <row r="1015" spans="2:6" x14ac:dyDescent="0.3">
      <c r="B1015" s="34" t="s">
        <v>44</v>
      </c>
      <c r="C1015" s="26" t="s">
        <v>7</v>
      </c>
      <c r="D1015" s="26" t="s">
        <v>35</v>
      </c>
      <c r="E1015" s="26">
        <v>0.5</v>
      </c>
      <c r="F1015" s="26">
        <v>58280.6</v>
      </c>
    </row>
    <row r="1016" spans="2:6" x14ac:dyDescent="0.3">
      <c r="B1016" s="35" t="s">
        <v>44</v>
      </c>
      <c r="C1016" s="28" t="s">
        <v>7</v>
      </c>
      <c r="D1016" s="28" t="s">
        <v>35</v>
      </c>
      <c r="E1016" s="28">
        <v>0.5</v>
      </c>
      <c r="F1016" s="28">
        <v>58280.6</v>
      </c>
    </row>
    <row r="1017" spans="2:6" x14ac:dyDescent="0.3">
      <c r="B1017" s="34" t="s">
        <v>44</v>
      </c>
      <c r="C1017" s="26" t="s">
        <v>7</v>
      </c>
      <c r="D1017" s="26" t="s">
        <v>35</v>
      </c>
      <c r="E1017" s="26">
        <v>0.5</v>
      </c>
      <c r="F1017" s="26">
        <v>58280.6</v>
      </c>
    </row>
    <row r="1018" spans="2:6" x14ac:dyDescent="0.3">
      <c r="B1018" s="35" t="s">
        <v>44</v>
      </c>
      <c r="C1018" s="28" t="s">
        <v>7</v>
      </c>
      <c r="D1018" s="28" t="s">
        <v>35</v>
      </c>
      <c r="E1018" s="28">
        <v>0.5</v>
      </c>
      <c r="F1018" s="28">
        <v>58280.6</v>
      </c>
    </row>
    <row r="1019" spans="2:6" x14ac:dyDescent="0.3">
      <c r="B1019" s="34" t="s">
        <v>44</v>
      </c>
      <c r="C1019" s="26" t="s">
        <v>7</v>
      </c>
      <c r="D1019" s="26" t="s">
        <v>35</v>
      </c>
      <c r="E1019" s="26">
        <v>0.5</v>
      </c>
      <c r="F1019" s="26">
        <v>58280.6</v>
      </c>
    </row>
    <row r="1020" spans="2:6" x14ac:dyDescent="0.3">
      <c r="B1020" s="35" t="s">
        <v>44</v>
      </c>
      <c r="C1020" s="28" t="s">
        <v>7</v>
      </c>
      <c r="D1020" s="28" t="s">
        <v>35</v>
      </c>
      <c r="E1020" s="28">
        <v>0.25</v>
      </c>
      <c r="F1020" s="28">
        <v>45665.55</v>
      </c>
    </row>
    <row r="1021" spans="2:6" x14ac:dyDescent="0.3">
      <c r="B1021" s="34" t="s">
        <v>44</v>
      </c>
      <c r="C1021" s="26" t="s">
        <v>7</v>
      </c>
      <c r="D1021" s="26" t="s">
        <v>35</v>
      </c>
      <c r="E1021" s="26">
        <v>0.25</v>
      </c>
      <c r="F1021" s="26">
        <v>45665.55</v>
      </c>
    </row>
    <row r="1022" spans="2:6" x14ac:dyDescent="0.3">
      <c r="B1022" s="35" t="s">
        <v>44</v>
      </c>
      <c r="C1022" s="28" t="s">
        <v>7</v>
      </c>
      <c r="D1022" s="28" t="s">
        <v>35</v>
      </c>
      <c r="E1022" s="28">
        <v>0.25</v>
      </c>
      <c r="F1022" s="28">
        <v>45665.55</v>
      </c>
    </row>
    <row r="1023" spans="2:6" x14ac:dyDescent="0.3">
      <c r="B1023" s="34" t="s">
        <v>44</v>
      </c>
      <c r="C1023" s="26" t="s">
        <v>7</v>
      </c>
      <c r="D1023" s="26" t="s">
        <v>35</v>
      </c>
      <c r="E1023" s="26">
        <v>0.25</v>
      </c>
      <c r="F1023" s="26">
        <v>45665.55</v>
      </c>
    </row>
    <row r="1024" spans="2:6" x14ac:dyDescent="0.3">
      <c r="B1024" s="35" t="s">
        <v>44</v>
      </c>
      <c r="C1024" s="28" t="s">
        <v>7</v>
      </c>
      <c r="D1024" s="28" t="s">
        <v>35</v>
      </c>
      <c r="E1024" s="28">
        <v>0.05</v>
      </c>
      <c r="F1024" s="28">
        <v>34819.4</v>
      </c>
    </row>
    <row r="1025" spans="2:6" x14ac:dyDescent="0.3">
      <c r="B1025" s="34" t="s">
        <v>44</v>
      </c>
      <c r="C1025" s="26" t="s">
        <v>7</v>
      </c>
      <c r="D1025" s="26" t="s">
        <v>35</v>
      </c>
      <c r="E1025" s="26">
        <v>0.05</v>
      </c>
      <c r="F1025" s="26">
        <v>34819.4</v>
      </c>
    </row>
    <row r="1026" spans="2:6" x14ac:dyDescent="0.3">
      <c r="B1026" s="35" t="s">
        <v>44</v>
      </c>
      <c r="C1026" s="28" t="s">
        <v>7</v>
      </c>
      <c r="D1026" s="28" t="s">
        <v>35</v>
      </c>
      <c r="E1026" s="28">
        <v>0.05</v>
      </c>
      <c r="F1026" s="28">
        <v>34819.4</v>
      </c>
    </row>
    <row r="1027" spans="2:6" x14ac:dyDescent="0.3">
      <c r="B1027" s="34" t="s">
        <v>44</v>
      </c>
      <c r="C1027" s="26" t="s">
        <v>7</v>
      </c>
      <c r="D1027" s="26" t="s">
        <v>35</v>
      </c>
      <c r="E1027" s="26">
        <v>0</v>
      </c>
      <c r="F1027" s="26">
        <v>21133.7</v>
      </c>
    </row>
    <row r="1028" spans="2:6" x14ac:dyDescent="0.3">
      <c r="B1028" s="35" t="s">
        <v>44</v>
      </c>
      <c r="C1028" s="28" t="s">
        <v>7</v>
      </c>
      <c r="D1028" s="28" t="s">
        <v>35</v>
      </c>
      <c r="E1028" s="28" t="s">
        <v>24</v>
      </c>
      <c r="F1028" s="28">
        <v>61649.547633000002</v>
      </c>
    </row>
    <row r="1029" spans="2:6" x14ac:dyDescent="0.3">
      <c r="B1029" s="34" t="s">
        <v>44</v>
      </c>
      <c r="C1029" s="26" t="s">
        <v>7</v>
      </c>
      <c r="D1029" s="26" t="s">
        <v>45</v>
      </c>
      <c r="E1029" s="26">
        <v>1</v>
      </c>
      <c r="F1029" s="26">
        <v>160029.783073</v>
      </c>
    </row>
    <row r="1030" spans="2:6" x14ac:dyDescent="0.3">
      <c r="B1030" s="35" t="s">
        <v>44</v>
      </c>
      <c r="C1030" s="28" t="s">
        <v>7</v>
      </c>
      <c r="D1030" s="28" t="s">
        <v>45</v>
      </c>
      <c r="E1030" s="28">
        <v>0.95</v>
      </c>
      <c r="F1030" s="28">
        <v>132388.86913199999</v>
      </c>
    </row>
    <row r="1031" spans="2:6" x14ac:dyDescent="0.3">
      <c r="B1031" s="34" t="s">
        <v>44</v>
      </c>
      <c r="C1031" s="26" t="s">
        <v>7</v>
      </c>
      <c r="D1031" s="26" t="s">
        <v>45</v>
      </c>
      <c r="E1031" s="26">
        <v>0.95</v>
      </c>
      <c r="F1031" s="26">
        <v>132388.86913199999</v>
      </c>
    </row>
    <row r="1032" spans="2:6" x14ac:dyDescent="0.3">
      <c r="B1032" s="35" t="s">
        <v>44</v>
      </c>
      <c r="C1032" s="28" t="s">
        <v>7</v>
      </c>
      <c r="D1032" s="28" t="s">
        <v>45</v>
      </c>
      <c r="E1032" s="28">
        <v>0.95</v>
      </c>
      <c r="F1032" s="28">
        <v>132388.86913199999</v>
      </c>
    </row>
    <row r="1033" spans="2:6" x14ac:dyDescent="0.3">
      <c r="B1033" s="34" t="s">
        <v>44</v>
      </c>
      <c r="C1033" s="26" t="s">
        <v>7</v>
      </c>
      <c r="D1033" s="26" t="s">
        <v>45</v>
      </c>
      <c r="E1033" s="26">
        <v>0.75</v>
      </c>
      <c r="F1033" s="26">
        <v>108799.342105</v>
      </c>
    </row>
    <row r="1034" spans="2:6" x14ac:dyDescent="0.3">
      <c r="B1034" s="35" t="s">
        <v>44</v>
      </c>
      <c r="C1034" s="28" t="s">
        <v>7</v>
      </c>
      <c r="D1034" s="28" t="s">
        <v>45</v>
      </c>
      <c r="E1034" s="28">
        <v>0.75</v>
      </c>
      <c r="F1034" s="28">
        <v>108799.342105</v>
      </c>
    </row>
    <row r="1035" spans="2:6" x14ac:dyDescent="0.3">
      <c r="B1035" s="34" t="s">
        <v>44</v>
      </c>
      <c r="C1035" s="26" t="s">
        <v>7</v>
      </c>
      <c r="D1035" s="26" t="s">
        <v>45</v>
      </c>
      <c r="E1035" s="26">
        <v>0.75</v>
      </c>
      <c r="F1035" s="26">
        <v>108799.342105</v>
      </c>
    </row>
    <row r="1036" spans="2:6" x14ac:dyDescent="0.3">
      <c r="B1036" s="35" t="s">
        <v>44</v>
      </c>
      <c r="C1036" s="28" t="s">
        <v>7</v>
      </c>
      <c r="D1036" s="28" t="s">
        <v>45</v>
      </c>
      <c r="E1036" s="28">
        <v>0.75</v>
      </c>
      <c r="F1036" s="28">
        <v>108799.342105</v>
      </c>
    </row>
    <row r="1037" spans="2:6" x14ac:dyDescent="0.3">
      <c r="B1037" s="34" t="s">
        <v>44</v>
      </c>
      <c r="C1037" s="26" t="s">
        <v>7</v>
      </c>
      <c r="D1037" s="26" t="s">
        <v>45</v>
      </c>
      <c r="E1037" s="26">
        <v>0.5</v>
      </c>
      <c r="F1037" s="26">
        <v>81811.877666999993</v>
      </c>
    </row>
    <row r="1038" spans="2:6" x14ac:dyDescent="0.3">
      <c r="B1038" s="35" t="s">
        <v>44</v>
      </c>
      <c r="C1038" s="28" t="s">
        <v>7</v>
      </c>
      <c r="D1038" s="28" t="s">
        <v>45</v>
      </c>
      <c r="E1038" s="28">
        <v>0.5</v>
      </c>
      <c r="F1038" s="28">
        <v>81811.877666999993</v>
      </c>
    </row>
    <row r="1039" spans="2:6" x14ac:dyDescent="0.3">
      <c r="B1039" s="34" t="s">
        <v>44</v>
      </c>
      <c r="C1039" s="26" t="s">
        <v>7</v>
      </c>
      <c r="D1039" s="26" t="s">
        <v>45</v>
      </c>
      <c r="E1039" s="26">
        <v>0.5</v>
      </c>
      <c r="F1039" s="26">
        <v>81811.877666999993</v>
      </c>
    </row>
    <row r="1040" spans="2:6" x14ac:dyDescent="0.3">
      <c r="B1040" s="35" t="s">
        <v>44</v>
      </c>
      <c r="C1040" s="28" t="s">
        <v>7</v>
      </c>
      <c r="D1040" s="28" t="s">
        <v>45</v>
      </c>
      <c r="E1040" s="28">
        <v>0.5</v>
      </c>
      <c r="F1040" s="28">
        <v>81811.877666999993</v>
      </c>
    </row>
    <row r="1041" spans="2:6" x14ac:dyDescent="0.3">
      <c r="B1041" s="34" t="s">
        <v>44</v>
      </c>
      <c r="C1041" s="26" t="s">
        <v>7</v>
      </c>
      <c r="D1041" s="26" t="s">
        <v>45</v>
      </c>
      <c r="E1041" s="26">
        <v>0.5</v>
      </c>
      <c r="F1041" s="26">
        <v>81811.877666999993</v>
      </c>
    </row>
    <row r="1042" spans="2:6" x14ac:dyDescent="0.3">
      <c r="B1042" s="35" t="s">
        <v>44</v>
      </c>
      <c r="C1042" s="28" t="s">
        <v>7</v>
      </c>
      <c r="D1042" s="28" t="s">
        <v>45</v>
      </c>
      <c r="E1042" s="28">
        <v>0.25</v>
      </c>
      <c r="F1042" s="28">
        <v>64038.051208999997</v>
      </c>
    </row>
    <row r="1043" spans="2:6" x14ac:dyDescent="0.3">
      <c r="B1043" s="34" t="s">
        <v>44</v>
      </c>
      <c r="C1043" s="26" t="s">
        <v>7</v>
      </c>
      <c r="D1043" s="26" t="s">
        <v>45</v>
      </c>
      <c r="E1043" s="26">
        <v>0.25</v>
      </c>
      <c r="F1043" s="26">
        <v>64038.051208999997</v>
      </c>
    </row>
    <row r="1044" spans="2:6" x14ac:dyDescent="0.3">
      <c r="B1044" s="35" t="s">
        <v>44</v>
      </c>
      <c r="C1044" s="28" t="s">
        <v>7</v>
      </c>
      <c r="D1044" s="28" t="s">
        <v>45</v>
      </c>
      <c r="E1044" s="28">
        <v>0.25</v>
      </c>
      <c r="F1044" s="28">
        <v>64038.051208999997</v>
      </c>
    </row>
    <row r="1045" spans="2:6" x14ac:dyDescent="0.3">
      <c r="B1045" s="34" t="s">
        <v>44</v>
      </c>
      <c r="C1045" s="26" t="s">
        <v>7</v>
      </c>
      <c r="D1045" s="26" t="s">
        <v>45</v>
      </c>
      <c r="E1045" s="26">
        <v>0.25</v>
      </c>
      <c r="F1045" s="26">
        <v>64038.051208999997</v>
      </c>
    </row>
    <row r="1046" spans="2:6" x14ac:dyDescent="0.3">
      <c r="B1046" s="35" t="s">
        <v>44</v>
      </c>
      <c r="C1046" s="28" t="s">
        <v>7</v>
      </c>
      <c r="D1046" s="28" t="s">
        <v>45</v>
      </c>
      <c r="E1046" s="28">
        <v>0.05</v>
      </c>
      <c r="F1046" s="28">
        <v>48845.350284</v>
      </c>
    </row>
    <row r="1047" spans="2:6" x14ac:dyDescent="0.3">
      <c r="B1047" s="34" t="s">
        <v>44</v>
      </c>
      <c r="C1047" s="26" t="s">
        <v>7</v>
      </c>
      <c r="D1047" s="26" t="s">
        <v>45</v>
      </c>
      <c r="E1047" s="26">
        <v>0.05</v>
      </c>
      <c r="F1047" s="26">
        <v>48845.350284</v>
      </c>
    </row>
    <row r="1048" spans="2:6" x14ac:dyDescent="0.3">
      <c r="B1048" s="35" t="s">
        <v>44</v>
      </c>
      <c r="C1048" s="28" t="s">
        <v>7</v>
      </c>
      <c r="D1048" s="28" t="s">
        <v>45</v>
      </c>
      <c r="E1048" s="28">
        <v>0.05</v>
      </c>
      <c r="F1048" s="28">
        <v>48845.350284</v>
      </c>
    </row>
    <row r="1049" spans="2:6" x14ac:dyDescent="0.3">
      <c r="B1049" s="34" t="s">
        <v>44</v>
      </c>
      <c r="C1049" s="26" t="s">
        <v>7</v>
      </c>
      <c r="D1049" s="26" t="s">
        <v>45</v>
      </c>
      <c r="E1049" s="26">
        <v>0</v>
      </c>
      <c r="F1049" s="26">
        <v>29666.607397</v>
      </c>
    </row>
    <row r="1050" spans="2:6" x14ac:dyDescent="0.3">
      <c r="B1050" s="35" t="s">
        <v>44</v>
      </c>
      <c r="C1050" s="28" t="s">
        <v>7</v>
      </c>
      <c r="D1050" s="28" t="s">
        <v>45</v>
      </c>
      <c r="E1050" s="28" t="s">
        <v>24</v>
      </c>
      <c r="F1050" s="28">
        <v>86539.025752999994</v>
      </c>
    </row>
    <row r="1051" spans="2:6" x14ac:dyDescent="0.3">
      <c r="B1051" s="34" t="s">
        <v>44</v>
      </c>
      <c r="C1051" s="26" t="s">
        <v>7</v>
      </c>
      <c r="D1051" s="26" t="s">
        <v>36</v>
      </c>
      <c r="E1051" s="26">
        <v>1</v>
      </c>
      <c r="F1051" s="26">
        <v>34795816.025503002</v>
      </c>
    </row>
    <row r="1052" spans="2:6" x14ac:dyDescent="0.3">
      <c r="B1052" s="35" t="s">
        <v>44</v>
      </c>
      <c r="C1052" s="28" t="s">
        <v>7</v>
      </c>
      <c r="D1052" s="28" t="s">
        <v>36</v>
      </c>
      <c r="E1052" s="28">
        <v>0.95</v>
      </c>
      <c r="F1052" s="28">
        <v>25950105.603138998</v>
      </c>
    </row>
    <row r="1053" spans="2:6" x14ac:dyDescent="0.3">
      <c r="B1053" s="34" t="s">
        <v>44</v>
      </c>
      <c r="C1053" s="26" t="s">
        <v>7</v>
      </c>
      <c r="D1053" s="26" t="s">
        <v>36</v>
      </c>
      <c r="E1053" s="26">
        <v>0.95</v>
      </c>
      <c r="F1053" s="26">
        <v>25950105.603138998</v>
      </c>
    </row>
    <row r="1054" spans="2:6" x14ac:dyDescent="0.3">
      <c r="B1054" s="35" t="s">
        <v>44</v>
      </c>
      <c r="C1054" s="28" t="s">
        <v>7</v>
      </c>
      <c r="D1054" s="28" t="s">
        <v>36</v>
      </c>
      <c r="E1054" s="28">
        <v>0.95</v>
      </c>
      <c r="F1054" s="28">
        <v>25950105.603138998</v>
      </c>
    </row>
    <row r="1055" spans="2:6" x14ac:dyDescent="0.3">
      <c r="B1055" s="34" t="s">
        <v>44</v>
      </c>
      <c r="C1055" s="26" t="s">
        <v>7</v>
      </c>
      <c r="D1055" s="26" t="s">
        <v>36</v>
      </c>
      <c r="E1055" s="26">
        <v>0.75</v>
      </c>
      <c r="F1055" s="26">
        <v>21109576.267340001</v>
      </c>
    </row>
    <row r="1056" spans="2:6" x14ac:dyDescent="0.3">
      <c r="B1056" s="35" t="s">
        <v>44</v>
      </c>
      <c r="C1056" s="28" t="s">
        <v>7</v>
      </c>
      <c r="D1056" s="28" t="s">
        <v>36</v>
      </c>
      <c r="E1056" s="28">
        <v>0.75</v>
      </c>
      <c r="F1056" s="28">
        <v>21109576.267340001</v>
      </c>
    </row>
    <row r="1057" spans="2:6" x14ac:dyDescent="0.3">
      <c r="B1057" s="34" t="s">
        <v>44</v>
      </c>
      <c r="C1057" s="26" t="s">
        <v>7</v>
      </c>
      <c r="D1057" s="26" t="s">
        <v>36</v>
      </c>
      <c r="E1057" s="26">
        <v>0.75</v>
      </c>
      <c r="F1057" s="26">
        <v>21109576.267340001</v>
      </c>
    </row>
    <row r="1058" spans="2:6" x14ac:dyDescent="0.3">
      <c r="B1058" s="35" t="s">
        <v>44</v>
      </c>
      <c r="C1058" s="28" t="s">
        <v>7</v>
      </c>
      <c r="D1058" s="28" t="s">
        <v>36</v>
      </c>
      <c r="E1058" s="28">
        <v>0.75</v>
      </c>
      <c r="F1058" s="28">
        <v>21109576.267340001</v>
      </c>
    </row>
    <row r="1059" spans="2:6" x14ac:dyDescent="0.3">
      <c r="B1059" s="34" t="s">
        <v>44</v>
      </c>
      <c r="C1059" s="26" t="s">
        <v>7</v>
      </c>
      <c r="D1059" s="26" t="s">
        <v>36</v>
      </c>
      <c r="E1059" s="26">
        <v>0.5</v>
      </c>
      <c r="F1059" s="26">
        <v>17376703.164625999</v>
      </c>
    </row>
    <row r="1060" spans="2:6" x14ac:dyDescent="0.3">
      <c r="B1060" s="35" t="s">
        <v>44</v>
      </c>
      <c r="C1060" s="28" t="s">
        <v>7</v>
      </c>
      <c r="D1060" s="28" t="s">
        <v>36</v>
      </c>
      <c r="E1060" s="28">
        <v>0.5</v>
      </c>
      <c r="F1060" s="28">
        <v>17376703.164625999</v>
      </c>
    </row>
    <row r="1061" spans="2:6" x14ac:dyDescent="0.3">
      <c r="B1061" s="34" t="s">
        <v>44</v>
      </c>
      <c r="C1061" s="26" t="s">
        <v>7</v>
      </c>
      <c r="D1061" s="26" t="s">
        <v>36</v>
      </c>
      <c r="E1061" s="26">
        <v>0.5</v>
      </c>
      <c r="F1061" s="26">
        <v>17376703.164625999</v>
      </c>
    </row>
    <row r="1062" spans="2:6" x14ac:dyDescent="0.3">
      <c r="B1062" s="35" t="s">
        <v>44</v>
      </c>
      <c r="C1062" s="28" t="s">
        <v>7</v>
      </c>
      <c r="D1062" s="28" t="s">
        <v>36</v>
      </c>
      <c r="E1062" s="28">
        <v>0.5</v>
      </c>
      <c r="F1062" s="28">
        <v>17376703.164625999</v>
      </c>
    </row>
    <row r="1063" spans="2:6" x14ac:dyDescent="0.3">
      <c r="B1063" s="34" t="s">
        <v>44</v>
      </c>
      <c r="C1063" s="26" t="s">
        <v>7</v>
      </c>
      <c r="D1063" s="26" t="s">
        <v>36</v>
      </c>
      <c r="E1063" s="26">
        <v>0.5</v>
      </c>
      <c r="F1063" s="26">
        <v>17376703.164625999</v>
      </c>
    </row>
    <row r="1064" spans="2:6" x14ac:dyDescent="0.3">
      <c r="B1064" s="35" t="s">
        <v>44</v>
      </c>
      <c r="C1064" s="28" t="s">
        <v>7</v>
      </c>
      <c r="D1064" s="28" t="s">
        <v>36</v>
      </c>
      <c r="E1064" s="28">
        <v>0.25</v>
      </c>
      <c r="F1064" s="28">
        <v>14273198.391078999</v>
      </c>
    </row>
    <row r="1065" spans="2:6" x14ac:dyDescent="0.3">
      <c r="B1065" s="34" t="s">
        <v>44</v>
      </c>
      <c r="C1065" s="26" t="s">
        <v>7</v>
      </c>
      <c r="D1065" s="26" t="s">
        <v>36</v>
      </c>
      <c r="E1065" s="26">
        <v>0.25</v>
      </c>
      <c r="F1065" s="26">
        <v>14273198.391078999</v>
      </c>
    </row>
    <row r="1066" spans="2:6" x14ac:dyDescent="0.3">
      <c r="B1066" s="35" t="s">
        <v>44</v>
      </c>
      <c r="C1066" s="28" t="s">
        <v>7</v>
      </c>
      <c r="D1066" s="28" t="s">
        <v>36</v>
      </c>
      <c r="E1066" s="28">
        <v>0.25</v>
      </c>
      <c r="F1066" s="28">
        <v>14273198.391078999</v>
      </c>
    </row>
    <row r="1067" spans="2:6" x14ac:dyDescent="0.3">
      <c r="B1067" s="34" t="s">
        <v>44</v>
      </c>
      <c r="C1067" s="26" t="s">
        <v>7</v>
      </c>
      <c r="D1067" s="26" t="s">
        <v>36</v>
      </c>
      <c r="E1067" s="26">
        <v>0.25</v>
      </c>
      <c r="F1067" s="26">
        <v>14273198.391078999</v>
      </c>
    </row>
    <row r="1068" spans="2:6" x14ac:dyDescent="0.3">
      <c r="B1068" s="35" t="s">
        <v>44</v>
      </c>
      <c r="C1068" s="28" t="s">
        <v>7</v>
      </c>
      <c r="D1068" s="28" t="s">
        <v>36</v>
      </c>
      <c r="E1068" s="28">
        <v>0.05</v>
      </c>
      <c r="F1068" s="28">
        <v>10953406.543939</v>
      </c>
    </row>
    <row r="1069" spans="2:6" x14ac:dyDescent="0.3">
      <c r="B1069" s="34" t="s">
        <v>44</v>
      </c>
      <c r="C1069" s="26" t="s">
        <v>7</v>
      </c>
      <c r="D1069" s="26" t="s">
        <v>36</v>
      </c>
      <c r="E1069" s="26">
        <v>0.05</v>
      </c>
      <c r="F1069" s="26">
        <v>10953406.543939</v>
      </c>
    </row>
    <row r="1070" spans="2:6" x14ac:dyDescent="0.3">
      <c r="B1070" s="35" t="s">
        <v>44</v>
      </c>
      <c r="C1070" s="28" t="s">
        <v>7</v>
      </c>
      <c r="D1070" s="28" t="s">
        <v>36</v>
      </c>
      <c r="E1070" s="28">
        <v>0.05</v>
      </c>
      <c r="F1070" s="28">
        <v>10953406.543939</v>
      </c>
    </row>
    <row r="1071" spans="2:6" x14ac:dyDescent="0.3">
      <c r="B1071" s="34" t="s">
        <v>44</v>
      </c>
      <c r="C1071" s="26" t="s">
        <v>7</v>
      </c>
      <c r="D1071" s="26" t="s">
        <v>36</v>
      </c>
      <c r="E1071" s="26">
        <v>0</v>
      </c>
      <c r="F1071" s="26">
        <v>5250027.5273620002</v>
      </c>
    </row>
    <row r="1072" spans="2:6" x14ac:dyDescent="0.3">
      <c r="B1072" s="35" t="s">
        <v>44</v>
      </c>
      <c r="C1072" s="28" t="s">
        <v>7</v>
      </c>
      <c r="D1072" s="28" t="s">
        <v>36</v>
      </c>
      <c r="E1072" s="28" t="s">
        <v>24</v>
      </c>
      <c r="F1072" s="28">
        <v>17820623.665975001</v>
      </c>
    </row>
    <row r="1073" spans="2:6" x14ac:dyDescent="0.3">
      <c r="B1073" s="34" t="s">
        <v>44</v>
      </c>
      <c r="C1073" s="26" t="s">
        <v>7</v>
      </c>
      <c r="D1073" s="26" t="s">
        <v>37</v>
      </c>
      <c r="E1073" s="26">
        <v>1</v>
      </c>
      <c r="F1073" s="26">
        <v>9112143.3592859991</v>
      </c>
    </row>
    <row r="1074" spans="2:6" x14ac:dyDescent="0.3">
      <c r="B1074" s="35" t="s">
        <v>44</v>
      </c>
      <c r="C1074" s="28" t="s">
        <v>7</v>
      </c>
      <c r="D1074" s="28" t="s">
        <v>37</v>
      </c>
      <c r="E1074" s="28">
        <v>0.95</v>
      </c>
      <c r="F1074" s="28">
        <v>5975457.6656879997</v>
      </c>
    </row>
    <row r="1075" spans="2:6" x14ac:dyDescent="0.3">
      <c r="B1075" s="34" t="s">
        <v>44</v>
      </c>
      <c r="C1075" s="26" t="s">
        <v>7</v>
      </c>
      <c r="D1075" s="26" t="s">
        <v>37</v>
      </c>
      <c r="E1075" s="26">
        <v>0.95</v>
      </c>
      <c r="F1075" s="26">
        <v>5975457.6656879997</v>
      </c>
    </row>
    <row r="1076" spans="2:6" x14ac:dyDescent="0.3">
      <c r="B1076" s="35" t="s">
        <v>44</v>
      </c>
      <c r="C1076" s="28" t="s">
        <v>7</v>
      </c>
      <c r="D1076" s="28" t="s">
        <v>37</v>
      </c>
      <c r="E1076" s="28">
        <v>0.95</v>
      </c>
      <c r="F1076" s="28">
        <v>5975457.6656879997</v>
      </c>
    </row>
    <row r="1077" spans="2:6" x14ac:dyDescent="0.3">
      <c r="B1077" s="34" t="s">
        <v>44</v>
      </c>
      <c r="C1077" s="26" t="s">
        <v>7</v>
      </c>
      <c r="D1077" s="26" t="s">
        <v>37</v>
      </c>
      <c r="E1077" s="26">
        <v>0.75</v>
      </c>
      <c r="F1077" s="26">
        <v>4307688.2409760002</v>
      </c>
    </row>
    <row r="1078" spans="2:6" x14ac:dyDescent="0.3">
      <c r="B1078" s="35" t="s">
        <v>44</v>
      </c>
      <c r="C1078" s="28" t="s">
        <v>7</v>
      </c>
      <c r="D1078" s="28" t="s">
        <v>37</v>
      </c>
      <c r="E1078" s="28">
        <v>0.75</v>
      </c>
      <c r="F1078" s="28">
        <v>4307688.2409760002</v>
      </c>
    </row>
    <row r="1079" spans="2:6" x14ac:dyDescent="0.3">
      <c r="B1079" s="34" t="s">
        <v>44</v>
      </c>
      <c r="C1079" s="26" t="s">
        <v>7</v>
      </c>
      <c r="D1079" s="26" t="s">
        <v>37</v>
      </c>
      <c r="E1079" s="26">
        <v>0.75</v>
      </c>
      <c r="F1079" s="26">
        <v>4307688.2409760002</v>
      </c>
    </row>
    <row r="1080" spans="2:6" x14ac:dyDescent="0.3">
      <c r="B1080" s="35" t="s">
        <v>44</v>
      </c>
      <c r="C1080" s="28" t="s">
        <v>7</v>
      </c>
      <c r="D1080" s="28" t="s">
        <v>37</v>
      </c>
      <c r="E1080" s="28">
        <v>0.75</v>
      </c>
      <c r="F1080" s="28">
        <v>4307688.2409760002</v>
      </c>
    </row>
    <row r="1081" spans="2:6" x14ac:dyDescent="0.3">
      <c r="B1081" s="34" t="s">
        <v>44</v>
      </c>
      <c r="C1081" s="26" t="s">
        <v>7</v>
      </c>
      <c r="D1081" s="26" t="s">
        <v>37</v>
      </c>
      <c r="E1081" s="26">
        <v>0.5</v>
      </c>
      <c r="F1081" s="26">
        <v>2966343.8562329998</v>
      </c>
    </row>
    <row r="1082" spans="2:6" x14ac:dyDescent="0.3">
      <c r="B1082" s="35" t="s">
        <v>44</v>
      </c>
      <c r="C1082" s="28" t="s">
        <v>7</v>
      </c>
      <c r="D1082" s="28" t="s">
        <v>37</v>
      </c>
      <c r="E1082" s="28">
        <v>0.5</v>
      </c>
      <c r="F1082" s="28">
        <v>2966343.8562329998</v>
      </c>
    </row>
    <row r="1083" spans="2:6" x14ac:dyDescent="0.3">
      <c r="B1083" s="34" t="s">
        <v>44</v>
      </c>
      <c r="C1083" s="26" t="s">
        <v>7</v>
      </c>
      <c r="D1083" s="26" t="s">
        <v>37</v>
      </c>
      <c r="E1083" s="26">
        <v>0.5</v>
      </c>
      <c r="F1083" s="26">
        <v>2966343.8562329998</v>
      </c>
    </row>
    <row r="1084" spans="2:6" x14ac:dyDescent="0.3">
      <c r="B1084" s="35" t="s">
        <v>44</v>
      </c>
      <c r="C1084" s="28" t="s">
        <v>7</v>
      </c>
      <c r="D1084" s="28" t="s">
        <v>37</v>
      </c>
      <c r="E1084" s="28">
        <v>0.5</v>
      </c>
      <c r="F1084" s="28">
        <v>2966343.8562329998</v>
      </c>
    </row>
    <row r="1085" spans="2:6" x14ac:dyDescent="0.3">
      <c r="B1085" s="34" t="s">
        <v>44</v>
      </c>
      <c r="C1085" s="26" t="s">
        <v>7</v>
      </c>
      <c r="D1085" s="26" t="s">
        <v>37</v>
      </c>
      <c r="E1085" s="26">
        <v>0.5</v>
      </c>
      <c r="F1085" s="26">
        <v>2966343.8562329998</v>
      </c>
    </row>
    <row r="1086" spans="2:6" x14ac:dyDescent="0.3">
      <c r="B1086" s="35" t="s">
        <v>44</v>
      </c>
      <c r="C1086" s="28" t="s">
        <v>7</v>
      </c>
      <c r="D1086" s="28" t="s">
        <v>37</v>
      </c>
      <c r="E1086" s="28">
        <v>0.25</v>
      </c>
      <c r="F1086" s="28">
        <v>2069722.3036229999</v>
      </c>
    </row>
    <row r="1087" spans="2:6" x14ac:dyDescent="0.3">
      <c r="B1087" s="34" t="s">
        <v>44</v>
      </c>
      <c r="C1087" s="26" t="s">
        <v>7</v>
      </c>
      <c r="D1087" s="26" t="s">
        <v>37</v>
      </c>
      <c r="E1087" s="26">
        <v>0.25</v>
      </c>
      <c r="F1087" s="26">
        <v>2069722.3036229999</v>
      </c>
    </row>
    <row r="1088" spans="2:6" x14ac:dyDescent="0.3">
      <c r="B1088" s="35" t="s">
        <v>44</v>
      </c>
      <c r="C1088" s="28" t="s">
        <v>7</v>
      </c>
      <c r="D1088" s="28" t="s">
        <v>37</v>
      </c>
      <c r="E1088" s="28">
        <v>0.25</v>
      </c>
      <c r="F1088" s="28">
        <v>2069722.3036229999</v>
      </c>
    </row>
    <row r="1089" spans="2:6" x14ac:dyDescent="0.3">
      <c r="B1089" s="34" t="s">
        <v>44</v>
      </c>
      <c r="C1089" s="26" t="s">
        <v>7</v>
      </c>
      <c r="D1089" s="26" t="s">
        <v>37</v>
      </c>
      <c r="E1089" s="26">
        <v>0.25</v>
      </c>
      <c r="F1089" s="26">
        <v>2069722.3036229999</v>
      </c>
    </row>
    <row r="1090" spans="2:6" x14ac:dyDescent="0.3">
      <c r="B1090" s="35" t="s">
        <v>44</v>
      </c>
      <c r="C1090" s="28" t="s">
        <v>7</v>
      </c>
      <c r="D1090" s="28" t="s">
        <v>37</v>
      </c>
      <c r="E1090" s="28">
        <v>0.05</v>
      </c>
      <c r="F1090" s="28">
        <v>1317985.983027</v>
      </c>
    </row>
    <row r="1091" spans="2:6" x14ac:dyDescent="0.3">
      <c r="B1091" s="34" t="s">
        <v>44</v>
      </c>
      <c r="C1091" s="26" t="s">
        <v>7</v>
      </c>
      <c r="D1091" s="26" t="s">
        <v>37</v>
      </c>
      <c r="E1091" s="26">
        <v>0.05</v>
      </c>
      <c r="F1091" s="26">
        <v>1317985.983027</v>
      </c>
    </row>
    <row r="1092" spans="2:6" x14ac:dyDescent="0.3">
      <c r="B1092" s="35" t="s">
        <v>44</v>
      </c>
      <c r="C1092" s="28" t="s">
        <v>7</v>
      </c>
      <c r="D1092" s="28" t="s">
        <v>37</v>
      </c>
      <c r="E1092" s="28">
        <v>0.05</v>
      </c>
      <c r="F1092" s="28">
        <v>1317985.983027</v>
      </c>
    </row>
    <row r="1093" spans="2:6" x14ac:dyDescent="0.3">
      <c r="B1093" s="34" t="s">
        <v>44</v>
      </c>
      <c r="C1093" s="26" t="s">
        <v>7</v>
      </c>
      <c r="D1093" s="26" t="s">
        <v>37</v>
      </c>
      <c r="E1093" s="26">
        <v>0</v>
      </c>
      <c r="F1093" s="26">
        <v>498480.08001600002</v>
      </c>
    </row>
    <row r="1094" spans="2:6" x14ac:dyDescent="0.3">
      <c r="B1094" s="35" t="s">
        <v>44</v>
      </c>
      <c r="C1094" s="28" t="s">
        <v>7</v>
      </c>
      <c r="D1094" s="28" t="s">
        <v>37</v>
      </c>
      <c r="E1094" s="28" t="s">
        <v>24</v>
      </c>
      <c r="F1094" s="28">
        <v>3265045.92093</v>
      </c>
    </row>
    <row r="1095" spans="2:6" x14ac:dyDescent="0.3">
      <c r="B1095" s="34" t="s">
        <v>44</v>
      </c>
      <c r="C1095" s="26" t="s">
        <v>7</v>
      </c>
      <c r="D1095" s="26" t="s">
        <v>38</v>
      </c>
      <c r="E1095" s="26">
        <v>1</v>
      </c>
      <c r="F1095" s="26">
        <v>26966832.378334001</v>
      </c>
    </row>
    <row r="1096" spans="2:6" x14ac:dyDescent="0.3">
      <c r="B1096" s="35" t="s">
        <v>44</v>
      </c>
      <c r="C1096" s="28" t="s">
        <v>7</v>
      </c>
      <c r="D1096" s="28" t="s">
        <v>38</v>
      </c>
      <c r="E1096" s="28">
        <v>0.95</v>
      </c>
      <c r="F1096" s="28">
        <v>20122211.651014</v>
      </c>
    </row>
    <row r="1097" spans="2:6" x14ac:dyDescent="0.3">
      <c r="B1097" s="34" t="s">
        <v>44</v>
      </c>
      <c r="C1097" s="26" t="s">
        <v>7</v>
      </c>
      <c r="D1097" s="26" t="s">
        <v>38</v>
      </c>
      <c r="E1097" s="26">
        <v>0.95</v>
      </c>
      <c r="F1097" s="26">
        <v>20122211.651014</v>
      </c>
    </row>
    <row r="1098" spans="2:6" x14ac:dyDescent="0.3">
      <c r="B1098" s="35" t="s">
        <v>44</v>
      </c>
      <c r="C1098" s="28" t="s">
        <v>7</v>
      </c>
      <c r="D1098" s="28" t="s">
        <v>38</v>
      </c>
      <c r="E1098" s="28">
        <v>0.95</v>
      </c>
      <c r="F1098" s="28">
        <v>20122211.651014</v>
      </c>
    </row>
    <row r="1099" spans="2:6" x14ac:dyDescent="0.3">
      <c r="B1099" s="34" t="s">
        <v>44</v>
      </c>
      <c r="C1099" s="26" t="s">
        <v>7</v>
      </c>
      <c r="D1099" s="26" t="s">
        <v>38</v>
      </c>
      <c r="E1099" s="26">
        <v>0.75</v>
      </c>
      <c r="F1099" s="26">
        <v>16629555.5066</v>
      </c>
    </row>
    <row r="1100" spans="2:6" x14ac:dyDescent="0.3">
      <c r="B1100" s="35" t="s">
        <v>44</v>
      </c>
      <c r="C1100" s="28" t="s">
        <v>7</v>
      </c>
      <c r="D1100" s="28" t="s">
        <v>38</v>
      </c>
      <c r="E1100" s="28">
        <v>0.75</v>
      </c>
      <c r="F1100" s="28">
        <v>16629555.5066</v>
      </c>
    </row>
    <row r="1101" spans="2:6" x14ac:dyDescent="0.3">
      <c r="B1101" s="34" t="s">
        <v>44</v>
      </c>
      <c r="C1101" s="26" t="s">
        <v>7</v>
      </c>
      <c r="D1101" s="26" t="s">
        <v>38</v>
      </c>
      <c r="E1101" s="26">
        <v>0.75</v>
      </c>
      <c r="F1101" s="26">
        <v>16629555.5066</v>
      </c>
    </row>
    <row r="1102" spans="2:6" x14ac:dyDescent="0.3">
      <c r="B1102" s="35" t="s">
        <v>44</v>
      </c>
      <c r="C1102" s="28" t="s">
        <v>7</v>
      </c>
      <c r="D1102" s="28" t="s">
        <v>38</v>
      </c>
      <c r="E1102" s="28">
        <v>0.75</v>
      </c>
      <c r="F1102" s="28">
        <v>16629555.5066</v>
      </c>
    </row>
    <row r="1103" spans="2:6" x14ac:dyDescent="0.3">
      <c r="B1103" s="34" t="s">
        <v>44</v>
      </c>
      <c r="C1103" s="26" t="s">
        <v>7</v>
      </c>
      <c r="D1103" s="26" t="s">
        <v>38</v>
      </c>
      <c r="E1103" s="26">
        <v>0.5</v>
      </c>
      <c r="F1103" s="26">
        <v>14158464.207069</v>
      </c>
    </row>
    <row r="1104" spans="2:6" x14ac:dyDescent="0.3">
      <c r="B1104" s="35" t="s">
        <v>44</v>
      </c>
      <c r="C1104" s="28" t="s">
        <v>7</v>
      </c>
      <c r="D1104" s="28" t="s">
        <v>38</v>
      </c>
      <c r="E1104" s="28">
        <v>0.5</v>
      </c>
      <c r="F1104" s="28">
        <v>14158464.207069</v>
      </c>
    </row>
    <row r="1105" spans="2:6" x14ac:dyDescent="0.3">
      <c r="B1105" s="34" t="s">
        <v>44</v>
      </c>
      <c r="C1105" s="26" t="s">
        <v>7</v>
      </c>
      <c r="D1105" s="26" t="s">
        <v>38</v>
      </c>
      <c r="E1105" s="26">
        <v>0.5</v>
      </c>
      <c r="F1105" s="26">
        <v>14158464.207069</v>
      </c>
    </row>
    <row r="1106" spans="2:6" x14ac:dyDescent="0.3">
      <c r="B1106" s="35" t="s">
        <v>44</v>
      </c>
      <c r="C1106" s="28" t="s">
        <v>7</v>
      </c>
      <c r="D1106" s="28" t="s">
        <v>38</v>
      </c>
      <c r="E1106" s="28">
        <v>0.5</v>
      </c>
      <c r="F1106" s="28">
        <v>14158464.207069</v>
      </c>
    </row>
    <row r="1107" spans="2:6" x14ac:dyDescent="0.3">
      <c r="B1107" s="34" t="s">
        <v>44</v>
      </c>
      <c r="C1107" s="26" t="s">
        <v>7</v>
      </c>
      <c r="D1107" s="26" t="s">
        <v>38</v>
      </c>
      <c r="E1107" s="26">
        <v>0.5</v>
      </c>
      <c r="F1107" s="26">
        <v>14158464.207069</v>
      </c>
    </row>
    <row r="1108" spans="2:6" x14ac:dyDescent="0.3">
      <c r="B1108" s="35" t="s">
        <v>44</v>
      </c>
      <c r="C1108" s="28" t="s">
        <v>7</v>
      </c>
      <c r="D1108" s="28" t="s">
        <v>38</v>
      </c>
      <c r="E1108" s="28">
        <v>0.25</v>
      </c>
      <c r="F1108" s="28">
        <v>11843250.781854</v>
      </c>
    </row>
    <row r="1109" spans="2:6" x14ac:dyDescent="0.3">
      <c r="B1109" s="34" t="s">
        <v>44</v>
      </c>
      <c r="C1109" s="26" t="s">
        <v>7</v>
      </c>
      <c r="D1109" s="26" t="s">
        <v>38</v>
      </c>
      <c r="E1109" s="26">
        <v>0.25</v>
      </c>
      <c r="F1109" s="26">
        <v>11843250.781854</v>
      </c>
    </row>
    <row r="1110" spans="2:6" x14ac:dyDescent="0.3">
      <c r="B1110" s="35" t="s">
        <v>44</v>
      </c>
      <c r="C1110" s="28" t="s">
        <v>7</v>
      </c>
      <c r="D1110" s="28" t="s">
        <v>38</v>
      </c>
      <c r="E1110" s="28">
        <v>0.25</v>
      </c>
      <c r="F1110" s="28">
        <v>11843250.781854</v>
      </c>
    </row>
    <row r="1111" spans="2:6" x14ac:dyDescent="0.3">
      <c r="B1111" s="34" t="s">
        <v>44</v>
      </c>
      <c r="C1111" s="26" t="s">
        <v>7</v>
      </c>
      <c r="D1111" s="26" t="s">
        <v>38</v>
      </c>
      <c r="E1111" s="26">
        <v>0.25</v>
      </c>
      <c r="F1111" s="26">
        <v>11843250.781854</v>
      </c>
    </row>
    <row r="1112" spans="2:6" x14ac:dyDescent="0.3">
      <c r="B1112" s="35" t="s">
        <v>44</v>
      </c>
      <c r="C1112" s="28" t="s">
        <v>7</v>
      </c>
      <c r="D1112" s="28" t="s">
        <v>38</v>
      </c>
      <c r="E1112" s="28">
        <v>0.05</v>
      </c>
      <c r="F1112" s="28">
        <v>9211584.8595519997</v>
      </c>
    </row>
    <row r="1113" spans="2:6" x14ac:dyDescent="0.3">
      <c r="B1113" s="34" t="s">
        <v>44</v>
      </c>
      <c r="C1113" s="26" t="s">
        <v>7</v>
      </c>
      <c r="D1113" s="26" t="s">
        <v>38</v>
      </c>
      <c r="E1113" s="26">
        <v>0.05</v>
      </c>
      <c r="F1113" s="26">
        <v>9211584.8595519997</v>
      </c>
    </row>
    <row r="1114" spans="2:6" x14ac:dyDescent="0.3">
      <c r="B1114" s="35" t="s">
        <v>44</v>
      </c>
      <c r="C1114" s="28" t="s">
        <v>7</v>
      </c>
      <c r="D1114" s="28" t="s">
        <v>38</v>
      </c>
      <c r="E1114" s="28">
        <v>0.05</v>
      </c>
      <c r="F1114" s="28">
        <v>9211584.8595519997</v>
      </c>
    </row>
    <row r="1115" spans="2:6" x14ac:dyDescent="0.3">
      <c r="B1115" s="34" t="s">
        <v>44</v>
      </c>
      <c r="C1115" s="26" t="s">
        <v>7</v>
      </c>
      <c r="D1115" s="26" t="s">
        <v>38</v>
      </c>
      <c r="E1115" s="26">
        <v>0</v>
      </c>
      <c r="F1115" s="26">
        <v>4654400.7668350004</v>
      </c>
    </row>
    <row r="1116" spans="2:6" x14ac:dyDescent="0.3">
      <c r="B1116" s="35" t="s">
        <v>44</v>
      </c>
      <c r="C1116" s="28" t="s">
        <v>7</v>
      </c>
      <c r="D1116" s="28" t="s">
        <v>38</v>
      </c>
      <c r="E1116" s="28" t="s">
        <v>24</v>
      </c>
      <c r="F1116" s="28">
        <v>14346692.186104</v>
      </c>
    </row>
    <row r="1117" spans="2:6" x14ac:dyDescent="0.3">
      <c r="B1117" s="34" t="s">
        <v>44</v>
      </c>
      <c r="C1117" s="26" t="s">
        <v>7</v>
      </c>
      <c r="D1117" s="26" t="s">
        <v>46</v>
      </c>
      <c r="E1117" s="26">
        <v>1</v>
      </c>
      <c r="F1117" s="26">
        <v>612</v>
      </c>
    </row>
    <row r="1118" spans="2:6" x14ac:dyDescent="0.3">
      <c r="B1118" s="35" t="s">
        <v>44</v>
      </c>
      <c r="C1118" s="28" t="s">
        <v>7</v>
      </c>
      <c r="D1118" s="28" t="s">
        <v>46</v>
      </c>
      <c r="E1118" s="28">
        <v>0.95</v>
      </c>
      <c r="F1118" s="28">
        <v>507</v>
      </c>
    </row>
    <row r="1119" spans="2:6" x14ac:dyDescent="0.3">
      <c r="B1119" s="34" t="s">
        <v>44</v>
      </c>
      <c r="C1119" s="26" t="s">
        <v>7</v>
      </c>
      <c r="D1119" s="26" t="s">
        <v>46</v>
      </c>
      <c r="E1119" s="26">
        <v>0.95</v>
      </c>
      <c r="F1119" s="26">
        <v>507</v>
      </c>
    </row>
    <row r="1120" spans="2:6" x14ac:dyDescent="0.3">
      <c r="B1120" s="35" t="s">
        <v>44</v>
      </c>
      <c r="C1120" s="28" t="s">
        <v>7</v>
      </c>
      <c r="D1120" s="28" t="s">
        <v>46</v>
      </c>
      <c r="E1120" s="28">
        <v>0.95</v>
      </c>
      <c r="F1120" s="28">
        <v>507</v>
      </c>
    </row>
    <row r="1121" spans="2:6" x14ac:dyDescent="0.3">
      <c r="B1121" s="34" t="s">
        <v>44</v>
      </c>
      <c r="C1121" s="26" t="s">
        <v>7</v>
      </c>
      <c r="D1121" s="26" t="s">
        <v>46</v>
      </c>
      <c r="E1121" s="26">
        <v>0.75</v>
      </c>
      <c r="F1121" s="26">
        <v>416</v>
      </c>
    </row>
    <row r="1122" spans="2:6" x14ac:dyDescent="0.3">
      <c r="B1122" s="35" t="s">
        <v>44</v>
      </c>
      <c r="C1122" s="28" t="s">
        <v>7</v>
      </c>
      <c r="D1122" s="28" t="s">
        <v>46</v>
      </c>
      <c r="E1122" s="28">
        <v>0.75</v>
      </c>
      <c r="F1122" s="28">
        <v>416</v>
      </c>
    </row>
    <row r="1123" spans="2:6" x14ac:dyDescent="0.3">
      <c r="B1123" s="34" t="s">
        <v>44</v>
      </c>
      <c r="C1123" s="26" t="s">
        <v>7</v>
      </c>
      <c r="D1123" s="26" t="s">
        <v>46</v>
      </c>
      <c r="E1123" s="26">
        <v>0.75</v>
      </c>
      <c r="F1123" s="26">
        <v>416</v>
      </c>
    </row>
    <row r="1124" spans="2:6" x14ac:dyDescent="0.3">
      <c r="B1124" s="35" t="s">
        <v>44</v>
      </c>
      <c r="C1124" s="28" t="s">
        <v>7</v>
      </c>
      <c r="D1124" s="28" t="s">
        <v>46</v>
      </c>
      <c r="E1124" s="28">
        <v>0.75</v>
      </c>
      <c r="F1124" s="28">
        <v>416</v>
      </c>
    </row>
    <row r="1125" spans="2:6" x14ac:dyDescent="0.3">
      <c r="B1125" s="34" t="s">
        <v>44</v>
      </c>
      <c r="C1125" s="26" t="s">
        <v>7</v>
      </c>
      <c r="D1125" s="26" t="s">
        <v>46</v>
      </c>
      <c r="E1125" s="26">
        <v>0.5</v>
      </c>
      <c r="F1125" s="26">
        <v>313</v>
      </c>
    </row>
    <row r="1126" spans="2:6" x14ac:dyDescent="0.3">
      <c r="B1126" s="35" t="s">
        <v>44</v>
      </c>
      <c r="C1126" s="28" t="s">
        <v>7</v>
      </c>
      <c r="D1126" s="28" t="s">
        <v>46</v>
      </c>
      <c r="E1126" s="28">
        <v>0.5</v>
      </c>
      <c r="F1126" s="28">
        <v>313</v>
      </c>
    </row>
    <row r="1127" spans="2:6" x14ac:dyDescent="0.3">
      <c r="B1127" s="34" t="s">
        <v>44</v>
      </c>
      <c r="C1127" s="26" t="s">
        <v>7</v>
      </c>
      <c r="D1127" s="26" t="s">
        <v>46</v>
      </c>
      <c r="E1127" s="26">
        <v>0.5</v>
      </c>
      <c r="F1127" s="26">
        <v>313</v>
      </c>
    </row>
    <row r="1128" spans="2:6" x14ac:dyDescent="0.3">
      <c r="B1128" s="35" t="s">
        <v>44</v>
      </c>
      <c r="C1128" s="28" t="s">
        <v>7</v>
      </c>
      <c r="D1128" s="28" t="s">
        <v>46</v>
      </c>
      <c r="E1128" s="28">
        <v>0.5</v>
      </c>
      <c r="F1128" s="28">
        <v>313</v>
      </c>
    </row>
    <row r="1129" spans="2:6" x14ac:dyDescent="0.3">
      <c r="B1129" s="34" t="s">
        <v>44</v>
      </c>
      <c r="C1129" s="26" t="s">
        <v>7</v>
      </c>
      <c r="D1129" s="26" t="s">
        <v>46</v>
      </c>
      <c r="E1129" s="26">
        <v>0.5</v>
      </c>
      <c r="F1129" s="26">
        <v>313</v>
      </c>
    </row>
    <row r="1130" spans="2:6" x14ac:dyDescent="0.3">
      <c r="B1130" s="35" t="s">
        <v>44</v>
      </c>
      <c r="C1130" s="28" t="s">
        <v>7</v>
      </c>
      <c r="D1130" s="28" t="s">
        <v>46</v>
      </c>
      <c r="E1130" s="28">
        <v>0.25</v>
      </c>
      <c r="F1130" s="28">
        <v>245</v>
      </c>
    </row>
    <row r="1131" spans="2:6" x14ac:dyDescent="0.3">
      <c r="B1131" s="34" t="s">
        <v>44</v>
      </c>
      <c r="C1131" s="26" t="s">
        <v>7</v>
      </c>
      <c r="D1131" s="26" t="s">
        <v>46</v>
      </c>
      <c r="E1131" s="26">
        <v>0.25</v>
      </c>
      <c r="F1131" s="26">
        <v>245</v>
      </c>
    </row>
    <row r="1132" spans="2:6" x14ac:dyDescent="0.3">
      <c r="B1132" s="35" t="s">
        <v>44</v>
      </c>
      <c r="C1132" s="28" t="s">
        <v>7</v>
      </c>
      <c r="D1132" s="28" t="s">
        <v>46</v>
      </c>
      <c r="E1132" s="28">
        <v>0.25</v>
      </c>
      <c r="F1132" s="28">
        <v>245</v>
      </c>
    </row>
    <row r="1133" spans="2:6" x14ac:dyDescent="0.3">
      <c r="B1133" s="34" t="s">
        <v>44</v>
      </c>
      <c r="C1133" s="26" t="s">
        <v>7</v>
      </c>
      <c r="D1133" s="26" t="s">
        <v>46</v>
      </c>
      <c r="E1133" s="26">
        <v>0.25</v>
      </c>
      <c r="F1133" s="26">
        <v>245</v>
      </c>
    </row>
    <row r="1134" spans="2:6" x14ac:dyDescent="0.3">
      <c r="B1134" s="35" t="s">
        <v>44</v>
      </c>
      <c r="C1134" s="28" t="s">
        <v>7</v>
      </c>
      <c r="D1134" s="28" t="s">
        <v>46</v>
      </c>
      <c r="E1134" s="28">
        <v>0.05</v>
      </c>
      <c r="F1134" s="28">
        <v>187</v>
      </c>
    </row>
    <row r="1135" spans="2:6" x14ac:dyDescent="0.3">
      <c r="B1135" s="34" t="s">
        <v>44</v>
      </c>
      <c r="C1135" s="26" t="s">
        <v>7</v>
      </c>
      <c r="D1135" s="26" t="s">
        <v>46</v>
      </c>
      <c r="E1135" s="26">
        <v>0.05</v>
      </c>
      <c r="F1135" s="26">
        <v>187</v>
      </c>
    </row>
    <row r="1136" spans="2:6" x14ac:dyDescent="0.3">
      <c r="B1136" s="35" t="s">
        <v>44</v>
      </c>
      <c r="C1136" s="28" t="s">
        <v>7</v>
      </c>
      <c r="D1136" s="28" t="s">
        <v>46</v>
      </c>
      <c r="E1136" s="28">
        <v>0.05</v>
      </c>
      <c r="F1136" s="28">
        <v>187</v>
      </c>
    </row>
    <row r="1137" spans="2:6" x14ac:dyDescent="0.3">
      <c r="B1137" s="34" t="s">
        <v>44</v>
      </c>
      <c r="C1137" s="26" t="s">
        <v>7</v>
      </c>
      <c r="D1137" s="26" t="s">
        <v>46</v>
      </c>
      <c r="E1137" s="26">
        <v>0</v>
      </c>
      <c r="F1137" s="26">
        <v>114</v>
      </c>
    </row>
    <row r="1138" spans="2:6" x14ac:dyDescent="0.3">
      <c r="B1138" s="35" t="s">
        <v>44</v>
      </c>
      <c r="C1138" s="28" t="s">
        <v>7</v>
      </c>
      <c r="D1138" s="28" t="s">
        <v>46</v>
      </c>
      <c r="E1138" s="28" t="s">
        <v>24</v>
      </c>
      <c r="F1138" s="28">
        <v>331.20922200000001</v>
      </c>
    </row>
    <row r="1139" spans="2:6" x14ac:dyDescent="0.3">
      <c r="B1139" s="34" t="s">
        <v>44</v>
      </c>
      <c r="C1139" s="26" t="s">
        <v>7</v>
      </c>
      <c r="D1139" s="26" t="s">
        <v>39</v>
      </c>
      <c r="E1139" s="26">
        <v>1</v>
      </c>
      <c r="F1139" s="26">
        <v>57.765860000000004</v>
      </c>
    </row>
    <row r="1140" spans="2:6" x14ac:dyDescent="0.3">
      <c r="B1140" s="35" t="s">
        <v>44</v>
      </c>
      <c r="C1140" s="28" t="s">
        <v>7</v>
      </c>
      <c r="D1140" s="28" t="s">
        <v>39</v>
      </c>
      <c r="E1140" s="28">
        <v>0.95</v>
      </c>
      <c r="F1140" s="28">
        <v>46.132306</v>
      </c>
    </row>
    <row r="1141" spans="2:6" x14ac:dyDescent="0.3">
      <c r="B1141" s="34" t="s">
        <v>44</v>
      </c>
      <c r="C1141" s="26" t="s">
        <v>7</v>
      </c>
      <c r="D1141" s="26" t="s">
        <v>39</v>
      </c>
      <c r="E1141" s="26">
        <v>0.95</v>
      </c>
      <c r="F1141" s="26">
        <v>46.132306</v>
      </c>
    </row>
    <row r="1142" spans="2:6" x14ac:dyDescent="0.3">
      <c r="B1142" s="35" t="s">
        <v>44</v>
      </c>
      <c r="C1142" s="28" t="s">
        <v>7</v>
      </c>
      <c r="D1142" s="28" t="s">
        <v>39</v>
      </c>
      <c r="E1142" s="28">
        <v>0.95</v>
      </c>
      <c r="F1142" s="28">
        <v>46.132306</v>
      </c>
    </row>
    <row r="1143" spans="2:6" x14ac:dyDescent="0.3">
      <c r="B1143" s="34" t="s">
        <v>44</v>
      </c>
      <c r="C1143" s="26" t="s">
        <v>7</v>
      </c>
      <c r="D1143" s="26" t="s">
        <v>39</v>
      </c>
      <c r="E1143" s="26">
        <v>0.75</v>
      </c>
      <c r="F1143" s="26">
        <v>40.343203000000003</v>
      </c>
    </row>
    <row r="1144" spans="2:6" x14ac:dyDescent="0.3">
      <c r="B1144" s="35" t="s">
        <v>44</v>
      </c>
      <c r="C1144" s="28" t="s">
        <v>7</v>
      </c>
      <c r="D1144" s="28" t="s">
        <v>39</v>
      </c>
      <c r="E1144" s="28">
        <v>0.75</v>
      </c>
      <c r="F1144" s="28">
        <v>40.343203000000003</v>
      </c>
    </row>
    <row r="1145" spans="2:6" x14ac:dyDescent="0.3">
      <c r="B1145" s="34" t="s">
        <v>44</v>
      </c>
      <c r="C1145" s="26" t="s">
        <v>7</v>
      </c>
      <c r="D1145" s="26" t="s">
        <v>39</v>
      </c>
      <c r="E1145" s="26">
        <v>0.75</v>
      </c>
      <c r="F1145" s="26">
        <v>40.343203000000003</v>
      </c>
    </row>
    <row r="1146" spans="2:6" x14ac:dyDescent="0.3">
      <c r="B1146" s="35" t="s">
        <v>44</v>
      </c>
      <c r="C1146" s="28" t="s">
        <v>7</v>
      </c>
      <c r="D1146" s="28" t="s">
        <v>39</v>
      </c>
      <c r="E1146" s="28">
        <v>0.75</v>
      </c>
      <c r="F1146" s="28">
        <v>40.343203000000003</v>
      </c>
    </row>
    <row r="1147" spans="2:6" x14ac:dyDescent="0.3">
      <c r="B1147" s="34" t="s">
        <v>44</v>
      </c>
      <c r="C1147" s="26" t="s">
        <v>7</v>
      </c>
      <c r="D1147" s="26" t="s">
        <v>39</v>
      </c>
      <c r="E1147" s="26">
        <v>0.5</v>
      </c>
      <c r="F1147" s="26">
        <v>36.136499999999998</v>
      </c>
    </row>
    <row r="1148" spans="2:6" x14ac:dyDescent="0.3">
      <c r="B1148" s="35" t="s">
        <v>44</v>
      </c>
      <c r="C1148" s="28" t="s">
        <v>7</v>
      </c>
      <c r="D1148" s="28" t="s">
        <v>39</v>
      </c>
      <c r="E1148" s="28">
        <v>0.5</v>
      </c>
      <c r="F1148" s="28">
        <v>36.136499999999998</v>
      </c>
    </row>
    <row r="1149" spans="2:6" x14ac:dyDescent="0.3">
      <c r="B1149" s="34" t="s">
        <v>44</v>
      </c>
      <c r="C1149" s="26" t="s">
        <v>7</v>
      </c>
      <c r="D1149" s="26" t="s">
        <v>39</v>
      </c>
      <c r="E1149" s="26">
        <v>0.5</v>
      </c>
      <c r="F1149" s="26">
        <v>36.136499999999998</v>
      </c>
    </row>
    <row r="1150" spans="2:6" x14ac:dyDescent="0.3">
      <c r="B1150" s="35" t="s">
        <v>44</v>
      </c>
      <c r="C1150" s="28" t="s">
        <v>7</v>
      </c>
      <c r="D1150" s="28" t="s">
        <v>39</v>
      </c>
      <c r="E1150" s="28">
        <v>0.5</v>
      </c>
      <c r="F1150" s="28">
        <v>36.136499999999998</v>
      </c>
    </row>
    <row r="1151" spans="2:6" x14ac:dyDescent="0.3">
      <c r="B1151" s="34" t="s">
        <v>44</v>
      </c>
      <c r="C1151" s="26" t="s">
        <v>7</v>
      </c>
      <c r="D1151" s="26" t="s">
        <v>39</v>
      </c>
      <c r="E1151" s="26">
        <v>0.5</v>
      </c>
      <c r="F1151" s="26">
        <v>36.136499999999998</v>
      </c>
    </row>
    <row r="1152" spans="2:6" x14ac:dyDescent="0.3">
      <c r="B1152" s="35" t="s">
        <v>44</v>
      </c>
      <c r="C1152" s="28" t="s">
        <v>7</v>
      </c>
      <c r="D1152" s="28" t="s">
        <v>39</v>
      </c>
      <c r="E1152" s="28">
        <v>0.25</v>
      </c>
      <c r="F1152" s="28">
        <v>31.852703999999999</v>
      </c>
    </row>
    <row r="1153" spans="2:6" x14ac:dyDescent="0.3">
      <c r="B1153" s="34" t="s">
        <v>44</v>
      </c>
      <c r="C1153" s="26" t="s">
        <v>7</v>
      </c>
      <c r="D1153" s="26" t="s">
        <v>39</v>
      </c>
      <c r="E1153" s="26">
        <v>0.25</v>
      </c>
      <c r="F1153" s="26">
        <v>31.852703999999999</v>
      </c>
    </row>
    <row r="1154" spans="2:6" x14ac:dyDescent="0.3">
      <c r="B1154" s="35" t="s">
        <v>44</v>
      </c>
      <c r="C1154" s="28" t="s">
        <v>7</v>
      </c>
      <c r="D1154" s="28" t="s">
        <v>39</v>
      </c>
      <c r="E1154" s="28">
        <v>0.25</v>
      </c>
      <c r="F1154" s="28">
        <v>31.852703999999999</v>
      </c>
    </row>
    <row r="1155" spans="2:6" x14ac:dyDescent="0.3">
      <c r="B1155" s="34" t="s">
        <v>44</v>
      </c>
      <c r="C1155" s="26" t="s">
        <v>7</v>
      </c>
      <c r="D1155" s="26" t="s">
        <v>39</v>
      </c>
      <c r="E1155" s="26">
        <v>0.25</v>
      </c>
      <c r="F1155" s="26">
        <v>31.852703999999999</v>
      </c>
    </row>
    <row r="1156" spans="2:6" x14ac:dyDescent="0.3">
      <c r="B1156" s="35" t="s">
        <v>44</v>
      </c>
      <c r="C1156" s="28" t="s">
        <v>7</v>
      </c>
      <c r="D1156" s="28" t="s">
        <v>39</v>
      </c>
      <c r="E1156" s="28">
        <v>0.05</v>
      </c>
      <c r="F1156" s="28">
        <v>26.164382</v>
      </c>
    </row>
    <row r="1157" spans="2:6" x14ac:dyDescent="0.3">
      <c r="B1157" s="34" t="s">
        <v>44</v>
      </c>
      <c r="C1157" s="26" t="s">
        <v>7</v>
      </c>
      <c r="D1157" s="26" t="s">
        <v>39</v>
      </c>
      <c r="E1157" s="26">
        <v>0.05</v>
      </c>
      <c r="F1157" s="26">
        <v>26.164382</v>
      </c>
    </row>
    <row r="1158" spans="2:6" x14ac:dyDescent="0.3">
      <c r="B1158" s="35" t="s">
        <v>44</v>
      </c>
      <c r="C1158" s="28" t="s">
        <v>7</v>
      </c>
      <c r="D1158" s="28" t="s">
        <v>39</v>
      </c>
      <c r="E1158" s="28">
        <v>0.05</v>
      </c>
      <c r="F1158" s="28">
        <v>26.164382</v>
      </c>
    </row>
    <row r="1159" spans="2:6" x14ac:dyDescent="0.3">
      <c r="B1159" s="34" t="s">
        <v>44</v>
      </c>
      <c r="C1159" s="26" t="s">
        <v>7</v>
      </c>
      <c r="D1159" s="26" t="s">
        <v>39</v>
      </c>
      <c r="E1159" s="26">
        <v>0</v>
      </c>
      <c r="F1159" s="26">
        <v>16.505119000000001</v>
      </c>
    </row>
    <row r="1160" spans="2:6" x14ac:dyDescent="0.3">
      <c r="B1160" s="35" t="s">
        <v>44</v>
      </c>
      <c r="C1160" s="28" t="s">
        <v>7</v>
      </c>
      <c r="D1160" s="28" t="s">
        <v>39</v>
      </c>
      <c r="E1160" s="28" t="s">
        <v>24</v>
      </c>
      <c r="F1160" s="28">
        <v>36.129368999999997</v>
      </c>
    </row>
    <row r="1161" spans="2:6" x14ac:dyDescent="0.3">
      <c r="B1161" s="34" t="s">
        <v>44</v>
      </c>
      <c r="C1161" s="26" t="s">
        <v>7</v>
      </c>
      <c r="D1161" s="26" t="s">
        <v>40</v>
      </c>
      <c r="E1161" s="26">
        <v>1</v>
      </c>
      <c r="F1161" s="26">
        <v>535.51461500000005</v>
      </c>
    </row>
    <row r="1162" spans="2:6" x14ac:dyDescent="0.3">
      <c r="B1162" s="35" t="s">
        <v>44</v>
      </c>
      <c r="C1162" s="28" t="s">
        <v>7</v>
      </c>
      <c r="D1162" s="28" t="s">
        <v>40</v>
      </c>
      <c r="E1162" s="28">
        <v>0.95</v>
      </c>
      <c r="F1162" s="28">
        <v>336.059864</v>
      </c>
    </row>
    <row r="1163" spans="2:6" x14ac:dyDescent="0.3">
      <c r="B1163" s="34" t="s">
        <v>44</v>
      </c>
      <c r="C1163" s="26" t="s">
        <v>7</v>
      </c>
      <c r="D1163" s="26" t="s">
        <v>40</v>
      </c>
      <c r="E1163" s="26">
        <v>0.95</v>
      </c>
      <c r="F1163" s="26">
        <v>336.059864</v>
      </c>
    </row>
    <row r="1164" spans="2:6" x14ac:dyDescent="0.3">
      <c r="B1164" s="35" t="s">
        <v>44</v>
      </c>
      <c r="C1164" s="28" t="s">
        <v>7</v>
      </c>
      <c r="D1164" s="28" t="s">
        <v>40</v>
      </c>
      <c r="E1164" s="28">
        <v>0.95</v>
      </c>
      <c r="F1164" s="28">
        <v>336.059864</v>
      </c>
    </row>
    <row r="1165" spans="2:6" x14ac:dyDescent="0.3">
      <c r="B1165" s="34" t="s">
        <v>44</v>
      </c>
      <c r="C1165" s="26" t="s">
        <v>7</v>
      </c>
      <c r="D1165" s="26" t="s">
        <v>40</v>
      </c>
      <c r="E1165" s="26">
        <v>0.75</v>
      </c>
      <c r="F1165" s="26">
        <v>269.94833199999999</v>
      </c>
    </row>
    <row r="1166" spans="2:6" x14ac:dyDescent="0.3">
      <c r="B1166" s="35" t="s">
        <v>44</v>
      </c>
      <c r="C1166" s="28" t="s">
        <v>7</v>
      </c>
      <c r="D1166" s="28" t="s">
        <v>40</v>
      </c>
      <c r="E1166" s="28">
        <v>0.75</v>
      </c>
      <c r="F1166" s="28">
        <v>269.94833199999999</v>
      </c>
    </row>
    <row r="1167" spans="2:6" x14ac:dyDescent="0.3">
      <c r="B1167" s="34" t="s">
        <v>44</v>
      </c>
      <c r="C1167" s="26" t="s">
        <v>7</v>
      </c>
      <c r="D1167" s="26" t="s">
        <v>40</v>
      </c>
      <c r="E1167" s="26">
        <v>0.75</v>
      </c>
      <c r="F1167" s="26">
        <v>269.94833199999999</v>
      </c>
    </row>
    <row r="1168" spans="2:6" x14ac:dyDescent="0.3">
      <c r="B1168" s="35" t="s">
        <v>44</v>
      </c>
      <c r="C1168" s="28" t="s">
        <v>7</v>
      </c>
      <c r="D1168" s="28" t="s">
        <v>40</v>
      </c>
      <c r="E1168" s="28">
        <v>0.75</v>
      </c>
      <c r="F1168" s="28">
        <v>269.94833199999999</v>
      </c>
    </row>
    <row r="1169" spans="2:6" x14ac:dyDescent="0.3">
      <c r="B1169" s="34" t="s">
        <v>44</v>
      </c>
      <c r="C1169" s="26" t="s">
        <v>7</v>
      </c>
      <c r="D1169" s="26" t="s">
        <v>40</v>
      </c>
      <c r="E1169" s="26">
        <v>0.5</v>
      </c>
      <c r="F1169" s="26">
        <v>232.87583000000001</v>
      </c>
    </row>
    <row r="1170" spans="2:6" x14ac:dyDescent="0.3">
      <c r="B1170" s="35" t="s">
        <v>44</v>
      </c>
      <c r="C1170" s="28" t="s">
        <v>7</v>
      </c>
      <c r="D1170" s="28" t="s">
        <v>40</v>
      </c>
      <c r="E1170" s="28">
        <v>0.5</v>
      </c>
      <c r="F1170" s="28">
        <v>232.87583000000001</v>
      </c>
    </row>
    <row r="1171" spans="2:6" x14ac:dyDescent="0.3">
      <c r="B1171" s="34" t="s">
        <v>44</v>
      </c>
      <c r="C1171" s="26" t="s">
        <v>7</v>
      </c>
      <c r="D1171" s="26" t="s">
        <v>40</v>
      </c>
      <c r="E1171" s="26">
        <v>0.5</v>
      </c>
      <c r="F1171" s="26">
        <v>232.87583000000001</v>
      </c>
    </row>
    <row r="1172" spans="2:6" x14ac:dyDescent="0.3">
      <c r="B1172" s="35" t="s">
        <v>44</v>
      </c>
      <c r="C1172" s="28" t="s">
        <v>7</v>
      </c>
      <c r="D1172" s="28" t="s">
        <v>40</v>
      </c>
      <c r="E1172" s="28">
        <v>0.5</v>
      </c>
      <c r="F1172" s="28">
        <v>232.87583000000001</v>
      </c>
    </row>
    <row r="1173" spans="2:6" x14ac:dyDescent="0.3">
      <c r="B1173" s="34" t="s">
        <v>44</v>
      </c>
      <c r="C1173" s="26" t="s">
        <v>7</v>
      </c>
      <c r="D1173" s="26" t="s">
        <v>40</v>
      </c>
      <c r="E1173" s="26">
        <v>0.5</v>
      </c>
      <c r="F1173" s="26">
        <v>232.87583000000001</v>
      </c>
    </row>
    <row r="1174" spans="2:6" x14ac:dyDescent="0.3">
      <c r="B1174" s="35" t="s">
        <v>44</v>
      </c>
      <c r="C1174" s="28" t="s">
        <v>7</v>
      </c>
      <c r="D1174" s="28" t="s">
        <v>40</v>
      </c>
      <c r="E1174" s="28">
        <v>0.25</v>
      </c>
      <c r="F1174" s="28">
        <v>205.89182700000001</v>
      </c>
    </row>
    <row r="1175" spans="2:6" x14ac:dyDescent="0.3">
      <c r="B1175" s="34" t="s">
        <v>44</v>
      </c>
      <c r="C1175" s="26" t="s">
        <v>7</v>
      </c>
      <c r="D1175" s="26" t="s">
        <v>40</v>
      </c>
      <c r="E1175" s="26">
        <v>0.25</v>
      </c>
      <c r="F1175" s="26">
        <v>205.89182700000001</v>
      </c>
    </row>
    <row r="1176" spans="2:6" x14ac:dyDescent="0.3">
      <c r="B1176" s="35" t="s">
        <v>44</v>
      </c>
      <c r="C1176" s="28" t="s">
        <v>7</v>
      </c>
      <c r="D1176" s="28" t="s">
        <v>40</v>
      </c>
      <c r="E1176" s="28">
        <v>0.25</v>
      </c>
      <c r="F1176" s="28">
        <v>205.89182700000001</v>
      </c>
    </row>
    <row r="1177" spans="2:6" x14ac:dyDescent="0.3">
      <c r="B1177" s="34" t="s">
        <v>44</v>
      </c>
      <c r="C1177" s="26" t="s">
        <v>7</v>
      </c>
      <c r="D1177" s="26" t="s">
        <v>40</v>
      </c>
      <c r="E1177" s="26">
        <v>0.25</v>
      </c>
      <c r="F1177" s="26">
        <v>205.89182700000001</v>
      </c>
    </row>
    <row r="1178" spans="2:6" x14ac:dyDescent="0.3">
      <c r="B1178" s="35" t="s">
        <v>44</v>
      </c>
      <c r="C1178" s="28" t="s">
        <v>7</v>
      </c>
      <c r="D1178" s="28" t="s">
        <v>40</v>
      </c>
      <c r="E1178" s="28">
        <v>0.05</v>
      </c>
      <c r="F1178" s="28">
        <v>180.379086</v>
      </c>
    </row>
    <row r="1179" spans="2:6" x14ac:dyDescent="0.3">
      <c r="B1179" s="34" t="s">
        <v>44</v>
      </c>
      <c r="C1179" s="26" t="s">
        <v>7</v>
      </c>
      <c r="D1179" s="26" t="s">
        <v>40</v>
      </c>
      <c r="E1179" s="26">
        <v>0.05</v>
      </c>
      <c r="F1179" s="26">
        <v>180.379086</v>
      </c>
    </row>
    <row r="1180" spans="2:6" x14ac:dyDescent="0.3">
      <c r="B1180" s="35" t="s">
        <v>44</v>
      </c>
      <c r="C1180" s="28" t="s">
        <v>7</v>
      </c>
      <c r="D1180" s="28" t="s">
        <v>40</v>
      </c>
      <c r="E1180" s="28">
        <v>0.05</v>
      </c>
      <c r="F1180" s="28">
        <v>180.379086</v>
      </c>
    </row>
    <row r="1181" spans="2:6" x14ac:dyDescent="0.3">
      <c r="B1181" s="34" t="s">
        <v>44</v>
      </c>
      <c r="C1181" s="26" t="s">
        <v>7</v>
      </c>
      <c r="D1181" s="26" t="s">
        <v>40</v>
      </c>
      <c r="E1181" s="26">
        <v>0</v>
      </c>
      <c r="F1181" s="26">
        <v>161.275047</v>
      </c>
    </row>
    <row r="1182" spans="2:6" x14ac:dyDescent="0.3">
      <c r="B1182" s="35" t="s">
        <v>44</v>
      </c>
      <c r="C1182" s="28" t="s">
        <v>7</v>
      </c>
      <c r="D1182" s="28" t="s">
        <v>40</v>
      </c>
      <c r="E1182" s="28" t="s">
        <v>24</v>
      </c>
      <c r="F1182" s="28">
        <v>242.45757599999999</v>
      </c>
    </row>
    <row r="1183" spans="2:6" x14ac:dyDescent="0.3">
      <c r="B1183" s="34" t="s">
        <v>44</v>
      </c>
      <c r="C1183" s="26" t="s">
        <v>7</v>
      </c>
      <c r="D1183" s="26" t="s">
        <v>41</v>
      </c>
      <c r="E1183" s="26">
        <v>1</v>
      </c>
      <c r="F1183" s="26">
        <v>570.61522200000002</v>
      </c>
    </row>
    <row r="1184" spans="2:6" x14ac:dyDescent="0.3">
      <c r="B1184" s="35" t="s">
        <v>44</v>
      </c>
      <c r="C1184" s="28" t="s">
        <v>7</v>
      </c>
      <c r="D1184" s="28" t="s">
        <v>41</v>
      </c>
      <c r="E1184" s="28">
        <v>0.95</v>
      </c>
      <c r="F1184" s="28">
        <v>384.50961599999999</v>
      </c>
    </row>
    <row r="1185" spans="2:6" x14ac:dyDescent="0.3">
      <c r="B1185" s="34" t="s">
        <v>44</v>
      </c>
      <c r="C1185" s="26" t="s">
        <v>7</v>
      </c>
      <c r="D1185" s="26" t="s">
        <v>41</v>
      </c>
      <c r="E1185" s="26">
        <v>0.95</v>
      </c>
      <c r="F1185" s="26">
        <v>384.50961599999999</v>
      </c>
    </row>
    <row r="1186" spans="2:6" x14ac:dyDescent="0.3">
      <c r="B1186" s="35" t="s">
        <v>44</v>
      </c>
      <c r="C1186" s="28" t="s">
        <v>7</v>
      </c>
      <c r="D1186" s="28" t="s">
        <v>41</v>
      </c>
      <c r="E1186" s="28">
        <v>0.95</v>
      </c>
      <c r="F1186" s="28">
        <v>384.50961599999999</v>
      </c>
    </row>
    <row r="1187" spans="2:6" x14ac:dyDescent="0.3">
      <c r="B1187" s="34" t="s">
        <v>44</v>
      </c>
      <c r="C1187" s="26" t="s">
        <v>7</v>
      </c>
      <c r="D1187" s="26" t="s">
        <v>41</v>
      </c>
      <c r="E1187" s="26">
        <v>0.75</v>
      </c>
      <c r="F1187" s="26">
        <v>321.21033999999997</v>
      </c>
    </row>
    <row r="1188" spans="2:6" x14ac:dyDescent="0.3">
      <c r="B1188" s="35" t="s">
        <v>44</v>
      </c>
      <c r="C1188" s="28" t="s">
        <v>7</v>
      </c>
      <c r="D1188" s="28" t="s">
        <v>41</v>
      </c>
      <c r="E1188" s="28">
        <v>0.75</v>
      </c>
      <c r="F1188" s="28">
        <v>321.21033999999997</v>
      </c>
    </row>
    <row r="1189" spans="2:6" x14ac:dyDescent="0.3">
      <c r="B1189" s="34" t="s">
        <v>44</v>
      </c>
      <c r="C1189" s="26" t="s">
        <v>7</v>
      </c>
      <c r="D1189" s="26" t="s">
        <v>41</v>
      </c>
      <c r="E1189" s="26">
        <v>0.75</v>
      </c>
      <c r="F1189" s="26">
        <v>321.21033999999997</v>
      </c>
    </row>
    <row r="1190" spans="2:6" x14ac:dyDescent="0.3">
      <c r="B1190" s="35" t="s">
        <v>44</v>
      </c>
      <c r="C1190" s="28" t="s">
        <v>7</v>
      </c>
      <c r="D1190" s="28" t="s">
        <v>41</v>
      </c>
      <c r="E1190" s="28">
        <v>0.75</v>
      </c>
      <c r="F1190" s="28">
        <v>321.21033999999997</v>
      </c>
    </row>
    <row r="1191" spans="2:6" x14ac:dyDescent="0.3">
      <c r="B1191" s="34" t="s">
        <v>44</v>
      </c>
      <c r="C1191" s="26" t="s">
        <v>7</v>
      </c>
      <c r="D1191" s="26" t="s">
        <v>41</v>
      </c>
      <c r="E1191" s="26">
        <v>0.5</v>
      </c>
      <c r="F1191" s="26">
        <v>287.78836799999999</v>
      </c>
    </row>
    <row r="1192" spans="2:6" x14ac:dyDescent="0.3">
      <c r="B1192" s="35" t="s">
        <v>44</v>
      </c>
      <c r="C1192" s="28" t="s">
        <v>7</v>
      </c>
      <c r="D1192" s="28" t="s">
        <v>41</v>
      </c>
      <c r="E1192" s="28">
        <v>0.5</v>
      </c>
      <c r="F1192" s="28">
        <v>287.78836799999999</v>
      </c>
    </row>
    <row r="1193" spans="2:6" x14ac:dyDescent="0.3">
      <c r="B1193" s="34" t="s">
        <v>44</v>
      </c>
      <c r="C1193" s="26" t="s">
        <v>7</v>
      </c>
      <c r="D1193" s="26" t="s">
        <v>41</v>
      </c>
      <c r="E1193" s="26">
        <v>0.5</v>
      </c>
      <c r="F1193" s="26">
        <v>287.78836799999999</v>
      </c>
    </row>
    <row r="1194" spans="2:6" x14ac:dyDescent="0.3">
      <c r="B1194" s="35" t="s">
        <v>44</v>
      </c>
      <c r="C1194" s="28" t="s">
        <v>7</v>
      </c>
      <c r="D1194" s="28" t="s">
        <v>41</v>
      </c>
      <c r="E1194" s="28">
        <v>0.5</v>
      </c>
      <c r="F1194" s="28">
        <v>287.78836799999999</v>
      </c>
    </row>
    <row r="1195" spans="2:6" x14ac:dyDescent="0.3">
      <c r="B1195" s="34" t="s">
        <v>44</v>
      </c>
      <c r="C1195" s="26" t="s">
        <v>7</v>
      </c>
      <c r="D1195" s="26" t="s">
        <v>41</v>
      </c>
      <c r="E1195" s="26">
        <v>0.5</v>
      </c>
      <c r="F1195" s="26">
        <v>287.78836799999999</v>
      </c>
    </row>
    <row r="1196" spans="2:6" x14ac:dyDescent="0.3">
      <c r="B1196" s="35" t="s">
        <v>44</v>
      </c>
      <c r="C1196" s="28" t="s">
        <v>7</v>
      </c>
      <c r="D1196" s="28" t="s">
        <v>41</v>
      </c>
      <c r="E1196" s="28">
        <v>0.25</v>
      </c>
      <c r="F1196" s="28">
        <v>263.53908899999999</v>
      </c>
    </row>
    <row r="1197" spans="2:6" x14ac:dyDescent="0.3">
      <c r="B1197" s="34" t="s">
        <v>44</v>
      </c>
      <c r="C1197" s="26" t="s">
        <v>7</v>
      </c>
      <c r="D1197" s="26" t="s">
        <v>41</v>
      </c>
      <c r="E1197" s="26">
        <v>0.25</v>
      </c>
      <c r="F1197" s="26">
        <v>263.53908899999999</v>
      </c>
    </row>
    <row r="1198" spans="2:6" x14ac:dyDescent="0.3">
      <c r="B1198" s="35" t="s">
        <v>44</v>
      </c>
      <c r="C1198" s="28" t="s">
        <v>7</v>
      </c>
      <c r="D1198" s="28" t="s">
        <v>41</v>
      </c>
      <c r="E1198" s="28">
        <v>0.25</v>
      </c>
      <c r="F1198" s="28">
        <v>263.53908899999999</v>
      </c>
    </row>
    <row r="1199" spans="2:6" x14ac:dyDescent="0.3">
      <c r="B1199" s="34" t="s">
        <v>44</v>
      </c>
      <c r="C1199" s="26" t="s">
        <v>7</v>
      </c>
      <c r="D1199" s="26" t="s">
        <v>41</v>
      </c>
      <c r="E1199" s="26">
        <v>0.25</v>
      </c>
      <c r="F1199" s="26">
        <v>263.53908899999999</v>
      </c>
    </row>
    <row r="1200" spans="2:6" x14ac:dyDescent="0.3">
      <c r="B1200" s="35" t="s">
        <v>44</v>
      </c>
      <c r="C1200" s="28" t="s">
        <v>7</v>
      </c>
      <c r="D1200" s="28" t="s">
        <v>41</v>
      </c>
      <c r="E1200" s="28">
        <v>0.05</v>
      </c>
      <c r="F1200" s="28">
        <v>238.708741</v>
      </c>
    </row>
    <row r="1201" spans="2:6" x14ac:dyDescent="0.3">
      <c r="B1201" s="34" t="s">
        <v>44</v>
      </c>
      <c r="C1201" s="26" t="s">
        <v>7</v>
      </c>
      <c r="D1201" s="26" t="s">
        <v>41</v>
      </c>
      <c r="E1201" s="26">
        <v>0.05</v>
      </c>
      <c r="F1201" s="26">
        <v>238.708741</v>
      </c>
    </row>
    <row r="1202" spans="2:6" x14ac:dyDescent="0.3">
      <c r="B1202" s="35" t="s">
        <v>44</v>
      </c>
      <c r="C1202" s="28" t="s">
        <v>7</v>
      </c>
      <c r="D1202" s="28" t="s">
        <v>41</v>
      </c>
      <c r="E1202" s="28">
        <v>0.05</v>
      </c>
      <c r="F1202" s="28">
        <v>238.708741</v>
      </c>
    </row>
    <row r="1203" spans="2:6" x14ac:dyDescent="0.3">
      <c r="B1203" s="34" t="s">
        <v>44</v>
      </c>
      <c r="C1203" s="26" t="s">
        <v>7</v>
      </c>
      <c r="D1203" s="26" t="s">
        <v>41</v>
      </c>
      <c r="E1203" s="26">
        <v>0</v>
      </c>
      <c r="F1203" s="26">
        <v>209.64156</v>
      </c>
    </row>
    <row r="1204" spans="2:6" x14ac:dyDescent="0.3">
      <c r="B1204" s="35" t="s">
        <v>44</v>
      </c>
      <c r="C1204" s="28" t="s">
        <v>7</v>
      </c>
      <c r="D1204" s="28" t="s">
        <v>41</v>
      </c>
      <c r="E1204" s="28" t="s">
        <v>24</v>
      </c>
      <c r="F1204" s="28">
        <v>296.75232199999999</v>
      </c>
    </row>
    <row r="1205" spans="2:6" x14ac:dyDescent="0.3">
      <c r="B1205" s="34" t="s">
        <v>44</v>
      </c>
      <c r="C1205" s="26" t="s">
        <v>7</v>
      </c>
      <c r="D1205" s="26" t="s">
        <v>42</v>
      </c>
      <c r="E1205" s="26">
        <v>1</v>
      </c>
      <c r="F1205" s="26">
        <v>28617411.793088999</v>
      </c>
    </row>
    <row r="1206" spans="2:6" x14ac:dyDescent="0.3">
      <c r="B1206" s="35" t="s">
        <v>44</v>
      </c>
      <c r="C1206" s="28" t="s">
        <v>7</v>
      </c>
      <c r="D1206" s="28" t="s">
        <v>42</v>
      </c>
      <c r="E1206" s="28">
        <v>0.95</v>
      </c>
      <c r="F1206" s="28">
        <v>21395478.827190999</v>
      </c>
    </row>
    <row r="1207" spans="2:6" x14ac:dyDescent="0.3">
      <c r="B1207" s="34" t="s">
        <v>44</v>
      </c>
      <c r="C1207" s="26" t="s">
        <v>7</v>
      </c>
      <c r="D1207" s="26" t="s">
        <v>42</v>
      </c>
      <c r="E1207" s="26">
        <v>0.95</v>
      </c>
      <c r="F1207" s="26">
        <v>21395478.827190999</v>
      </c>
    </row>
    <row r="1208" spans="2:6" x14ac:dyDescent="0.3">
      <c r="B1208" s="35" t="s">
        <v>44</v>
      </c>
      <c r="C1208" s="28" t="s">
        <v>7</v>
      </c>
      <c r="D1208" s="28" t="s">
        <v>42</v>
      </c>
      <c r="E1208" s="28">
        <v>0.95</v>
      </c>
      <c r="F1208" s="28">
        <v>21395478.827190999</v>
      </c>
    </row>
    <row r="1209" spans="2:6" x14ac:dyDescent="0.3">
      <c r="B1209" s="34" t="s">
        <v>44</v>
      </c>
      <c r="C1209" s="26" t="s">
        <v>7</v>
      </c>
      <c r="D1209" s="26" t="s">
        <v>42</v>
      </c>
      <c r="E1209" s="26">
        <v>0.75</v>
      </c>
      <c r="F1209" s="26">
        <v>17702224.496945001</v>
      </c>
    </row>
    <row r="1210" spans="2:6" x14ac:dyDescent="0.3">
      <c r="B1210" s="35" t="s">
        <v>44</v>
      </c>
      <c r="C1210" s="28" t="s">
        <v>7</v>
      </c>
      <c r="D1210" s="28" t="s">
        <v>42</v>
      </c>
      <c r="E1210" s="28">
        <v>0.75</v>
      </c>
      <c r="F1210" s="28">
        <v>17702224.496945001</v>
      </c>
    </row>
    <row r="1211" spans="2:6" x14ac:dyDescent="0.3">
      <c r="B1211" s="34" t="s">
        <v>44</v>
      </c>
      <c r="C1211" s="26" t="s">
        <v>7</v>
      </c>
      <c r="D1211" s="26" t="s">
        <v>42</v>
      </c>
      <c r="E1211" s="26">
        <v>0.75</v>
      </c>
      <c r="F1211" s="26">
        <v>17702224.496945001</v>
      </c>
    </row>
    <row r="1212" spans="2:6" x14ac:dyDescent="0.3">
      <c r="B1212" s="35" t="s">
        <v>44</v>
      </c>
      <c r="C1212" s="28" t="s">
        <v>7</v>
      </c>
      <c r="D1212" s="28" t="s">
        <v>42</v>
      </c>
      <c r="E1212" s="28">
        <v>0.75</v>
      </c>
      <c r="F1212" s="28">
        <v>17702224.496945001</v>
      </c>
    </row>
    <row r="1213" spans="2:6" x14ac:dyDescent="0.3">
      <c r="B1213" s="34" t="s">
        <v>44</v>
      </c>
      <c r="C1213" s="26" t="s">
        <v>7</v>
      </c>
      <c r="D1213" s="26" t="s">
        <v>42</v>
      </c>
      <c r="E1213" s="26">
        <v>0.5</v>
      </c>
      <c r="F1213" s="26">
        <v>15083609.623315999</v>
      </c>
    </row>
    <row r="1214" spans="2:6" x14ac:dyDescent="0.3">
      <c r="B1214" s="35" t="s">
        <v>44</v>
      </c>
      <c r="C1214" s="28" t="s">
        <v>7</v>
      </c>
      <c r="D1214" s="28" t="s">
        <v>42</v>
      </c>
      <c r="E1214" s="28">
        <v>0.5</v>
      </c>
      <c r="F1214" s="28">
        <v>15083609.623315999</v>
      </c>
    </row>
    <row r="1215" spans="2:6" x14ac:dyDescent="0.3">
      <c r="B1215" s="34" t="s">
        <v>44</v>
      </c>
      <c r="C1215" s="26" t="s">
        <v>7</v>
      </c>
      <c r="D1215" s="26" t="s">
        <v>42</v>
      </c>
      <c r="E1215" s="26">
        <v>0.5</v>
      </c>
      <c r="F1215" s="26">
        <v>15083609.623315999</v>
      </c>
    </row>
    <row r="1216" spans="2:6" x14ac:dyDescent="0.3">
      <c r="B1216" s="35" t="s">
        <v>44</v>
      </c>
      <c r="C1216" s="28" t="s">
        <v>7</v>
      </c>
      <c r="D1216" s="28" t="s">
        <v>42</v>
      </c>
      <c r="E1216" s="28">
        <v>0.5</v>
      </c>
      <c r="F1216" s="28">
        <v>15083609.623315999</v>
      </c>
    </row>
    <row r="1217" spans="2:6" x14ac:dyDescent="0.3">
      <c r="B1217" s="34" t="s">
        <v>44</v>
      </c>
      <c r="C1217" s="26" t="s">
        <v>7</v>
      </c>
      <c r="D1217" s="26" t="s">
        <v>42</v>
      </c>
      <c r="E1217" s="26">
        <v>0.5</v>
      </c>
      <c r="F1217" s="26">
        <v>15083609.623315999</v>
      </c>
    </row>
    <row r="1218" spans="2:6" x14ac:dyDescent="0.3">
      <c r="B1218" s="35" t="s">
        <v>44</v>
      </c>
      <c r="C1218" s="28" t="s">
        <v>7</v>
      </c>
      <c r="D1218" s="28" t="s">
        <v>42</v>
      </c>
      <c r="E1218" s="28">
        <v>0.25</v>
      </c>
      <c r="F1218" s="28">
        <v>12638931.762644</v>
      </c>
    </row>
    <row r="1219" spans="2:6" x14ac:dyDescent="0.3">
      <c r="B1219" s="34" t="s">
        <v>44</v>
      </c>
      <c r="C1219" s="26" t="s">
        <v>7</v>
      </c>
      <c r="D1219" s="26" t="s">
        <v>42</v>
      </c>
      <c r="E1219" s="26">
        <v>0.25</v>
      </c>
      <c r="F1219" s="26">
        <v>12638931.762644</v>
      </c>
    </row>
    <row r="1220" spans="2:6" x14ac:dyDescent="0.3">
      <c r="B1220" s="35" t="s">
        <v>44</v>
      </c>
      <c r="C1220" s="28" t="s">
        <v>7</v>
      </c>
      <c r="D1220" s="28" t="s">
        <v>42</v>
      </c>
      <c r="E1220" s="28">
        <v>0.25</v>
      </c>
      <c r="F1220" s="28">
        <v>12638931.762644</v>
      </c>
    </row>
    <row r="1221" spans="2:6" x14ac:dyDescent="0.3">
      <c r="B1221" s="34" t="s">
        <v>44</v>
      </c>
      <c r="C1221" s="26" t="s">
        <v>7</v>
      </c>
      <c r="D1221" s="26" t="s">
        <v>42</v>
      </c>
      <c r="E1221" s="26">
        <v>0.25</v>
      </c>
      <c r="F1221" s="26">
        <v>12638931.762644</v>
      </c>
    </row>
    <row r="1222" spans="2:6" x14ac:dyDescent="0.3">
      <c r="B1222" s="35" t="s">
        <v>44</v>
      </c>
      <c r="C1222" s="28" t="s">
        <v>7</v>
      </c>
      <c r="D1222" s="28" t="s">
        <v>42</v>
      </c>
      <c r="E1222" s="28">
        <v>0.05</v>
      </c>
      <c r="F1222" s="28">
        <v>9850066.6129119992</v>
      </c>
    </row>
    <row r="1223" spans="2:6" x14ac:dyDescent="0.3">
      <c r="B1223" s="34" t="s">
        <v>44</v>
      </c>
      <c r="C1223" s="26" t="s">
        <v>7</v>
      </c>
      <c r="D1223" s="26" t="s">
        <v>42</v>
      </c>
      <c r="E1223" s="26">
        <v>0.05</v>
      </c>
      <c r="F1223" s="26">
        <v>9850066.6129119992</v>
      </c>
    </row>
    <row r="1224" spans="2:6" x14ac:dyDescent="0.3">
      <c r="B1224" s="35" t="s">
        <v>44</v>
      </c>
      <c r="C1224" s="28" t="s">
        <v>7</v>
      </c>
      <c r="D1224" s="28" t="s">
        <v>42</v>
      </c>
      <c r="E1224" s="28">
        <v>0.05</v>
      </c>
      <c r="F1224" s="28">
        <v>9850066.6129119992</v>
      </c>
    </row>
    <row r="1225" spans="2:6" x14ac:dyDescent="0.3">
      <c r="B1225" s="34" t="s">
        <v>44</v>
      </c>
      <c r="C1225" s="26" t="s">
        <v>7</v>
      </c>
      <c r="D1225" s="26" t="s">
        <v>42</v>
      </c>
      <c r="E1225" s="26">
        <v>0</v>
      </c>
      <c r="F1225" s="26">
        <v>4989124.8197130002</v>
      </c>
    </row>
    <row r="1226" spans="2:6" x14ac:dyDescent="0.3">
      <c r="B1226" s="35" t="s">
        <v>44</v>
      </c>
      <c r="C1226" s="28" t="s">
        <v>7</v>
      </c>
      <c r="D1226" s="28" t="s">
        <v>42</v>
      </c>
      <c r="E1226" s="28" t="s">
        <v>24</v>
      </c>
      <c r="F1226" s="28">
        <v>15283356.632297</v>
      </c>
    </row>
    <row r="1227" spans="2:6" x14ac:dyDescent="0.3">
      <c r="B1227" s="34" t="s">
        <v>44</v>
      </c>
      <c r="C1227" s="26" t="s">
        <v>7</v>
      </c>
      <c r="D1227" s="26" t="s">
        <v>43</v>
      </c>
      <c r="E1227" s="26">
        <v>1</v>
      </c>
      <c r="F1227" s="26">
        <v>566.831413</v>
      </c>
    </row>
    <row r="1228" spans="2:6" x14ac:dyDescent="0.3">
      <c r="B1228" s="35" t="s">
        <v>44</v>
      </c>
      <c r="C1228" s="28" t="s">
        <v>7</v>
      </c>
      <c r="D1228" s="28" t="s">
        <v>43</v>
      </c>
      <c r="E1228" s="28">
        <v>0.95</v>
      </c>
      <c r="F1228" s="28">
        <v>357.22468500000002</v>
      </c>
    </row>
    <row r="1229" spans="2:6" x14ac:dyDescent="0.3">
      <c r="B1229" s="34" t="s">
        <v>44</v>
      </c>
      <c r="C1229" s="26" t="s">
        <v>7</v>
      </c>
      <c r="D1229" s="26" t="s">
        <v>43</v>
      </c>
      <c r="E1229" s="26">
        <v>0.95</v>
      </c>
      <c r="F1229" s="26">
        <v>357.22468500000002</v>
      </c>
    </row>
    <row r="1230" spans="2:6" x14ac:dyDescent="0.3">
      <c r="B1230" s="35" t="s">
        <v>44</v>
      </c>
      <c r="C1230" s="28" t="s">
        <v>7</v>
      </c>
      <c r="D1230" s="28" t="s">
        <v>43</v>
      </c>
      <c r="E1230" s="28">
        <v>0.95</v>
      </c>
      <c r="F1230" s="28">
        <v>357.22468500000002</v>
      </c>
    </row>
    <row r="1231" spans="2:6" x14ac:dyDescent="0.3">
      <c r="B1231" s="34" t="s">
        <v>44</v>
      </c>
      <c r="C1231" s="26" t="s">
        <v>7</v>
      </c>
      <c r="D1231" s="26" t="s">
        <v>43</v>
      </c>
      <c r="E1231" s="26">
        <v>0.75</v>
      </c>
      <c r="F1231" s="26">
        <v>287.52075600000001</v>
      </c>
    </row>
    <row r="1232" spans="2:6" x14ac:dyDescent="0.3">
      <c r="B1232" s="35" t="s">
        <v>44</v>
      </c>
      <c r="C1232" s="28" t="s">
        <v>7</v>
      </c>
      <c r="D1232" s="28" t="s">
        <v>43</v>
      </c>
      <c r="E1232" s="28">
        <v>0.75</v>
      </c>
      <c r="F1232" s="28">
        <v>287.52075600000001</v>
      </c>
    </row>
    <row r="1233" spans="2:6" x14ac:dyDescent="0.3">
      <c r="B1233" s="34" t="s">
        <v>44</v>
      </c>
      <c r="C1233" s="26" t="s">
        <v>7</v>
      </c>
      <c r="D1233" s="26" t="s">
        <v>43</v>
      </c>
      <c r="E1233" s="26">
        <v>0.75</v>
      </c>
      <c r="F1233" s="26">
        <v>287.52075600000001</v>
      </c>
    </row>
    <row r="1234" spans="2:6" x14ac:dyDescent="0.3">
      <c r="B1234" s="35" t="s">
        <v>44</v>
      </c>
      <c r="C1234" s="28" t="s">
        <v>7</v>
      </c>
      <c r="D1234" s="28" t="s">
        <v>43</v>
      </c>
      <c r="E1234" s="28">
        <v>0.75</v>
      </c>
      <c r="F1234" s="28">
        <v>287.52075600000001</v>
      </c>
    </row>
    <row r="1235" spans="2:6" x14ac:dyDescent="0.3">
      <c r="B1235" s="34" t="s">
        <v>44</v>
      </c>
      <c r="C1235" s="26" t="s">
        <v>7</v>
      </c>
      <c r="D1235" s="26" t="s">
        <v>43</v>
      </c>
      <c r="E1235" s="26">
        <v>0.5</v>
      </c>
      <c r="F1235" s="26">
        <v>248.35402400000001</v>
      </c>
    </row>
    <row r="1236" spans="2:6" x14ac:dyDescent="0.3">
      <c r="B1236" s="35" t="s">
        <v>44</v>
      </c>
      <c r="C1236" s="28" t="s">
        <v>7</v>
      </c>
      <c r="D1236" s="28" t="s">
        <v>43</v>
      </c>
      <c r="E1236" s="28">
        <v>0.5</v>
      </c>
      <c r="F1236" s="28">
        <v>248.35402400000001</v>
      </c>
    </row>
    <row r="1237" spans="2:6" x14ac:dyDescent="0.3">
      <c r="B1237" s="34" t="s">
        <v>44</v>
      </c>
      <c r="C1237" s="26" t="s">
        <v>7</v>
      </c>
      <c r="D1237" s="26" t="s">
        <v>43</v>
      </c>
      <c r="E1237" s="26">
        <v>0.5</v>
      </c>
      <c r="F1237" s="26">
        <v>248.35402400000001</v>
      </c>
    </row>
    <row r="1238" spans="2:6" x14ac:dyDescent="0.3">
      <c r="B1238" s="35" t="s">
        <v>44</v>
      </c>
      <c r="C1238" s="28" t="s">
        <v>7</v>
      </c>
      <c r="D1238" s="28" t="s">
        <v>43</v>
      </c>
      <c r="E1238" s="28">
        <v>0.5</v>
      </c>
      <c r="F1238" s="28">
        <v>248.35402400000001</v>
      </c>
    </row>
    <row r="1239" spans="2:6" x14ac:dyDescent="0.3">
      <c r="B1239" s="34" t="s">
        <v>44</v>
      </c>
      <c r="C1239" s="26" t="s">
        <v>7</v>
      </c>
      <c r="D1239" s="26" t="s">
        <v>43</v>
      </c>
      <c r="E1239" s="26">
        <v>0.5</v>
      </c>
      <c r="F1239" s="26">
        <v>248.35402400000001</v>
      </c>
    </row>
    <row r="1240" spans="2:6" x14ac:dyDescent="0.3">
      <c r="B1240" s="35" t="s">
        <v>44</v>
      </c>
      <c r="C1240" s="28" t="s">
        <v>7</v>
      </c>
      <c r="D1240" s="28" t="s">
        <v>43</v>
      </c>
      <c r="E1240" s="28">
        <v>0.25</v>
      </c>
      <c r="F1240" s="28">
        <v>219.40857299999999</v>
      </c>
    </row>
    <row r="1241" spans="2:6" x14ac:dyDescent="0.3">
      <c r="B1241" s="34" t="s">
        <v>44</v>
      </c>
      <c r="C1241" s="26" t="s">
        <v>7</v>
      </c>
      <c r="D1241" s="26" t="s">
        <v>43</v>
      </c>
      <c r="E1241" s="26">
        <v>0.25</v>
      </c>
      <c r="F1241" s="26">
        <v>219.40857299999999</v>
      </c>
    </row>
    <row r="1242" spans="2:6" x14ac:dyDescent="0.3">
      <c r="B1242" s="35" t="s">
        <v>44</v>
      </c>
      <c r="C1242" s="28" t="s">
        <v>7</v>
      </c>
      <c r="D1242" s="28" t="s">
        <v>43</v>
      </c>
      <c r="E1242" s="28">
        <v>0.25</v>
      </c>
      <c r="F1242" s="28">
        <v>219.40857299999999</v>
      </c>
    </row>
    <row r="1243" spans="2:6" x14ac:dyDescent="0.3">
      <c r="B1243" s="34" t="s">
        <v>44</v>
      </c>
      <c r="C1243" s="26" t="s">
        <v>7</v>
      </c>
      <c r="D1243" s="26" t="s">
        <v>43</v>
      </c>
      <c r="E1243" s="26">
        <v>0.25</v>
      </c>
      <c r="F1243" s="26">
        <v>219.40857299999999</v>
      </c>
    </row>
    <row r="1244" spans="2:6" x14ac:dyDescent="0.3">
      <c r="B1244" s="35" t="s">
        <v>44</v>
      </c>
      <c r="C1244" s="28" t="s">
        <v>7</v>
      </c>
      <c r="D1244" s="28" t="s">
        <v>43</v>
      </c>
      <c r="E1244" s="28">
        <v>0.05</v>
      </c>
      <c r="F1244" s="28">
        <v>192.433198</v>
      </c>
    </row>
    <row r="1245" spans="2:6" x14ac:dyDescent="0.3">
      <c r="B1245" s="34" t="s">
        <v>44</v>
      </c>
      <c r="C1245" s="26" t="s">
        <v>7</v>
      </c>
      <c r="D1245" s="26" t="s">
        <v>43</v>
      </c>
      <c r="E1245" s="26">
        <v>0.05</v>
      </c>
      <c r="F1245" s="26">
        <v>192.433198</v>
      </c>
    </row>
    <row r="1246" spans="2:6" x14ac:dyDescent="0.3">
      <c r="B1246" s="35" t="s">
        <v>44</v>
      </c>
      <c r="C1246" s="28" t="s">
        <v>7</v>
      </c>
      <c r="D1246" s="28" t="s">
        <v>43</v>
      </c>
      <c r="E1246" s="28">
        <v>0.05</v>
      </c>
      <c r="F1246" s="28">
        <v>192.433198</v>
      </c>
    </row>
    <row r="1247" spans="2:6" x14ac:dyDescent="0.3">
      <c r="B1247" s="34" t="s">
        <v>44</v>
      </c>
      <c r="C1247" s="26" t="s">
        <v>7</v>
      </c>
      <c r="D1247" s="26" t="s">
        <v>43</v>
      </c>
      <c r="E1247" s="26">
        <v>0</v>
      </c>
      <c r="F1247" s="26">
        <v>172.32288700000001</v>
      </c>
    </row>
    <row r="1248" spans="2:6" x14ac:dyDescent="0.3">
      <c r="B1248" s="35" t="s">
        <v>44</v>
      </c>
      <c r="C1248" s="28" t="s">
        <v>7</v>
      </c>
      <c r="D1248" s="28" t="s">
        <v>43</v>
      </c>
      <c r="E1248" s="28" t="s">
        <v>24</v>
      </c>
      <c r="F1248" s="28">
        <v>258.33790099999999</v>
      </c>
    </row>
    <row r="1249" spans="2:6" x14ac:dyDescent="0.3">
      <c r="B1249" s="34" t="s">
        <v>44</v>
      </c>
      <c r="C1249" s="26" t="s">
        <v>8</v>
      </c>
      <c r="D1249" s="26" t="s">
        <v>35</v>
      </c>
      <c r="E1249" s="26">
        <v>1</v>
      </c>
      <c r="F1249" s="26">
        <v>122147.2</v>
      </c>
    </row>
    <row r="1250" spans="2:6" x14ac:dyDescent="0.3">
      <c r="B1250" s="35" t="s">
        <v>44</v>
      </c>
      <c r="C1250" s="28" t="s">
        <v>8</v>
      </c>
      <c r="D1250" s="28" t="s">
        <v>35</v>
      </c>
      <c r="E1250" s="28">
        <v>0.95</v>
      </c>
      <c r="F1250" s="28">
        <v>102316.9</v>
      </c>
    </row>
    <row r="1251" spans="2:6" x14ac:dyDescent="0.3">
      <c r="B1251" s="34" t="s">
        <v>44</v>
      </c>
      <c r="C1251" s="26" t="s">
        <v>8</v>
      </c>
      <c r="D1251" s="26" t="s">
        <v>35</v>
      </c>
      <c r="E1251" s="26">
        <v>0.95</v>
      </c>
      <c r="F1251" s="26">
        <v>102316.9</v>
      </c>
    </row>
    <row r="1252" spans="2:6" x14ac:dyDescent="0.3">
      <c r="B1252" s="35" t="s">
        <v>44</v>
      </c>
      <c r="C1252" s="28" t="s">
        <v>8</v>
      </c>
      <c r="D1252" s="28" t="s">
        <v>35</v>
      </c>
      <c r="E1252" s="28">
        <v>0.95</v>
      </c>
      <c r="F1252" s="28">
        <v>102316.9</v>
      </c>
    </row>
    <row r="1253" spans="2:6" x14ac:dyDescent="0.3">
      <c r="B1253" s="34" t="s">
        <v>44</v>
      </c>
      <c r="C1253" s="26" t="s">
        <v>8</v>
      </c>
      <c r="D1253" s="26" t="s">
        <v>35</v>
      </c>
      <c r="E1253" s="26">
        <v>0.75</v>
      </c>
      <c r="F1253" s="26">
        <v>88491.55</v>
      </c>
    </row>
    <row r="1254" spans="2:6" x14ac:dyDescent="0.3">
      <c r="B1254" s="35" t="s">
        <v>44</v>
      </c>
      <c r="C1254" s="28" t="s">
        <v>8</v>
      </c>
      <c r="D1254" s="28" t="s">
        <v>35</v>
      </c>
      <c r="E1254" s="28">
        <v>0.75</v>
      </c>
      <c r="F1254" s="28">
        <v>88491.55</v>
      </c>
    </row>
    <row r="1255" spans="2:6" x14ac:dyDescent="0.3">
      <c r="B1255" s="34" t="s">
        <v>44</v>
      </c>
      <c r="C1255" s="26" t="s">
        <v>8</v>
      </c>
      <c r="D1255" s="26" t="s">
        <v>35</v>
      </c>
      <c r="E1255" s="26">
        <v>0.75</v>
      </c>
      <c r="F1255" s="26">
        <v>88491.55</v>
      </c>
    </row>
    <row r="1256" spans="2:6" x14ac:dyDescent="0.3">
      <c r="B1256" s="35" t="s">
        <v>44</v>
      </c>
      <c r="C1256" s="28" t="s">
        <v>8</v>
      </c>
      <c r="D1256" s="28" t="s">
        <v>35</v>
      </c>
      <c r="E1256" s="28">
        <v>0.75</v>
      </c>
      <c r="F1256" s="28">
        <v>88491.55</v>
      </c>
    </row>
    <row r="1257" spans="2:6" x14ac:dyDescent="0.3">
      <c r="B1257" s="34" t="s">
        <v>44</v>
      </c>
      <c r="C1257" s="26" t="s">
        <v>8</v>
      </c>
      <c r="D1257" s="26" t="s">
        <v>35</v>
      </c>
      <c r="E1257" s="26">
        <v>0.5</v>
      </c>
      <c r="F1257" s="26">
        <v>72292.149999999994</v>
      </c>
    </row>
    <row r="1258" spans="2:6" x14ac:dyDescent="0.3">
      <c r="B1258" s="35" t="s">
        <v>44</v>
      </c>
      <c r="C1258" s="28" t="s">
        <v>8</v>
      </c>
      <c r="D1258" s="28" t="s">
        <v>35</v>
      </c>
      <c r="E1258" s="28">
        <v>0.5</v>
      </c>
      <c r="F1258" s="28">
        <v>72292.149999999994</v>
      </c>
    </row>
    <row r="1259" spans="2:6" x14ac:dyDescent="0.3">
      <c r="B1259" s="34" t="s">
        <v>44</v>
      </c>
      <c r="C1259" s="26" t="s">
        <v>8</v>
      </c>
      <c r="D1259" s="26" t="s">
        <v>35</v>
      </c>
      <c r="E1259" s="26">
        <v>0.5</v>
      </c>
      <c r="F1259" s="26">
        <v>72292.149999999994</v>
      </c>
    </row>
    <row r="1260" spans="2:6" x14ac:dyDescent="0.3">
      <c r="B1260" s="35" t="s">
        <v>44</v>
      </c>
      <c r="C1260" s="28" t="s">
        <v>8</v>
      </c>
      <c r="D1260" s="28" t="s">
        <v>35</v>
      </c>
      <c r="E1260" s="28">
        <v>0.5</v>
      </c>
      <c r="F1260" s="28">
        <v>72292.149999999994</v>
      </c>
    </row>
    <row r="1261" spans="2:6" x14ac:dyDescent="0.3">
      <c r="B1261" s="34" t="s">
        <v>44</v>
      </c>
      <c r="C1261" s="26" t="s">
        <v>8</v>
      </c>
      <c r="D1261" s="26" t="s">
        <v>35</v>
      </c>
      <c r="E1261" s="26">
        <v>0.5</v>
      </c>
      <c r="F1261" s="26">
        <v>72292.149999999994</v>
      </c>
    </row>
    <row r="1262" spans="2:6" x14ac:dyDescent="0.3">
      <c r="B1262" s="35" t="s">
        <v>44</v>
      </c>
      <c r="C1262" s="28" t="s">
        <v>8</v>
      </c>
      <c r="D1262" s="28" t="s">
        <v>35</v>
      </c>
      <c r="E1262" s="28">
        <v>0.25</v>
      </c>
      <c r="F1262" s="28">
        <v>54603.15</v>
      </c>
    </row>
    <row r="1263" spans="2:6" x14ac:dyDescent="0.3">
      <c r="B1263" s="34" t="s">
        <v>44</v>
      </c>
      <c r="C1263" s="26" t="s">
        <v>8</v>
      </c>
      <c r="D1263" s="26" t="s">
        <v>35</v>
      </c>
      <c r="E1263" s="26">
        <v>0.25</v>
      </c>
      <c r="F1263" s="26">
        <v>54603.15</v>
      </c>
    </row>
    <row r="1264" spans="2:6" x14ac:dyDescent="0.3">
      <c r="B1264" s="35" t="s">
        <v>44</v>
      </c>
      <c r="C1264" s="28" t="s">
        <v>8</v>
      </c>
      <c r="D1264" s="28" t="s">
        <v>35</v>
      </c>
      <c r="E1264" s="28">
        <v>0.25</v>
      </c>
      <c r="F1264" s="28">
        <v>54603.15</v>
      </c>
    </row>
    <row r="1265" spans="2:6" x14ac:dyDescent="0.3">
      <c r="B1265" s="34" t="s">
        <v>44</v>
      </c>
      <c r="C1265" s="26" t="s">
        <v>8</v>
      </c>
      <c r="D1265" s="26" t="s">
        <v>35</v>
      </c>
      <c r="E1265" s="26">
        <v>0.25</v>
      </c>
      <c r="F1265" s="26">
        <v>54603.15</v>
      </c>
    </row>
    <row r="1266" spans="2:6" x14ac:dyDescent="0.3">
      <c r="B1266" s="35" t="s">
        <v>44</v>
      </c>
      <c r="C1266" s="28" t="s">
        <v>8</v>
      </c>
      <c r="D1266" s="28" t="s">
        <v>35</v>
      </c>
      <c r="E1266" s="28">
        <v>0.05</v>
      </c>
      <c r="F1266" s="28">
        <v>39939.9</v>
      </c>
    </row>
    <row r="1267" spans="2:6" x14ac:dyDescent="0.3">
      <c r="B1267" s="34" t="s">
        <v>44</v>
      </c>
      <c r="C1267" s="26" t="s">
        <v>8</v>
      </c>
      <c r="D1267" s="26" t="s">
        <v>35</v>
      </c>
      <c r="E1267" s="26">
        <v>0.05</v>
      </c>
      <c r="F1267" s="26">
        <v>39939.9</v>
      </c>
    </row>
    <row r="1268" spans="2:6" x14ac:dyDescent="0.3">
      <c r="B1268" s="35" t="s">
        <v>44</v>
      </c>
      <c r="C1268" s="28" t="s">
        <v>8</v>
      </c>
      <c r="D1268" s="28" t="s">
        <v>35</v>
      </c>
      <c r="E1268" s="28">
        <v>0.05</v>
      </c>
      <c r="F1268" s="28">
        <v>39939.9</v>
      </c>
    </row>
    <row r="1269" spans="2:6" x14ac:dyDescent="0.3">
      <c r="B1269" s="34" t="s">
        <v>44</v>
      </c>
      <c r="C1269" s="26" t="s">
        <v>8</v>
      </c>
      <c r="D1269" s="26" t="s">
        <v>35</v>
      </c>
      <c r="E1269" s="26">
        <v>0</v>
      </c>
      <c r="F1269" s="26">
        <v>23042.25</v>
      </c>
    </row>
    <row r="1270" spans="2:6" x14ac:dyDescent="0.3">
      <c r="B1270" s="35" t="s">
        <v>44</v>
      </c>
      <c r="C1270" s="28" t="s">
        <v>8</v>
      </c>
      <c r="D1270" s="28" t="s">
        <v>35</v>
      </c>
      <c r="E1270" s="28" t="s">
        <v>24</v>
      </c>
      <c r="F1270" s="28">
        <v>71691.070538999993</v>
      </c>
    </row>
    <row r="1271" spans="2:6" x14ac:dyDescent="0.3">
      <c r="B1271" s="34" t="s">
        <v>44</v>
      </c>
      <c r="C1271" s="26" t="s">
        <v>8</v>
      </c>
      <c r="D1271" s="26" t="s">
        <v>45</v>
      </c>
      <c r="E1271" s="26">
        <v>1</v>
      </c>
      <c r="F1271" s="26">
        <v>173069.16038799999</v>
      </c>
    </row>
    <row r="1272" spans="2:6" x14ac:dyDescent="0.3">
      <c r="B1272" s="35" t="s">
        <v>44</v>
      </c>
      <c r="C1272" s="28" t="s">
        <v>8</v>
      </c>
      <c r="D1272" s="28" t="s">
        <v>45</v>
      </c>
      <c r="E1272" s="28">
        <v>0.95</v>
      </c>
      <c r="F1272" s="28">
        <v>144850.64585599999</v>
      </c>
    </row>
    <row r="1273" spans="2:6" x14ac:dyDescent="0.3">
      <c r="B1273" s="34" t="s">
        <v>44</v>
      </c>
      <c r="C1273" s="26" t="s">
        <v>8</v>
      </c>
      <c r="D1273" s="26" t="s">
        <v>45</v>
      </c>
      <c r="E1273" s="26">
        <v>0.95</v>
      </c>
      <c r="F1273" s="26">
        <v>144850.64585599999</v>
      </c>
    </row>
    <row r="1274" spans="2:6" x14ac:dyDescent="0.3">
      <c r="B1274" s="35" t="s">
        <v>44</v>
      </c>
      <c r="C1274" s="28" t="s">
        <v>8</v>
      </c>
      <c r="D1274" s="28" t="s">
        <v>45</v>
      </c>
      <c r="E1274" s="28">
        <v>0.95</v>
      </c>
      <c r="F1274" s="28">
        <v>144850.64585599999</v>
      </c>
    </row>
    <row r="1275" spans="2:6" x14ac:dyDescent="0.3">
      <c r="B1275" s="34" t="s">
        <v>44</v>
      </c>
      <c r="C1275" s="26" t="s">
        <v>8</v>
      </c>
      <c r="D1275" s="26" t="s">
        <v>45</v>
      </c>
      <c r="E1275" s="26">
        <v>0.75</v>
      </c>
      <c r="F1275" s="26">
        <v>125335.037675</v>
      </c>
    </row>
    <row r="1276" spans="2:6" x14ac:dyDescent="0.3">
      <c r="B1276" s="35" t="s">
        <v>44</v>
      </c>
      <c r="C1276" s="28" t="s">
        <v>8</v>
      </c>
      <c r="D1276" s="28" t="s">
        <v>45</v>
      </c>
      <c r="E1276" s="28">
        <v>0.75</v>
      </c>
      <c r="F1276" s="28">
        <v>125335.037675</v>
      </c>
    </row>
    <row r="1277" spans="2:6" x14ac:dyDescent="0.3">
      <c r="B1277" s="34" t="s">
        <v>44</v>
      </c>
      <c r="C1277" s="26" t="s">
        <v>8</v>
      </c>
      <c r="D1277" s="26" t="s">
        <v>45</v>
      </c>
      <c r="E1277" s="26">
        <v>0.75</v>
      </c>
      <c r="F1277" s="26">
        <v>125335.037675</v>
      </c>
    </row>
    <row r="1278" spans="2:6" x14ac:dyDescent="0.3">
      <c r="B1278" s="35" t="s">
        <v>44</v>
      </c>
      <c r="C1278" s="28" t="s">
        <v>8</v>
      </c>
      <c r="D1278" s="28" t="s">
        <v>45</v>
      </c>
      <c r="E1278" s="28">
        <v>0.75</v>
      </c>
      <c r="F1278" s="28">
        <v>125335.037675</v>
      </c>
    </row>
    <row r="1279" spans="2:6" x14ac:dyDescent="0.3">
      <c r="B1279" s="34" t="s">
        <v>44</v>
      </c>
      <c r="C1279" s="26" t="s">
        <v>8</v>
      </c>
      <c r="D1279" s="26" t="s">
        <v>45</v>
      </c>
      <c r="E1279" s="26">
        <v>0.5</v>
      </c>
      <c r="F1279" s="26">
        <v>102325.080732</v>
      </c>
    </row>
    <row r="1280" spans="2:6" x14ac:dyDescent="0.3">
      <c r="B1280" s="35" t="s">
        <v>44</v>
      </c>
      <c r="C1280" s="28" t="s">
        <v>8</v>
      </c>
      <c r="D1280" s="28" t="s">
        <v>45</v>
      </c>
      <c r="E1280" s="28">
        <v>0.5</v>
      </c>
      <c r="F1280" s="28">
        <v>102325.080732</v>
      </c>
    </row>
    <row r="1281" spans="2:6" x14ac:dyDescent="0.3">
      <c r="B1281" s="34" t="s">
        <v>44</v>
      </c>
      <c r="C1281" s="26" t="s">
        <v>8</v>
      </c>
      <c r="D1281" s="26" t="s">
        <v>45</v>
      </c>
      <c r="E1281" s="26">
        <v>0.5</v>
      </c>
      <c r="F1281" s="26">
        <v>102325.080732</v>
      </c>
    </row>
    <row r="1282" spans="2:6" x14ac:dyDescent="0.3">
      <c r="B1282" s="35" t="s">
        <v>44</v>
      </c>
      <c r="C1282" s="28" t="s">
        <v>8</v>
      </c>
      <c r="D1282" s="28" t="s">
        <v>45</v>
      </c>
      <c r="E1282" s="28">
        <v>0.5</v>
      </c>
      <c r="F1282" s="28">
        <v>102325.080732</v>
      </c>
    </row>
    <row r="1283" spans="2:6" x14ac:dyDescent="0.3">
      <c r="B1283" s="34" t="s">
        <v>44</v>
      </c>
      <c r="C1283" s="26" t="s">
        <v>8</v>
      </c>
      <c r="D1283" s="26" t="s">
        <v>45</v>
      </c>
      <c r="E1283" s="26">
        <v>0.5</v>
      </c>
      <c r="F1283" s="26">
        <v>102325.080732</v>
      </c>
    </row>
    <row r="1284" spans="2:6" x14ac:dyDescent="0.3">
      <c r="B1284" s="35" t="s">
        <v>44</v>
      </c>
      <c r="C1284" s="28" t="s">
        <v>8</v>
      </c>
      <c r="D1284" s="28" t="s">
        <v>45</v>
      </c>
      <c r="E1284" s="28">
        <v>0.25</v>
      </c>
      <c r="F1284" s="28">
        <v>77271.259418999995</v>
      </c>
    </row>
    <row r="1285" spans="2:6" x14ac:dyDescent="0.3">
      <c r="B1285" s="34" t="s">
        <v>44</v>
      </c>
      <c r="C1285" s="26" t="s">
        <v>8</v>
      </c>
      <c r="D1285" s="26" t="s">
        <v>45</v>
      </c>
      <c r="E1285" s="26">
        <v>0.25</v>
      </c>
      <c r="F1285" s="26">
        <v>77271.259418999995</v>
      </c>
    </row>
    <row r="1286" spans="2:6" x14ac:dyDescent="0.3">
      <c r="B1286" s="35" t="s">
        <v>44</v>
      </c>
      <c r="C1286" s="28" t="s">
        <v>8</v>
      </c>
      <c r="D1286" s="28" t="s">
        <v>45</v>
      </c>
      <c r="E1286" s="28">
        <v>0.25</v>
      </c>
      <c r="F1286" s="28">
        <v>77271.259418999995</v>
      </c>
    </row>
    <row r="1287" spans="2:6" x14ac:dyDescent="0.3">
      <c r="B1287" s="34" t="s">
        <v>44</v>
      </c>
      <c r="C1287" s="26" t="s">
        <v>8</v>
      </c>
      <c r="D1287" s="26" t="s">
        <v>45</v>
      </c>
      <c r="E1287" s="26">
        <v>0.25</v>
      </c>
      <c r="F1287" s="26">
        <v>77271.259418999995</v>
      </c>
    </row>
    <row r="1288" spans="2:6" x14ac:dyDescent="0.3">
      <c r="B1288" s="35" t="s">
        <v>44</v>
      </c>
      <c r="C1288" s="28" t="s">
        <v>8</v>
      </c>
      <c r="D1288" s="28" t="s">
        <v>45</v>
      </c>
      <c r="E1288" s="28">
        <v>0.05</v>
      </c>
      <c r="F1288" s="28">
        <v>56502.960171999999</v>
      </c>
    </row>
    <row r="1289" spans="2:6" x14ac:dyDescent="0.3">
      <c r="B1289" s="34" t="s">
        <v>44</v>
      </c>
      <c r="C1289" s="26" t="s">
        <v>8</v>
      </c>
      <c r="D1289" s="26" t="s">
        <v>45</v>
      </c>
      <c r="E1289" s="26">
        <v>0.05</v>
      </c>
      <c r="F1289" s="26">
        <v>56502.960171999999</v>
      </c>
    </row>
    <row r="1290" spans="2:6" x14ac:dyDescent="0.3">
      <c r="B1290" s="35" t="s">
        <v>44</v>
      </c>
      <c r="C1290" s="28" t="s">
        <v>8</v>
      </c>
      <c r="D1290" s="28" t="s">
        <v>45</v>
      </c>
      <c r="E1290" s="28">
        <v>0.05</v>
      </c>
      <c r="F1290" s="28">
        <v>56502.960171999999</v>
      </c>
    </row>
    <row r="1291" spans="2:6" x14ac:dyDescent="0.3">
      <c r="B1291" s="34" t="s">
        <v>44</v>
      </c>
      <c r="C1291" s="26" t="s">
        <v>8</v>
      </c>
      <c r="D1291" s="26" t="s">
        <v>45</v>
      </c>
      <c r="E1291" s="26">
        <v>0</v>
      </c>
      <c r="F1291" s="26">
        <v>32767.761032999999</v>
      </c>
    </row>
    <row r="1292" spans="2:6" x14ac:dyDescent="0.3">
      <c r="B1292" s="35" t="s">
        <v>44</v>
      </c>
      <c r="C1292" s="28" t="s">
        <v>8</v>
      </c>
      <c r="D1292" s="28" t="s">
        <v>45</v>
      </c>
      <c r="E1292" s="28" t="s">
        <v>24</v>
      </c>
      <c r="F1292" s="28">
        <v>101520.603995</v>
      </c>
    </row>
    <row r="1293" spans="2:6" x14ac:dyDescent="0.3">
      <c r="B1293" s="34" t="s">
        <v>44</v>
      </c>
      <c r="C1293" s="26" t="s">
        <v>8</v>
      </c>
      <c r="D1293" s="26" t="s">
        <v>36</v>
      </c>
      <c r="E1293" s="26">
        <v>1</v>
      </c>
      <c r="F1293" s="26">
        <v>39223210.195752002</v>
      </c>
    </row>
    <row r="1294" spans="2:6" x14ac:dyDescent="0.3">
      <c r="B1294" s="35" t="s">
        <v>44</v>
      </c>
      <c r="C1294" s="28" t="s">
        <v>8</v>
      </c>
      <c r="D1294" s="28" t="s">
        <v>36</v>
      </c>
      <c r="E1294" s="28">
        <v>0.95</v>
      </c>
      <c r="F1294" s="28">
        <v>28403811.416978002</v>
      </c>
    </row>
    <row r="1295" spans="2:6" x14ac:dyDescent="0.3">
      <c r="B1295" s="34" t="s">
        <v>44</v>
      </c>
      <c r="C1295" s="26" t="s">
        <v>8</v>
      </c>
      <c r="D1295" s="26" t="s">
        <v>36</v>
      </c>
      <c r="E1295" s="26">
        <v>0.95</v>
      </c>
      <c r="F1295" s="26">
        <v>28403811.416978002</v>
      </c>
    </row>
    <row r="1296" spans="2:6" x14ac:dyDescent="0.3">
      <c r="B1296" s="35" t="s">
        <v>44</v>
      </c>
      <c r="C1296" s="28" t="s">
        <v>8</v>
      </c>
      <c r="D1296" s="28" t="s">
        <v>36</v>
      </c>
      <c r="E1296" s="28">
        <v>0.95</v>
      </c>
      <c r="F1296" s="28">
        <v>28403811.416978002</v>
      </c>
    </row>
    <row r="1297" spans="2:6" x14ac:dyDescent="0.3">
      <c r="B1297" s="34" t="s">
        <v>44</v>
      </c>
      <c r="C1297" s="26" t="s">
        <v>8</v>
      </c>
      <c r="D1297" s="26" t="s">
        <v>36</v>
      </c>
      <c r="E1297" s="26">
        <v>0.75</v>
      </c>
      <c r="F1297" s="26">
        <v>23668508.332963001</v>
      </c>
    </row>
    <row r="1298" spans="2:6" x14ac:dyDescent="0.3">
      <c r="B1298" s="35" t="s">
        <v>44</v>
      </c>
      <c r="C1298" s="28" t="s">
        <v>8</v>
      </c>
      <c r="D1298" s="28" t="s">
        <v>36</v>
      </c>
      <c r="E1298" s="28">
        <v>0.75</v>
      </c>
      <c r="F1298" s="28">
        <v>23668508.332963001</v>
      </c>
    </row>
    <row r="1299" spans="2:6" x14ac:dyDescent="0.3">
      <c r="B1299" s="34" t="s">
        <v>44</v>
      </c>
      <c r="C1299" s="26" t="s">
        <v>8</v>
      </c>
      <c r="D1299" s="26" t="s">
        <v>36</v>
      </c>
      <c r="E1299" s="26">
        <v>0.75</v>
      </c>
      <c r="F1299" s="26">
        <v>23668508.332963001</v>
      </c>
    </row>
    <row r="1300" spans="2:6" x14ac:dyDescent="0.3">
      <c r="B1300" s="35" t="s">
        <v>44</v>
      </c>
      <c r="C1300" s="28" t="s">
        <v>8</v>
      </c>
      <c r="D1300" s="28" t="s">
        <v>36</v>
      </c>
      <c r="E1300" s="28">
        <v>0.75</v>
      </c>
      <c r="F1300" s="28">
        <v>23668508.332963001</v>
      </c>
    </row>
    <row r="1301" spans="2:6" x14ac:dyDescent="0.3">
      <c r="B1301" s="34" t="s">
        <v>44</v>
      </c>
      <c r="C1301" s="26" t="s">
        <v>8</v>
      </c>
      <c r="D1301" s="26" t="s">
        <v>36</v>
      </c>
      <c r="E1301" s="26">
        <v>0.5</v>
      </c>
      <c r="F1301" s="26">
        <v>19692117.232386</v>
      </c>
    </row>
    <row r="1302" spans="2:6" x14ac:dyDescent="0.3">
      <c r="B1302" s="35" t="s">
        <v>44</v>
      </c>
      <c r="C1302" s="28" t="s">
        <v>8</v>
      </c>
      <c r="D1302" s="28" t="s">
        <v>36</v>
      </c>
      <c r="E1302" s="28">
        <v>0.5</v>
      </c>
      <c r="F1302" s="28">
        <v>19692117.232386</v>
      </c>
    </row>
    <row r="1303" spans="2:6" x14ac:dyDescent="0.3">
      <c r="B1303" s="34" t="s">
        <v>44</v>
      </c>
      <c r="C1303" s="26" t="s">
        <v>8</v>
      </c>
      <c r="D1303" s="26" t="s">
        <v>36</v>
      </c>
      <c r="E1303" s="26">
        <v>0.5</v>
      </c>
      <c r="F1303" s="26">
        <v>19692117.232386</v>
      </c>
    </row>
    <row r="1304" spans="2:6" x14ac:dyDescent="0.3">
      <c r="B1304" s="35" t="s">
        <v>44</v>
      </c>
      <c r="C1304" s="28" t="s">
        <v>8</v>
      </c>
      <c r="D1304" s="28" t="s">
        <v>36</v>
      </c>
      <c r="E1304" s="28">
        <v>0.5</v>
      </c>
      <c r="F1304" s="28">
        <v>19692117.232386</v>
      </c>
    </row>
    <row r="1305" spans="2:6" x14ac:dyDescent="0.3">
      <c r="B1305" s="34" t="s">
        <v>44</v>
      </c>
      <c r="C1305" s="26" t="s">
        <v>8</v>
      </c>
      <c r="D1305" s="26" t="s">
        <v>36</v>
      </c>
      <c r="E1305" s="26">
        <v>0.5</v>
      </c>
      <c r="F1305" s="26">
        <v>19692117.232386</v>
      </c>
    </row>
    <row r="1306" spans="2:6" x14ac:dyDescent="0.3">
      <c r="B1306" s="35" t="s">
        <v>44</v>
      </c>
      <c r="C1306" s="28" t="s">
        <v>8</v>
      </c>
      <c r="D1306" s="28" t="s">
        <v>36</v>
      </c>
      <c r="E1306" s="28">
        <v>0.25</v>
      </c>
      <c r="F1306" s="28">
        <v>16053627.064748</v>
      </c>
    </row>
    <row r="1307" spans="2:6" x14ac:dyDescent="0.3">
      <c r="B1307" s="34" t="s">
        <v>44</v>
      </c>
      <c r="C1307" s="26" t="s">
        <v>8</v>
      </c>
      <c r="D1307" s="26" t="s">
        <v>36</v>
      </c>
      <c r="E1307" s="26">
        <v>0.25</v>
      </c>
      <c r="F1307" s="26">
        <v>16053627.064748</v>
      </c>
    </row>
    <row r="1308" spans="2:6" x14ac:dyDescent="0.3">
      <c r="B1308" s="35" t="s">
        <v>44</v>
      </c>
      <c r="C1308" s="28" t="s">
        <v>8</v>
      </c>
      <c r="D1308" s="28" t="s">
        <v>36</v>
      </c>
      <c r="E1308" s="28">
        <v>0.25</v>
      </c>
      <c r="F1308" s="28">
        <v>16053627.064748</v>
      </c>
    </row>
    <row r="1309" spans="2:6" x14ac:dyDescent="0.3">
      <c r="B1309" s="34" t="s">
        <v>44</v>
      </c>
      <c r="C1309" s="26" t="s">
        <v>8</v>
      </c>
      <c r="D1309" s="26" t="s">
        <v>36</v>
      </c>
      <c r="E1309" s="26">
        <v>0.25</v>
      </c>
      <c r="F1309" s="26">
        <v>16053627.064748</v>
      </c>
    </row>
    <row r="1310" spans="2:6" x14ac:dyDescent="0.3">
      <c r="B1310" s="35" t="s">
        <v>44</v>
      </c>
      <c r="C1310" s="28" t="s">
        <v>8</v>
      </c>
      <c r="D1310" s="28" t="s">
        <v>36</v>
      </c>
      <c r="E1310" s="28">
        <v>0.05</v>
      </c>
      <c r="F1310" s="28">
        <v>12044870.584402001</v>
      </c>
    </row>
    <row r="1311" spans="2:6" x14ac:dyDescent="0.3">
      <c r="B1311" s="34" t="s">
        <v>44</v>
      </c>
      <c r="C1311" s="26" t="s">
        <v>8</v>
      </c>
      <c r="D1311" s="26" t="s">
        <v>36</v>
      </c>
      <c r="E1311" s="26">
        <v>0.05</v>
      </c>
      <c r="F1311" s="26">
        <v>12044870.584402001</v>
      </c>
    </row>
    <row r="1312" spans="2:6" x14ac:dyDescent="0.3">
      <c r="B1312" s="35" t="s">
        <v>44</v>
      </c>
      <c r="C1312" s="28" t="s">
        <v>8</v>
      </c>
      <c r="D1312" s="28" t="s">
        <v>36</v>
      </c>
      <c r="E1312" s="28">
        <v>0.05</v>
      </c>
      <c r="F1312" s="28">
        <v>12044870.584402001</v>
      </c>
    </row>
    <row r="1313" spans="2:6" x14ac:dyDescent="0.3">
      <c r="B1313" s="34" t="s">
        <v>44</v>
      </c>
      <c r="C1313" s="26" t="s">
        <v>8</v>
      </c>
      <c r="D1313" s="26" t="s">
        <v>36</v>
      </c>
      <c r="E1313" s="26">
        <v>0</v>
      </c>
      <c r="F1313" s="26">
        <v>6906741.2926329998</v>
      </c>
    </row>
    <row r="1314" spans="2:6" x14ac:dyDescent="0.3">
      <c r="B1314" s="35" t="s">
        <v>44</v>
      </c>
      <c r="C1314" s="28" t="s">
        <v>8</v>
      </c>
      <c r="D1314" s="28" t="s">
        <v>36</v>
      </c>
      <c r="E1314" s="28" t="s">
        <v>24</v>
      </c>
      <c r="F1314" s="28">
        <v>19929244.637238</v>
      </c>
    </row>
    <row r="1315" spans="2:6" x14ac:dyDescent="0.3">
      <c r="B1315" s="34" t="s">
        <v>44</v>
      </c>
      <c r="C1315" s="26" t="s">
        <v>8</v>
      </c>
      <c r="D1315" s="26" t="s">
        <v>37</v>
      </c>
      <c r="E1315" s="26">
        <v>1</v>
      </c>
      <c r="F1315" s="26">
        <v>10300807.139647</v>
      </c>
    </row>
    <row r="1316" spans="2:6" x14ac:dyDescent="0.3">
      <c r="B1316" s="35" t="s">
        <v>44</v>
      </c>
      <c r="C1316" s="28" t="s">
        <v>8</v>
      </c>
      <c r="D1316" s="28" t="s">
        <v>37</v>
      </c>
      <c r="E1316" s="28">
        <v>0.95</v>
      </c>
      <c r="F1316" s="28">
        <v>6823685.4479139997</v>
      </c>
    </row>
    <row r="1317" spans="2:6" x14ac:dyDescent="0.3">
      <c r="B1317" s="34" t="s">
        <v>44</v>
      </c>
      <c r="C1317" s="26" t="s">
        <v>8</v>
      </c>
      <c r="D1317" s="26" t="s">
        <v>37</v>
      </c>
      <c r="E1317" s="26">
        <v>0.95</v>
      </c>
      <c r="F1317" s="26">
        <v>6823685.4479139997</v>
      </c>
    </row>
    <row r="1318" spans="2:6" x14ac:dyDescent="0.3">
      <c r="B1318" s="35" t="s">
        <v>44</v>
      </c>
      <c r="C1318" s="28" t="s">
        <v>8</v>
      </c>
      <c r="D1318" s="28" t="s">
        <v>37</v>
      </c>
      <c r="E1318" s="28">
        <v>0.95</v>
      </c>
      <c r="F1318" s="28">
        <v>6823685.4479139997</v>
      </c>
    </row>
    <row r="1319" spans="2:6" x14ac:dyDescent="0.3">
      <c r="B1319" s="34" t="s">
        <v>44</v>
      </c>
      <c r="C1319" s="26" t="s">
        <v>8</v>
      </c>
      <c r="D1319" s="26" t="s">
        <v>37</v>
      </c>
      <c r="E1319" s="26">
        <v>0.75</v>
      </c>
      <c r="F1319" s="26">
        <v>5250415.6259160005</v>
      </c>
    </row>
    <row r="1320" spans="2:6" x14ac:dyDescent="0.3">
      <c r="B1320" s="35" t="s">
        <v>44</v>
      </c>
      <c r="C1320" s="28" t="s">
        <v>8</v>
      </c>
      <c r="D1320" s="28" t="s">
        <v>37</v>
      </c>
      <c r="E1320" s="28">
        <v>0.75</v>
      </c>
      <c r="F1320" s="28">
        <v>5250415.6259160005</v>
      </c>
    </row>
    <row r="1321" spans="2:6" x14ac:dyDescent="0.3">
      <c r="B1321" s="34" t="s">
        <v>44</v>
      </c>
      <c r="C1321" s="26" t="s">
        <v>8</v>
      </c>
      <c r="D1321" s="26" t="s">
        <v>37</v>
      </c>
      <c r="E1321" s="26">
        <v>0.75</v>
      </c>
      <c r="F1321" s="26">
        <v>5250415.6259160005</v>
      </c>
    </row>
    <row r="1322" spans="2:6" x14ac:dyDescent="0.3">
      <c r="B1322" s="35" t="s">
        <v>44</v>
      </c>
      <c r="C1322" s="28" t="s">
        <v>8</v>
      </c>
      <c r="D1322" s="28" t="s">
        <v>37</v>
      </c>
      <c r="E1322" s="28">
        <v>0.75</v>
      </c>
      <c r="F1322" s="28">
        <v>5250415.6259160005</v>
      </c>
    </row>
    <row r="1323" spans="2:6" x14ac:dyDescent="0.3">
      <c r="B1323" s="34" t="s">
        <v>44</v>
      </c>
      <c r="C1323" s="26" t="s">
        <v>8</v>
      </c>
      <c r="D1323" s="26" t="s">
        <v>37</v>
      </c>
      <c r="E1323" s="26">
        <v>0.5</v>
      </c>
      <c r="F1323" s="26">
        <v>3885077.133378</v>
      </c>
    </row>
    <row r="1324" spans="2:6" x14ac:dyDescent="0.3">
      <c r="B1324" s="35" t="s">
        <v>44</v>
      </c>
      <c r="C1324" s="28" t="s">
        <v>8</v>
      </c>
      <c r="D1324" s="28" t="s">
        <v>37</v>
      </c>
      <c r="E1324" s="28">
        <v>0.5</v>
      </c>
      <c r="F1324" s="28">
        <v>3885077.133378</v>
      </c>
    </row>
    <row r="1325" spans="2:6" x14ac:dyDescent="0.3">
      <c r="B1325" s="34" t="s">
        <v>44</v>
      </c>
      <c r="C1325" s="26" t="s">
        <v>8</v>
      </c>
      <c r="D1325" s="26" t="s">
        <v>37</v>
      </c>
      <c r="E1325" s="26">
        <v>0.5</v>
      </c>
      <c r="F1325" s="26">
        <v>3885077.133378</v>
      </c>
    </row>
    <row r="1326" spans="2:6" x14ac:dyDescent="0.3">
      <c r="B1326" s="35" t="s">
        <v>44</v>
      </c>
      <c r="C1326" s="28" t="s">
        <v>8</v>
      </c>
      <c r="D1326" s="28" t="s">
        <v>37</v>
      </c>
      <c r="E1326" s="28">
        <v>0.5</v>
      </c>
      <c r="F1326" s="28">
        <v>3885077.133378</v>
      </c>
    </row>
    <row r="1327" spans="2:6" x14ac:dyDescent="0.3">
      <c r="B1327" s="34" t="s">
        <v>44</v>
      </c>
      <c r="C1327" s="26" t="s">
        <v>8</v>
      </c>
      <c r="D1327" s="26" t="s">
        <v>37</v>
      </c>
      <c r="E1327" s="26">
        <v>0.5</v>
      </c>
      <c r="F1327" s="26">
        <v>3885077.133378</v>
      </c>
    </row>
    <row r="1328" spans="2:6" x14ac:dyDescent="0.3">
      <c r="B1328" s="35" t="s">
        <v>44</v>
      </c>
      <c r="C1328" s="28" t="s">
        <v>8</v>
      </c>
      <c r="D1328" s="28" t="s">
        <v>37</v>
      </c>
      <c r="E1328" s="28">
        <v>0.25</v>
      </c>
      <c r="F1328" s="28">
        <v>2636734.0598590001</v>
      </c>
    </row>
    <row r="1329" spans="2:6" x14ac:dyDescent="0.3">
      <c r="B1329" s="34" t="s">
        <v>44</v>
      </c>
      <c r="C1329" s="26" t="s">
        <v>8</v>
      </c>
      <c r="D1329" s="26" t="s">
        <v>37</v>
      </c>
      <c r="E1329" s="26">
        <v>0.25</v>
      </c>
      <c r="F1329" s="26">
        <v>2636734.0598590001</v>
      </c>
    </row>
    <row r="1330" spans="2:6" x14ac:dyDescent="0.3">
      <c r="B1330" s="35" t="s">
        <v>44</v>
      </c>
      <c r="C1330" s="28" t="s">
        <v>8</v>
      </c>
      <c r="D1330" s="28" t="s">
        <v>37</v>
      </c>
      <c r="E1330" s="28">
        <v>0.25</v>
      </c>
      <c r="F1330" s="28">
        <v>2636734.0598590001</v>
      </c>
    </row>
    <row r="1331" spans="2:6" x14ac:dyDescent="0.3">
      <c r="B1331" s="34" t="s">
        <v>44</v>
      </c>
      <c r="C1331" s="26" t="s">
        <v>8</v>
      </c>
      <c r="D1331" s="26" t="s">
        <v>37</v>
      </c>
      <c r="E1331" s="26">
        <v>0.25</v>
      </c>
      <c r="F1331" s="26">
        <v>2636734.0598590001</v>
      </c>
    </row>
    <row r="1332" spans="2:6" x14ac:dyDescent="0.3">
      <c r="B1332" s="35" t="s">
        <v>44</v>
      </c>
      <c r="C1332" s="28" t="s">
        <v>8</v>
      </c>
      <c r="D1332" s="28" t="s">
        <v>37</v>
      </c>
      <c r="E1332" s="28">
        <v>0.05</v>
      </c>
      <c r="F1332" s="28">
        <v>1610685.4950850001</v>
      </c>
    </row>
    <row r="1333" spans="2:6" x14ac:dyDescent="0.3">
      <c r="B1333" s="34" t="s">
        <v>44</v>
      </c>
      <c r="C1333" s="26" t="s">
        <v>8</v>
      </c>
      <c r="D1333" s="26" t="s">
        <v>37</v>
      </c>
      <c r="E1333" s="26">
        <v>0.05</v>
      </c>
      <c r="F1333" s="26">
        <v>1610685.4950850001</v>
      </c>
    </row>
    <row r="1334" spans="2:6" x14ac:dyDescent="0.3">
      <c r="B1334" s="35" t="s">
        <v>44</v>
      </c>
      <c r="C1334" s="28" t="s">
        <v>8</v>
      </c>
      <c r="D1334" s="28" t="s">
        <v>37</v>
      </c>
      <c r="E1334" s="28">
        <v>0.05</v>
      </c>
      <c r="F1334" s="28">
        <v>1610685.4950850001</v>
      </c>
    </row>
    <row r="1335" spans="2:6" x14ac:dyDescent="0.3">
      <c r="B1335" s="34" t="s">
        <v>44</v>
      </c>
      <c r="C1335" s="26" t="s">
        <v>8</v>
      </c>
      <c r="D1335" s="26" t="s">
        <v>37</v>
      </c>
      <c r="E1335" s="26">
        <v>0</v>
      </c>
      <c r="F1335" s="26">
        <v>565853.11703800003</v>
      </c>
    </row>
    <row r="1336" spans="2:6" x14ac:dyDescent="0.3">
      <c r="B1336" s="35" t="s">
        <v>44</v>
      </c>
      <c r="C1336" s="28" t="s">
        <v>8</v>
      </c>
      <c r="D1336" s="28" t="s">
        <v>37</v>
      </c>
      <c r="E1336" s="28" t="s">
        <v>24</v>
      </c>
      <c r="F1336" s="28">
        <v>4003814.6763929999</v>
      </c>
    </row>
    <row r="1337" spans="2:6" x14ac:dyDescent="0.3">
      <c r="B1337" s="34" t="s">
        <v>44</v>
      </c>
      <c r="C1337" s="26" t="s">
        <v>8</v>
      </c>
      <c r="D1337" s="26" t="s">
        <v>38</v>
      </c>
      <c r="E1337" s="26">
        <v>1</v>
      </c>
      <c r="F1337" s="26">
        <v>30193157.043896999</v>
      </c>
    </row>
    <row r="1338" spans="2:6" x14ac:dyDescent="0.3">
      <c r="B1338" s="35" t="s">
        <v>44</v>
      </c>
      <c r="C1338" s="28" t="s">
        <v>8</v>
      </c>
      <c r="D1338" s="28" t="s">
        <v>38</v>
      </c>
      <c r="E1338" s="28">
        <v>0.95</v>
      </c>
      <c r="F1338" s="28">
        <v>21712516.986853</v>
      </c>
    </row>
    <row r="1339" spans="2:6" x14ac:dyDescent="0.3">
      <c r="B1339" s="34" t="s">
        <v>44</v>
      </c>
      <c r="C1339" s="26" t="s">
        <v>8</v>
      </c>
      <c r="D1339" s="26" t="s">
        <v>38</v>
      </c>
      <c r="E1339" s="26">
        <v>0.95</v>
      </c>
      <c r="F1339" s="26">
        <v>21712516.986853</v>
      </c>
    </row>
    <row r="1340" spans="2:6" x14ac:dyDescent="0.3">
      <c r="B1340" s="35" t="s">
        <v>44</v>
      </c>
      <c r="C1340" s="28" t="s">
        <v>8</v>
      </c>
      <c r="D1340" s="28" t="s">
        <v>38</v>
      </c>
      <c r="E1340" s="28">
        <v>0.95</v>
      </c>
      <c r="F1340" s="28">
        <v>21712516.986853</v>
      </c>
    </row>
    <row r="1341" spans="2:6" x14ac:dyDescent="0.3">
      <c r="B1341" s="34" t="s">
        <v>44</v>
      </c>
      <c r="C1341" s="26" t="s">
        <v>8</v>
      </c>
      <c r="D1341" s="26" t="s">
        <v>38</v>
      </c>
      <c r="E1341" s="26">
        <v>0.75</v>
      </c>
      <c r="F1341" s="26">
        <v>18217865.943438999</v>
      </c>
    </row>
    <row r="1342" spans="2:6" x14ac:dyDescent="0.3">
      <c r="B1342" s="35" t="s">
        <v>44</v>
      </c>
      <c r="C1342" s="28" t="s">
        <v>8</v>
      </c>
      <c r="D1342" s="28" t="s">
        <v>38</v>
      </c>
      <c r="E1342" s="28">
        <v>0.75</v>
      </c>
      <c r="F1342" s="28">
        <v>18217865.943438999</v>
      </c>
    </row>
    <row r="1343" spans="2:6" x14ac:dyDescent="0.3">
      <c r="B1343" s="34" t="s">
        <v>44</v>
      </c>
      <c r="C1343" s="26" t="s">
        <v>8</v>
      </c>
      <c r="D1343" s="26" t="s">
        <v>38</v>
      </c>
      <c r="E1343" s="26">
        <v>0.75</v>
      </c>
      <c r="F1343" s="26">
        <v>18217865.943438999</v>
      </c>
    </row>
    <row r="1344" spans="2:6" x14ac:dyDescent="0.3">
      <c r="B1344" s="35" t="s">
        <v>44</v>
      </c>
      <c r="C1344" s="28" t="s">
        <v>8</v>
      </c>
      <c r="D1344" s="28" t="s">
        <v>38</v>
      </c>
      <c r="E1344" s="28">
        <v>0.75</v>
      </c>
      <c r="F1344" s="28">
        <v>18217865.943438999</v>
      </c>
    </row>
    <row r="1345" spans="2:6" x14ac:dyDescent="0.3">
      <c r="B1345" s="34" t="s">
        <v>44</v>
      </c>
      <c r="C1345" s="26" t="s">
        <v>8</v>
      </c>
      <c r="D1345" s="26" t="s">
        <v>38</v>
      </c>
      <c r="E1345" s="26">
        <v>0.5</v>
      </c>
      <c r="F1345" s="26">
        <v>15606659.711238001</v>
      </c>
    </row>
    <row r="1346" spans="2:6" x14ac:dyDescent="0.3">
      <c r="B1346" s="35" t="s">
        <v>44</v>
      </c>
      <c r="C1346" s="28" t="s">
        <v>8</v>
      </c>
      <c r="D1346" s="28" t="s">
        <v>38</v>
      </c>
      <c r="E1346" s="28">
        <v>0.5</v>
      </c>
      <c r="F1346" s="28">
        <v>15606659.711238001</v>
      </c>
    </row>
    <row r="1347" spans="2:6" x14ac:dyDescent="0.3">
      <c r="B1347" s="34" t="s">
        <v>44</v>
      </c>
      <c r="C1347" s="26" t="s">
        <v>8</v>
      </c>
      <c r="D1347" s="26" t="s">
        <v>38</v>
      </c>
      <c r="E1347" s="26">
        <v>0.5</v>
      </c>
      <c r="F1347" s="26">
        <v>15606659.711238001</v>
      </c>
    </row>
    <row r="1348" spans="2:6" x14ac:dyDescent="0.3">
      <c r="B1348" s="35" t="s">
        <v>44</v>
      </c>
      <c r="C1348" s="28" t="s">
        <v>8</v>
      </c>
      <c r="D1348" s="28" t="s">
        <v>38</v>
      </c>
      <c r="E1348" s="28">
        <v>0.5</v>
      </c>
      <c r="F1348" s="28">
        <v>15606659.711238001</v>
      </c>
    </row>
    <row r="1349" spans="2:6" x14ac:dyDescent="0.3">
      <c r="B1349" s="34" t="s">
        <v>44</v>
      </c>
      <c r="C1349" s="26" t="s">
        <v>8</v>
      </c>
      <c r="D1349" s="26" t="s">
        <v>38</v>
      </c>
      <c r="E1349" s="26">
        <v>0.5</v>
      </c>
      <c r="F1349" s="26">
        <v>15606659.711238001</v>
      </c>
    </row>
    <row r="1350" spans="2:6" x14ac:dyDescent="0.3">
      <c r="B1350" s="35" t="s">
        <v>44</v>
      </c>
      <c r="C1350" s="28" t="s">
        <v>8</v>
      </c>
      <c r="D1350" s="28" t="s">
        <v>38</v>
      </c>
      <c r="E1350" s="28">
        <v>0.25</v>
      </c>
      <c r="F1350" s="28">
        <v>13050233.385611</v>
      </c>
    </row>
    <row r="1351" spans="2:6" x14ac:dyDescent="0.3">
      <c r="B1351" s="34" t="s">
        <v>44</v>
      </c>
      <c r="C1351" s="26" t="s">
        <v>8</v>
      </c>
      <c r="D1351" s="26" t="s">
        <v>38</v>
      </c>
      <c r="E1351" s="26">
        <v>0.25</v>
      </c>
      <c r="F1351" s="26">
        <v>13050233.385611</v>
      </c>
    </row>
    <row r="1352" spans="2:6" x14ac:dyDescent="0.3">
      <c r="B1352" s="35" t="s">
        <v>44</v>
      </c>
      <c r="C1352" s="28" t="s">
        <v>8</v>
      </c>
      <c r="D1352" s="28" t="s">
        <v>38</v>
      </c>
      <c r="E1352" s="28">
        <v>0.25</v>
      </c>
      <c r="F1352" s="28">
        <v>13050233.385611</v>
      </c>
    </row>
    <row r="1353" spans="2:6" x14ac:dyDescent="0.3">
      <c r="B1353" s="34" t="s">
        <v>44</v>
      </c>
      <c r="C1353" s="26" t="s">
        <v>8</v>
      </c>
      <c r="D1353" s="26" t="s">
        <v>38</v>
      </c>
      <c r="E1353" s="26">
        <v>0.25</v>
      </c>
      <c r="F1353" s="26">
        <v>13050233.385611</v>
      </c>
    </row>
    <row r="1354" spans="2:6" x14ac:dyDescent="0.3">
      <c r="B1354" s="35" t="s">
        <v>44</v>
      </c>
      <c r="C1354" s="28" t="s">
        <v>8</v>
      </c>
      <c r="D1354" s="28" t="s">
        <v>38</v>
      </c>
      <c r="E1354" s="28">
        <v>0.05</v>
      </c>
      <c r="F1354" s="28">
        <v>10009045.92086</v>
      </c>
    </row>
    <row r="1355" spans="2:6" x14ac:dyDescent="0.3">
      <c r="B1355" s="34" t="s">
        <v>44</v>
      </c>
      <c r="C1355" s="26" t="s">
        <v>8</v>
      </c>
      <c r="D1355" s="26" t="s">
        <v>38</v>
      </c>
      <c r="E1355" s="26">
        <v>0.05</v>
      </c>
      <c r="F1355" s="26">
        <v>10009045.92086</v>
      </c>
    </row>
    <row r="1356" spans="2:6" x14ac:dyDescent="0.3">
      <c r="B1356" s="35" t="s">
        <v>44</v>
      </c>
      <c r="C1356" s="28" t="s">
        <v>8</v>
      </c>
      <c r="D1356" s="28" t="s">
        <v>38</v>
      </c>
      <c r="E1356" s="28">
        <v>0.05</v>
      </c>
      <c r="F1356" s="28">
        <v>10009045.92086</v>
      </c>
    </row>
    <row r="1357" spans="2:6" x14ac:dyDescent="0.3">
      <c r="B1357" s="34" t="s">
        <v>44</v>
      </c>
      <c r="C1357" s="26" t="s">
        <v>8</v>
      </c>
      <c r="D1357" s="26" t="s">
        <v>38</v>
      </c>
      <c r="E1357" s="26">
        <v>0</v>
      </c>
      <c r="F1357" s="26">
        <v>6045401.1186809996</v>
      </c>
    </row>
    <row r="1358" spans="2:6" x14ac:dyDescent="0.3">
      <c r="B1358" s="35" t="s">
        <v>44</v>
      </c>
      <c r="C1358" s="28" t="s">
        <v>8</v>
      </c>
      <c r="D1358" s="28" t="s">
        <v>38</v>
      </c>
      <c r="E1358" s="28" t="s">
        <v>24</v>
      </c>
      <c r="F1358" s="28">
        <v>15706042.762115</v>
      </c>
    </row>
    <row r="1359" spans="2:6" x14ac:dyDescent="0.3">
      <c r="B1359" s="34" t="s">
        <v>44</v>
      </c>
      <c r="C1359" s="26" t="s">
        <v>8</v>
      </c>
      <c r="D1359" s="26" t="s">
        <v>46</v>
      </c>
      <c r="E1359" s="26">
        <v>1</v>
      </c>
      <c r="F1359" s="26">
        <v>656</v>
      </c>
    </row>
    <row r="1360" spans="2:6" x14ac:dyDescent="0.3">
      <c r="B1360" s="35" t="s">
        <v>44</v>
      </c>
      <c r="C1360" s="28" t="s">
        <v>8</v>
      </c>
      <c r="D1360" s="28" t="s">
        <v>46</v>
      </c>
      <c r="E1360" s="28">
        <v>0.95</v>
      </c>
      <c r="F1360" s="28">
        <v>549</v>
      </c>
    </row>
    <row r="1361" spans="2:6" x14ac:dyDescent="0.3">
      <c r="B1361" s="34" t="s">
        <v>44</v>
      </c>
      <c r="C1361" s="26" t="s">
        <v>8</v>
      </c>
      <c r="D1361" s="26" t="s">
        <v>46</v>
      </c>
      <c r="E1361" s="26">
        <v>0.95</v>
      </c>
      <c r="F1361" s="26">
        <v>549</v>
      </c>
    </row>
    <row r="1362" spans="2:6" x14ac:dyDescent="0.3">
      <c r="B1362" s="35" t="s">
        <v>44</v>
      </c>
      <c r="C1362" s="28" t="s">
        <v>8</v>
      </c>
      <c r="D1362" s="28" t="s">
        <v>46</v>
      </c>
      <c r="E1362" s="28">
        <v>0.95</v>
      </c>
      <c r="F1362" s="28">
        <v>549</v>
      </c>
    </row>
    <row r="1363" spans="2:6" x14ac:dyDescent="0.3">
      <c r="B1363" s="34" t="s">
        <v>44</v>
      </c>
      <c r="C1363" s="26" t="s">
        <v>8</v>
      </c>
      <c r="D1363" s="26" t="s">
        <v>46</v>
      </c>
      <c r="E1363" s="26">
        <v>0.75</v>
      </c>
      <c r="F1363" s="26">
        <v>475</v>
      </c>
    </row>
    <row r="1364" spans="2:6" x14ac:dyDescent="0.3">
      <c r="B1364" s="35" t="s">
        <v>44</v>
      </c>
      <c r="C1364" s="28" t="s">
        <v>8</v>
      </c>
      <c r="D1364" s="28" t="s">
        <v>46</v>
      </c>
      <c r="E1364" s="28">
        <v>0.75</v>
      </c>
      <c r="F1364" s="28">
        <v>475</v>
      </c>
    </row>
    <row r="1365" spans="2:6" x14ac:dyDescent="0.3">
      <c r="B1365" s="34" t="s">
        <v>44</v>
      </c>
      <c r="C1365" s="26" t="s">
        <v>8</v>
      </c>
      <c r="D1365" s="26" t="s">
        <v>46</v>
      </c>
      <c r="E1365" s="26">
        <v>0.75</v>
      </c>
      <c r="F1365" s="26">
        <v>475</v>
      </c>
    </row>
    <row r="1366" spans="2:6" x14ac:dyDescent="0.3">
      <c r="B1366" s="35" t="s">
        <v>44</v>
      </c>
      <c r="C1366" s="28" t="s">
        <v>8</v>
      </c>
      <c r="D1366" s="28" t="s">
        <v>46</v>
      </c>
      <c r="E1366" s="28">
        <v>0.75</v>
      </c>
      <c r="F1366" s="28">
        <v>475</v>
      </c>
    </row>
    <row r="1367" spans="2:6" x14ac:dyDescent="0.3">
      <c r="B1367" s="34" t="s">
        <v>44</v>
      </c>
      <c r="C1367" s="26" t="s">
        <v>8</v>
      </c>
      <c r="D1367" s="26" t="s">
        <v>46</v>
      </c>
      <c r="E1367" s="26">
        <v>0.5</v>
      </c>
      <c r="F1367" s="26">
        <v>388</v>
      </c>
    </row>
    <row r="1368" spans="2:6" x14ac:dyDescent="0.3">
      <c r="B1368" s="35" t="s">
        <v>44</v>
      </c>
      <c r="C1368" s="28" t="s">
        <v>8</v>
      </c>
      <c r="D1368" s="28" t="s">
        <v>46</v>
      </c>
      <c r="E1368" s="28">
        <v>0.5</v>
      </c>
      <c r="F1368" s="28">
        <v>388</v>
      </c>
    </row>
    <row r="1369" spans="2:6" x14ac:dyDescent="0.3">
      <c r="B1369" s="34" t="s">
        <v>44</v>
      </c>
      <c r="C1369" s="26" t="s">
        <v>8</v>
      </c>
      <c r="D1369" s="26" t="s">
        <v>46</v>
      </c>
      <c r="E1369" s="26">
        <v>0.5</v>
      </c>
      <c r="F1369" s="26">
        <v>388</v>
      </c>
    </row>
    <row r="1370" spans="2:6" x14ac:dyDescent="0.3">
      <c r="B1370" s="35" t="s">
        <v>44</v>
      </c>
      <c r="C1370" s="28" t="s">
        <v>8</v>
      </c>
      <c r="D1370" s="28" t="s">
        <v>46</v>
      </c>
      <c r="E1370" s="28">
        <v>0.5</v>
      </c>
      <c r="F1370" s="28">
        <v>388</v>
      </c>
    </row>
    <row r="1371" spans="2:6" x14ac:dyDescent="0.3">
      <c r="B1371" s="34" t="s">
        <v>44</v>
      </c>
      <c r="C1371" s="26" t="s">
        <v>8</v>
      </c>
      <c r="D1371" s="26" t="s">
        <v>46</v>
      </c>
      <c r="E1371" s="26">
        <v>0.5</v>
      </c>
      <c r="F1371" s="26">
        <v>388</v>
      </c>
    </row>
    <row r="1372" spans="2:6" x14ac:dyDescent="0.3">
      <c r="B1372" s="35" t="s">
        <v>44</v>
      </c>
      <c r="C1372" s="28" t="s">
        <v>8</v>
      </c>
      <c r="D1372" s="28" t="s">
        <v>46</v>
      </c>
      <c r="E1372" s="28">
        <v>0.25</v>
      </c>
      <c r="F1372" s="28">
        <v>293</v>
      </c>
    </row>
    <row r="1373" spans="2:6" x14ac:dyDescent="0.3">
      <c r="B1373" s="34" t="s">
        <v>44</v>
      </c>
      <c r="C1373" s="26" t="s">
        <v>8</v>
      </c>
      <c r="D1373" s="26" t="s">
        <v>46</v>
      </c>
      <c r="E1373" s="26">
        <v>0.25</v>
      </c>
      <c r="F1373" s="26">
        <v>293</v>
      </c>
    </row>
    <row r="1374" spans="2:6" x14ac:dyDescent="0.3">
      <c r="B1374" s="35" t="s">
        <v>44</v>
      </c>
      <c r="C1374" s="28" t="s">
        <v>8</v>
      </c>
      <c r="D1374" s="28" t="s">
        <v>46</v>
      </c>
      <c r="E1374" s="28">
        <v>0.25</v>
      </c>
      <c r="F1374" s="28">
        <v>293</v>
      </c>
    </row>
    <row r="1375" spans="2:6" x14ac:dyDescent="0.3">
      <c r="B1375" s="34" t="s">
        <v>44</v>
      </c>
      <c r="C1375" s="26" t="s">
        <v>8</v>
      </c>
      <c r="D1375" s="26" t="s">
        <v>46</v>
      </c>
      <c r="E1375" s="26">
        <v>0.25</v>
      </c>
      <c r="F1375" s="26">
        <v>293</v>
      </c>
    </row>
    <row r="1376" spans="2:6" x14ac:dyDescent="0.3">
      <c r="B1376" s="35" t="s">
        <v>44</v>
      </c>
      <c r="C1376" s="28" t="s">
        <v>8</v>
      </c>
      <c r="D1376" s="28" t="s">
        <v>46</v>
      </c>
      <c r="E1376" s="28">
        <v>0.05</v>
      </c>
      <c r="F1376" s="28">
        <v>214</v>
      </c>
    </row>
    <row r="1377" spans="2:6" x14ac:dyDescent="0.3">
      <c r="B1377" s="34" t="s">
        <v>44</v>
      </c>
      <c r="C1377" s="26" t="s">
        <v>8</v>
      </c>
      <c r="D1377" s="26" t="s">
        <v>46</v>
      </c>
      <c r="E1377" s="26">
        <v>0.05</v>
      </c>
      <c r="F1377" s="26">
        <v>214</v>
      </c>
    </row>
    <row r="1378" spans="2:6" x14ac:dyDescent="0.3">
      <c r="B1378" s="35" t="s">
        <v>44</v>
      </c>
      <c r="C1378" s="28" t="s">
        <v>8</v>
      </c>
      <c r="D1378" s="28" t="s">
        <v>46</v>
      </c>
      <c r="E1378" s="28">
        <v>0.05</v>
      </c>
      <c r="F1378" s="28">
        <v>214</v>
      </c>
    </row>
    <row r="1379" spans="2:6" x14ac:dyDescent="0.3">
      <c r="B1379" s="34" t="s">
        <v>44</v>
      </c>
      <c r="C1379" s="26" t="s">
        <v>8</v>
      </c>
      <c r="D1379" s="26" t="s">
        <v>46</v>
      </c>
      <c r="E1379" s="26">
        <v>0</v>
      </c>
      <c r="F1379" s="26">
        <v>124</v>
      </c>
    </row>
    <row r="1380" spans="2:6" x14ac:dyDescent="0.3">
      <c r="B1380" s="35" t="s">
        <v>44</v>
      </c>
      <c r="C1380" s="28" t="s">
        <v>8</v>
      </c>
      <c r="D1380" s="28" t="s">
        <v>46</v>
      </c>
      <c r="E1380" s="28" t="s">
        <v>24</v>
      </c>
      <c r="F1380" s="28">
        <v>385.06888900000001</v>
      </c>
    </row>
    <row r="1381" spans="2:6" x14ac:dyDescent="0.3">
      <c r="B1381" s="34" t="s">
        <v>44</v>
      </c>
      <c r="C1381" s="26" t="s">
        <v>8</v>
      </c>
      <c r="D1381" s="26" t="s">
        <v>39</v>
      </c>
      <c r="E1381" s="26">
        <v>1</v>
      </c>
      <c r="F1381" s="26">
        <v>59.518444000000002</v>
      </c>
    </row>
    <row r="1382" spans="2:6" x14ac:dyDescent="0.3">
      <c r="B1382" s="35" t="s">
        <v>44</v>
      </c>
      <c r="C1382" s="28" t="s">
        <v>8</v>
      </c>
      <c r="D1382" s="28" t="s">
        <v>39</v>
      </c>
      <c r="E1382" s="28">
        <v>0.95</v>
      </c>
      <c r="F1382" s="28">
        <v>47.797243000000002</v>
      </c>
    </row>
    <row r="1383" spans="2:6" x14ac:dyDescent="0.3">
      <c r="B1383" s="34" t="s">
        <v>44</v>
      </c>
      <c r="C1383" s="26" t="s">
        <v>8</v>
      </c>
      <c r="D1383" s="26" t="s">
        <v>39</v>
      </c>
      <c r="E1383" s="26">
        <v>0.95</v>
      </c>
      <c r="F1383" s="26">
        <v>47.797243000000002</v>
      </c>
    </row>
    <row r="1384" spans="2:6" x14ac:dyDescent="0.3">
      <c r="B1384" s="35" t="s">
        <v>44</v>
      </c>
      <c r="C1384" s="28" t="s">
        <v>8</v>
      </c>
      <c r="D1384" s="28" t="s">
        <v>39</v>
      </c>
      <c r="E1384" s="28">
        <v>0.95</v>
      </c>
      <c r="F1384" s="28">
        <v>47.797243000000002</v>
      </c>
    </row>
    <row r="1385" spans="2:6" x14ac:dyDescent="0.3">
      <c r="B1385" s="34" t="s">
        <v>44</v>
      </c>
      <c r="C1385" s="26" t="s">
        <v>8</v>
      </c>
      <c r="D1385" s="26" t="s">
        <v>39</v>
      </c>
      <c r="E1385" s="26">
        <v>0.75</v>
      </c>
      <c r="F1385" s="26">
        <v>42.293512999999997</v>
      </c>
    </row>
    <row r="1386" spans="2:6" x14ac:dyDescent="0.3">
      <c r="B1386" s="35" t="s">
        <v>44</v>
      </c>
      <c r="C1386" s="28" t="s">
        <v>8</v>
      </c>
      <c r="D1386" s="28" t="s">
        <v>39</v>
      </c>
      <c r="E1386" s="28">
        <v>0.75</v>
      </c>
      <c r="F1386" s="28">
        <v>42.293512999999997</v>
      </c>
    </row>
    <row r="1387" spans="2:6" x14ac:dyDescent="0.3">
      <c r="B1387" s="34" t="s">
        <v>44</v>
      </c>
      <c r="C1387" s="26" t="s">
        <v>8</v>
      </c>
      <c r="D1387" s="26" t="s">
        <v>39</v>
      </c>
      <c r="E1387" s="26">
        <v>0.75</v>
      </c>
      <c r="F1387" s="26">
        <v>42.293512999999997</v>
      </c>
    </row>
    <row r="1388" spans="2:6" x14ac:dyDescent="0.3">
      <c r="B1388" s="35" t="s">
        <v>44</v>
      </c>
      <c r="C1388" s="28" t="s">
        <v>8</v>
      </c>
      <c r="D1388" s="28" t="s">
        <v>39</v>
      </c>
      <c r="E1388" s="28">
        <v>0.75</v>
      </c>
      <c r="F1388" s="28">
        <v>42.293512999999997</v>
      </c>
    </row>
    <row r="1389" spans="2:6" x14ac:dyDescent="0.3">
      <c r="B1389" s="34" t="s">
        <v>44</v>
      </c>
      <c r="C1389" s="26" t="s">
        <v>8</v>
      </c>
      <c r="D1389" s="26" t="s">
        <v>39</v>
      </c>
      <c r="E1389" s="26">
        <v>0.5</v>
      </c>
      <c r="F1389" s="26">
        <v>37.980652999999997</v>
      </c>
    </row>
    <row r="1390" spans="2:6" x14ac:dyDescent="0.3">
      <c r="B1390" s="35" t="s">
        <v>44</v>
      </c>
      <c r="C1390" s="28" t="s">
        <v>8</v>
      </c>
      <c r="D1390" s="28" t="s">
        <v>39</v>
      </c>
      <c r="E1390" s="28">
        <v>0.5</v>
      </c>
      <c r="F1390" s="28">
        <v>37.980652999999997</v>
      </c>
    </row>
    <row r="1391" spans="2:6" x14ac:dyDescent="0.3">
      <c r="B1391" s="34" t="s">
        <v>44</v>
      </c>
      <c r="C1391" s="26" t="s">
        <v>8</v>
      </c>
      <c r="D1391" s="26" t="s">
        <v>39</v>
      </c>
      <c r="E1391" s="26">
        <v>0.5</v>
      </c>
      <c r="F1391" s="26">
        <v>37.980652999999997</v>
      </c>
    </row>
    <row r="1392" spans="2:6" x14ac:dyDescent="0.3">
      <c r="B1392" s="35" t="s">
        <v>44</v>
      </c>
      <c r="C1392" s="28" t="s">
        <v>8</v>
      </c>
      <c r="D1392" s="28" t="s">
        <v>39</v>
      </c>
      <c r="E1392" s="28">
        <v>0.5</v>
      </c>
      <c r="F1392" s="28">
        <v>37.980652999999997</v>
      </c>
    </row>
    <row r="1393" spans="2:6" x14ac:dyDescent="0.3">
      <c r="B1393" s="34" t="s">
        <v>44</v>
      </c>
      <c r="C1393" s="26" t="s">
        <v>8</v>
      </c>
      <c r="D1393" s="26" t="s">
        <v>39</v>
      </c>
      <c r="E1393" s="26">
        <v>0.5</v>
      </c>
      <c r="F1393" s="26">
        <v>37.980652999999997</v>
      </c>
    </row>
    <row r="1394" spans="2:6" x14ac:dyDescent="0.3">
      <c r="B1394" s="35" t="s">
        <v>44</v>
      </c>
      <c r="C1394" s="28" t="s">
        <v>8</v>
      </c>
      <c r="D1394" s="28" t="s">
        <v>39</v>
      </c>
      <c r="E1394" s="28">
        <v>0.25</v>
      </c>
      <c r="F1394" s="28">
        <v>33.685096000000001</v>
      </c>
    </row>
    <row r="1395" spans="2:6" x14ac:dyDescent="0.3">
      <c r="B1395" s="34" t="s">
        <v>44</v>
      </c>
      <c r="C1395" s="26" t="s">
        <v>8</v>
      </c>
      <c r="D1395" s="26" t="s">
        <v>39</v>
      </c>
      <c r="E1395" s="26">
        <v>0.25</v>
      </c>
      <c r="F1395" s="26">
        <v>33.685096000000001</v>
      </c>
    </row>
    <row r="1396" spans="2:6" x14ac:dyDescent="0.3">
      <c r="B1396" s="35" t="s">
        <v>44</v>
      </c>
      <c r="C1396" s="28" t="s">
        <v>8</v>
      </c>
      <c r="D1396" s="28" t="s">
        <v>39</v>
      </c>
      <c r="E1396" s="28">
        <v>0.25</v>
      </c>
      <c r="F1396" s="28">
        <v>33.685096000000001</v>
      </c>
    </row>
    <row r="1397" spans="2:6" x14ac:dyDescent="0.3">
      <c r="B1397" s="34" t="s">
        <v>44</v>
      </c>
      <c r="C1397" s="26" t="s">
        <v>8</v>
      </c>
      <c r="D1397" s="26" t="s">
        <v>39</v>
      </c>
      <c r="E1397" s="26">
        <v>0.25</v>
      </c>
      <c r="F1397" s="26">
        <v>33.685096000000001</v>
      </c>
    </row>
    <row r="1398" spans="2:6" x14ac:dyDescent="0.3">
      <c r="B1398" s="35" t="s">
        <v>44</v>
      </c>
      <c r="C1398" s="28" t="s">
        <v>8</v>
      </c>
      <c r="D1398" s="28" t="s">
        <v>39</v>
      </c>
      <c r="E1398" s="28">
        <v>0.05</v>
      </c>
      <c r="F1398" s="28">
        <v>27.722704</v>
      </c>
    </row>
    <row r="1399" spans="2:6" x14ac:dyDescent="0.3">
      <c r="B1399" s="34" t="s">
        <v>44</v>
      </c>
      <c r="C1399" s="26" t="s">
        <v>8</v>
      </c>
      <c r="D1399" s="26" t="s">
        <v>39</v>
      </c>
      <c r="E1399" s="26">
        <v>0.05</v>
      </c>
      <c r="F1399" s="26">
        <v>27.722704</v>
      </c>
    </row>
    <row r="1400" spans="2:6" x14ac:dyDescent="0.3">
      <c r="B1400" s="35" t="s">
        <v>44</v>
      </c>
      <c r="C1400" s="28" t="s">
        <v>8</v>
      </c>
      <c r="D1400" s="28" t="s">
        <v>39</v>
      </c>
      <c r="E1400" s="28">
        <v>0.05</v>
      </c>
      <c r="F1400" s="28">
        <v>27.722704</v>
      </c>
    </row>
    <row r="1401" spans="2:6" x14ac:dyDescent="0.3">
      <c r="B1401" s="34" t="s">
        <v>44</v>
      </c>
      <c r="C1401" s="26" t="s">
        <v>8</v>
      </c>
      <c r="D1401" s="26" t="s">
        <v>39</v>
      </c>
      <c r="E1401" s="26">
        <v>0</v>
      </c>
      <c r="F1401" s="26">
        <v>16.378799000000001</v>
      </c>
    </row>
    <row r="1402" spans="2:6" x14ac:dyDescent="0.3">
      <c r="B1402" s="35" t="s">
        <v>44</v>
      </c>
      <c r="C1402" s="28" t="s">
        <v>8</v>
      </c>
      <c r="D1402" s="28" t="s">
        <v>39</v>
      </c>
      <c r="E1402" s="28" t="s">
        <v>24</v>
      </c>
      <c r="F1402" s="28">
        <v>37.945759000000002</v>
      </c>
    </row>
    <row r="1403" spans="2:6" x14ac:dyDescent="0.3">
      <c r="B1403" s="34" t="s">
        <v>44</v>
      </c>
      <c r="C1403" s="26" t="s">
        <v>8</v>
      </c>
      <c r="D1403" s="26" t="s">
        <v>40</v>
      </c>
      <c r="E1403" s="26">
        <v>1</v>
      </c>
      <c r="F1403" s="26">
        <v>557.94935699999996</v>
      </c>
    </row>
    <row r="1404" spans="2:6" x14ac:dyDescent="0.3">
      <c r="B1404" s="35" t="s">
        <v>44</v>
      </c>
      <c r="C1404" s="28" t="s">
        <v>8</v>
      </c>
      <c r="D1404" s="28" t="s">
        <v>40</v>
      </c>
      <c r="E1404" s="28">
        <v>0.95</v>
      </c>
      <c r="F1404" s="28">
        <v>305.8304</v>
      </c>
    </row>
    <row r="1405" spans="2:6" x14ac:dyDescent="0.3">
      <c r="B1405" s="34" t="s">
        <v>44</v>
      </c>
      <c r="C1405" s="26" t="s">
        <v>8</v>
      </c>
      <c r="D1405" s="26" t="s">
        <v>40</v>
      </c>
      <c r="E1405" s="26">
        <v>0.95</v>
      </c>
      <c r="F1405" s="26">
        <v>305.8304</v>
      </c>
    </row>
    <row r="1406" spans="2:6" x14ac:dyDescent="0.3">
      <c r="B1406" s="35" t="s">
        <v>44</v>
      </c>
      <c r="C1406" s="28" t="s">
        <v>8</v>
      </c>
      <c r="D1406" s="28" t="s">
        <v>40</v>
      </c>
      <c r="E1406" s="28">
        <v>0.95</v>
      </c>
      <c r="F1406" s="28">
        <v>305.8304</v>
      </c>
    </row>
    <row r="1407" spans="2:6" x14ac:dyDescent="0.3">
      <c r="B1407" s="34" t="s">
        <v>44</v>
      </c>
      <c r="C1407" s="26" t="s">
        <v>8</v>
      </c>
      <c r="D1407" s="26" t="s">
        <v>40</v>
      </c>
      <c r="E1407" s="26">
        <v>0.75</v>
      </c>
      <c r="F1407" s="26">
        <v>245.74492499999999</v>
      </c>
    </row>
    <row r="1408" spans="2:6" x14ac:dyDescent="0.3">
      <c r="B1408" s="35" t="s">
        <v>44</v>
      </c>
      <c r="C1408" s="28" t="s">
        <v>8</v>
      </c>
      <c r="D1408" s="28" t="s">
        <v>40</v>
      </c>
      <c r="E1408" s="28">
        <v>0.75</v>
      </c>
      <c r="F1408" s="28">
        <v>245.74492499999999</v>
      </c>
    </row>
    <row r="1409" spans="2:6" x14ac:dyDescent="0.3">
      <c r="B1409" s="34" t="s">
        <v>44</v>
      </c>
      <c r="C1409" s="26" t="s">
        <v>8</v>
      </c>
      <c r="D1409" s="26" t="s">
        <v>40</v>
      </c>
      <c r="E1409" s="26">
        <v>0.75</v>
      </c>
      <c r="F1409" s="26">
        <v>245.74492499999999</v>
      </c>
    </row>
    <row r="1410" spans="2:6" x14ac:dyDescent="0.3">
      <c r="B1410" s="35" t="s">
        <v>44</v>
      </c>
      <c r="C1410" s="28" t="s">
        <v>8</v>
      </c>
      <c r="D1410" s="28" t="s">
        <v>40</v>
      </c>
      <c r="E1410" s="28">
        <v>0.75</v>
      </c>
      <c r="F1410" s="28">
        <v>245.74492499999999</v>
      </c>
    </row>
    <row r="1411" spans="2:6" x14ac:dyDescent="0.3">
      <c r="B1411" s="34" t="s">
        <v>44</v>
      </c>
      <c r="C1411" s="26" t="s">
        <v>8</v>
      </c>
      <c r="D1411" s="26" t="s">
        <v>40</v>
      </c>
      <c r="E1411" s="26">
        <v>0.5</v>
      </c>
      <c r="F1411" s="26">
        <v>216.516186</v>
      </c>
    </row>
    <row r="1412" spans="2:6" x14ac:dyDescent="0.3">
      <c r="B1412" s="35" t="s">
        <v>44</v>
      </c>
      <c r="C1412" s="28" t="s">
        <v>8</v>
      </c>
      <c r="D1412" s="28" t="s">
        <v>40</v>
      </c>
      <c r="E1412" s="28">
        <v>0.5</v>
      </c>
      <c r="F1412" s="28">
        <v>216.516186</v>
      </c>
    </row>
    <row r="1413" spans="2:6" x14ac:dyDescent="0.3">
      <c r="B1413" s="34" t="s">
        <v>44</v>
      </c>
      <c r="C1413" s="26" t="s">
        <v>8</v>
      </c>
      <c r="D1413" s="26" t="s">
        <v>40</v>
      </c>
      <c r="E1413" s="26">
        <v>0.5</v>
      </c>
      <c r="F1413" s="26">
        <v>216.516186</v>
      </c>
    </row>
    <row r="1414" spans="2:6" x14ac:dyDescent="0.3">
      <c r="B1414" s="35" t="s">
        <v>44</v>
      </c>
      <c r="C1414" s="28" t="s">
        <v>8</v>
      </c>
      <c r="D1414" s="28" t="s">
        <v>40</v>
      </c>
      <c r="E1414" s="28">
        <v>0.5</v>
      </c>
      <c r="F1414" s="28">
        <v>216.516186</v>
      </c>
    </row>
    <row r="1415" spans="2:6" x14ac:dyDescent="0.3">
      <c r="B1415" s="34" t="s">
        <v>44</v>
      </c>
      <c r="C1415" s="26" t="s">
        <v>8</v>
      </c>
      <c r="D1415" s="26" t="s">
        <v>40</v>
      </c>
      <c r="E1415" s="26">
        <v>0.5</v>
      </c>
      <c r="F1415" s="26">
        <v>216.516186</v>
      </c>
    </row>
    <row r="1416" spans="2:6" x14ac:dyDescent="0.3">
      <c r="B1416" s="35" t="s">
        <v>44</v>
      </c>
      <c r="C1416" s="28" t="s">
        <v>8</v>
      </c>
      <c r="D1416" s="28" t="s">
        <v>40</v>
      </c>
      <c r="E1416" s="28">
        <v>0.25</v>
      </c>
      <c r="F1416" s="28">
        <v>196.70046300000001</v>
      </c>
    </row>
    <row r="1417" spans="2:6" x14ac:dyDescent="0.3">
      <c r="B1417" s="34" t="s">
        <v>44</v>
      </c>
      <c r="C1417" s="26" t="s">
        <v>8</v>
      </c>
      <c r="D1417" s="26" t="s">
        <v>40</v>
      </c>
      <c r="E1417" s="26">
        <v>0.25</v>
      </c>
      <c r="F1417" s="26">
        <v>196.70046300000001</v>
      </c>
    </row>
    <row r="1418" spans="2:6" x14ac:dyDescent="0.3">
      <c r="B1418" s="35" t="s">
        <v>44</v>
      </c>
      <c r="C1418" s="28" t="s">
        <v>8</v>
      </c>
      <c r="D1418" s="28" t="s">
        <v>40</v>
      </c>
      <c r="E1418" s="28">
        <v>0.25</v>
      </c>
      <c r="F1418" s="28">
        <v>196.70046300000001</v>
      </c>
    </row>
    <row r="1419" spans="2:6" x14ac:dyDescent="0.3">
      <c r="B1419" s="34" t="s">
        <v>44</v>
      </c>
      <c r="C1419" s="26" t="s">
        <v>8</v>
      </c>
      <c r="D1419" s="26" t="s">
        <v>40</v>
      </c>
      <c r="E1419" s="26">
        <v>0.25</v>
      </c>
      <c r="F1419" s="26">
        <v>196.70046300000001</v>
      </c>
    </row>
    <row r="1420" spans="2:6" x14ac:dyDescent="0.3">
      <c r="B1420" s="35" t="s">
        <v>44</v>
      </c>
      <c r="C1420" s="28" t="s">
        <v>8</v>
      </c>
      <c r="D1420" s="28" t="s">
        <v>40</v>
      </c>
      <c r="E1420" s="28">
        <v>0.05</v>
      </c>
      <c r="F1420" s="28">
        <v>176.694919</v>
      </c>
    </row>
    <row r="1421" spans="2:6" x14ac:dyDescent="0.3">
      <c r="B1421" s="34" t="s">
        <v>44</v>
      </c>
      <c r="C1421" s="26" t="s">
        <v>8</v>
      </c>
      <c r="D1421" s="26" t="s">
        <v>40</v>
      </c>
      <c r="E1421" s="26">
        <v>0.05</v>
      </c>
      <c r="F1421" s="26">
        <v>176.694919</v>
      </c>
    </row>
    <row r="1422" spans="2:6" x14ac:dyDescent="0.3">
      <c r="B1422" s="35" t="s">
        <v>44</v>
      </c>
      <c r="C1422" s="28" t="s">
        <v>8</v>
      </c>
      <c r="D1422" s="28" t="s">
        <v>40</v>
      </c>
      <c r="E1422" s="28">
        <v>0.05</v>
      </c>
      <c r="F1422" s="28">
        <v>176.694919</v>
      </c>
    </row>
    <row r="1423" spans="2:6" x14ac:dyDescent="0.3">
      <c r="B1423" s="34" t="s">
        <v>44</v>
      </c>
      <c r="C1423" s="26" t="s">
        <v>8</v>
      </c>
      <c r="D1423" s="26" t="s">
        <v>40</v>
      </c>
      <c r="E1423" s="26">
        <v>0</v>
      </c>
      <c r="F1423" s="26">
        <v>162.03806700000001</v>
      </c>
    </row>
    <row r="1424" spans="2:6" x14ac:dyDescent="0.3">
      <c r="B1424" s="35" t="s">
        <v>44</v>
      </c>
      <c r="C1424" s="28" t="s">
        <v>8</v>
      </c>
      <c r="D1424" s="28" t="s">
        <v>40</v>
      </c>
      <c r="E1424" s="28" t="s">
        <v>24</v>
      </c>
      <c r="F1424" s="28">
        <v>225.83095499999999</v>
      </c>
    </row>
    <row r="1425" spans="2:6" x14ac:dyDescent="0.3">
      <c r="B1425" s="34" t="s">
        <v>44</v>
      </c>
      <c r="C1425" s="26" t="s">
        <v>8</v>
      </c>
      <c r="D1425" s="26" t="s">
        <v>41</v>
      </c>
      <c r="E1425" s="26">
        <v>1</v>
      </c>
      <c r="F1425" s="26">
        <v>598.87189100000001</v>
      </c>
    </row>
    <row r="1426" spans="2:6" x14ac:dyDescent="0.3">
      <c r="B1426" s="35" t="s">
        <v>44</v>
      </c>
      <c r="C1426" s="28" t="s">
        <v>8</v>
      </c>
      <c r="D1426" s="28" t="s">
        <v>41</v>
      </c>
      <c r="E1426" s="28">
        <v>0.95</v>
      </c>
      <c r="F1426" s="28">
        <v>355.46407399999998</v>
      </c>
    </row>
    <row r="1427" spans="2:6" x14ac:dyDescent="0.3">
      <c r="B1427" s="34" t="s">
        <v>44</v>
      </c>
      <c r="C1427" s="26" t="s">
        <v>8</v>
      </c>
      <c r="D1427" s="26" t="s">
        <v>41</v>
      </c>
      <c r="E1427" s="26">
        <v>0.95</v>
      </c>
      <c r="F1427" s="26">
        <v>355.46407399999998</v>
      </c>
    </row>
    <row r="1428" spans="2:6" x14ac:dyDescent="0.3">
      <c r="B1428" s="35" t="s">
        <v>44</v>
      </c>
      <c r="C1428" s="28" t="s">
        <v>8</v>
      </c>
      <c r="D1428" s="28" t="s">
        <v>41</v>
      </c>
      <c r="E1428" s="28">
        <v>0.95</v>
      </c>
      <c r="F1428" s="28">
        <v>355.46407399999998</v>
      </c>
    </row>
    <row r="1429" spans="2:6" x14ac:dyDescent="0.3">
      <c r="B1429" s="34" t="s">
        <v>44</v>
      </c>
      <c r="C1429" s="26" t="s">
        <v>8</v>
      </c>
      <c r="D1429" s="26" t="s">
        <v>41</v>
      </c>
      <c r="E1429" s="26">
        <v>0.75</v>
      </c>
      <c r="F1429" s="26">
        <v>301.23307399999999</v>
      </c>
    </row>
    <row r="1430" spans="2:6" x14ac:dyDescent="0.3">
      <c r="B1430" s="35" t="s">
        <v>44</v>
      </c>
      <c r="C1430" s="28" t="s">
        <v>8</v>
      </c>
      <c r="D1430" s="28" t="s">
        <v>41</v>
      </c>
      <c r="E1430" s="28">
        <v>0.75</v>
      </c>
      <c r="F1430" s="28">
        <v>301.23307399999999</v>
      </c>
    </row>
    <row r="1431" spans="2:6" x14ac:dyDescent="0.3">
      <c r="B1431" s="34" t="s">
        <v>44</v>
      </c>
      <c r="C1431" s="26" t="s">
        <v>8</v>
      </c>
      <c r="D1431" s="26" t="s">
        <v>41</v>
      </c>
      <c r="E1431" s="26">
        <v>0.75</v>
      </c>
      <c r="F1431" s="26">
        <v>301.23307399999999</v>
      </c>
    </row>
    <row r="1432" spans="2:6" x14ac:dyDescent="0.3">
      <c r="B1432" s="35" t="s">
        <v>44</v>
      </c>
      <c r="C1432" s="28" t="s">
        <v>8</v>
      </c>
      <c r="D1432" s="28" t="s">
        <v>41</v>
      </c>
      <c r="E1432" s="28">
        <v>0.75</v>
      </c>
      <c r="F1432" s="28">
        <v>301.23307399999999</v>
      </c>
    </row>
    <row r="1433" spans="2:6" x14ac:dyDescent="0.3">
      <c r="B1433" s="34" t="s">
        <v>44</v>
      </c>
      <c r="C1433" s="26" t="s">
        <v>8</v>
      </c>
      <c r="D1433" s="26" t="s">
        <v>41</v>
      </c>
      <c r="E1433" s="26">
        <v>0.5</v>
      </c>
      <c r="F1433" s="26">
        <v>275.31337200000002</v>
      </c>
    </row>
    <row r="1434" spans="2:6" x14ac:dyDescent="0.3">
      <c r="B1434" s="35" t="s">
        <v>44</v>
      </c>
      <c r="C1434" s="28" t="s">
        <v>8</v>
      </c>
      <c r="D1434" s="28" t="s">
        <v>41</v>
      </c>
      <c r="E1434" s="28">
        <v>0.5</v>
      </c>
      <c r="F1434" s="28">
        <v>275.31337200000002</v>
      </c>
    </row>
    <row r="1435" spans="2:6" x14ac:dyDescent="0.3">
      <c r="B1435" s="34" t="s">
        <v>44</v>
      </c>
      <c r="C1435" s="26" t="s">
        <v>8</v>
      </c>
      <c r="D1435" s="26" t="s">
        <v>41</v>
      </c>
      <c r="E1435" s="26">
        <v>0.5</v>
      </c>
      <c r="F1435" s="26">
        <v>275.31337200000002</v>
      </c>
    </row>
    <row r="1436" spans="2:6" x14ac:dyDescent="0.3">
      <c r="B1436" s="35" t="s">
        <v>44</v>
      </c>
      <c r="C1436" s="28" t="s">
        <v>8</v>
      </c>
      <c r="D1436" s="28" t="s">
        <v>41</v>
      </c>
      <c r="E1436" s="28">
        <v>0.5</v>
      </c>
      <c r="F1436" s="28">
        <v>275.31337200000002</v>
      </c>
    </row>
    <row r="1437" spans="2:6" x14ac:dyDescent="0.3">
      <c r="B1437" s="34" t="s">
        <v>44</v>
      </c>
      <c r="C1437" s="26" t="s">
        <v>8</v>
      </c>
      <c r="D1437" s="26" t="s">
        <v>41</v>
      </c>
      <c r="E1437" s="26">
        <v>0.5</v>
      </c>
      <c r="F1437" s="26">
        <v>275.31337200000002</v>
      </c>
    </row>
    <row r="1438" spans="2:6" x14ac:dyDescent="0.3">
      <c r="B1438" s="35" t="s">
        <v>44</v>
      </c>
      <c r="C1438" s="28" t="s">
        <v>8</v>
      </c>
      <c r="D1438" s="28" t="s">
        <v>41</v>
      </c>
      <c r="E1438" s="28">
        <v>0.25</v>
      </c>
      <c r="F1438" s="28">
        <v>256.291968</v>
      </c>
    </row>
    <row r="1439" spans="2:6" x14ac:dyDescent="0.3">
      <c r="B1439" s="34" t="s">
        <v>44</v>
      </c>
      <c r="C1439" s="26" t="s">
        <v>8</v>
      </c>
      <c r="D1439" s="26" t="s">
        <v>41</v>
      </c>
      <c r="E1439" s="26">
        <v>0.25</v>
      </c>
      <c r="F1439" s="26">
        <v>256.291968</v>
      </c>
    </row>
    <row r="1440" spans="2:6" x14ac:dyDescent="0.3">
      <c r="B1440" s="35" t="s">
        <v>44</v>
      </c>
      <c r="C1440" s="28" t="s">
        <v>8</v>
      </c>
      <c r="D1440" s="28" t="s">
        <v>41</v>
      </c>
      <c r="E1440" s="28">
        <v>0.25</v>
      </c>
      <c r="F1440" s="28">
        <v>256.291968</v>
      </c>
    </row>
    <row r="1441" spans="2:6" x14ac:dyDescent="0.3">
      <c r="B1441" s="34" t="s">
        <v>44</v>
      </c>
      <c r="C1441" s="26" t="s">
        <v>8</v>
      </c>
      <c r="D1441" s="26" t="s">
        <v>41</v>
      </c>
      <c r="E1441" s="26">
        <v>0.25</v>
      </c>
      <c r="F1441" s="26">
        <v>256.291968</v>
      </c>
    </row>
    <row r="1442" spans="2:6" x14ac:dyDescent="0.3">
      <c r="B1442" s="35" t="s">
        <v>44</v>
      </c>
      <c r="C1442" s="28" t="s">
        <v>8</v>
      </c>
      <c r="D1442" s="28" t="s">
        <v>41</v>
      </c>
      <c r="E1442" s="28">
        <v>0.05</v>
      </c>
      <c r="F1442" s="28">
        <v>236.19190399999999</v>
      </c>
    </row>
    <row r="1443" spans="2:6" x14ac:dyDescent="0.3">
      <c r="B1443" s="34" t="s">
        <v>44</v>
      </c>
      <c r="C1443" s="26" t="s">
        <v>8</v>
      </c>
      <c r="D1443" s="26" t="s">
        <v>41</v>
      </c>
      <c r="E1443" s="26">
        <v>0.05</v>
      </c>
      <c r="F1443" s="26">
        <v>236.19190399999999</v>
      </c>
    </row>
    <row r="1444" spans="2:6" x14ac:dyDescent="0.3">
      <c r="B1444" s="35" t="s">
        <v>44</v>
      </c>
      <c r="C1444" s="28" t="s">
        <v>8</v>
      </c>
      <c r="D1444" s="28" t="s">
        <v>41</v>
      </c>
      <c r="E1444" s="28">
        <v>0.05</v>
      </c>
      <c r="F1444" s="28">
        <v>236.19190399999999</v>
      </c>
    </row>
    <row r="1445" spans="2:6" x14ac:dyDescent="0.3">
      <c r="B1445" s="34" t="s">
        <v>44</v>
      </c>
      <c r="C1445" s="26" t="s">
        <v>8</v>
      </c>
      <c r="D1445" s="26" t="s">
        <v>41</v>
      </c>
      <c r="E1445" s="26">
        <v>0</v>
      </c>
      <c r="F1445" s="26">
        <v>217.38699399999999</v>
      </c>
    </row>
    <row r="1446" spans="2:6" x14ac:dyDescent="0.3">
      <c r="B1446" s="35" t="s">
        <v>44</v>
      </c>
      <c r="C1446" s="28" t="s">
        <v>8</v>
      </c>
      <c r="D1446" s="28" t="s">
        <v>41</v>
      </c>
      <c r="E1446" s="28" t="s">
        <v>24</v>
      </c>
      <c r="F1446" s="28">
        <v>282.76812799999999</v>
      </c>
    </row>
    <row r="1447" spans="2:6" x14ac:dyDescent="0.3">
      <c r="B1447" s="34" t="s">
        <v>44</v>
      </c>
      <c r="C1447" s="26" t="s">
        <v>8</v>
      </c>
      <c r="D1447" s="26" t="s">
        <v>42</v>
      </c>
      <c r="E1447" s="26">
        <v>1</v>
      </c>
      <c r="F1447" s="26">
        <v>32033979.499065999</v>
      </c>
    </row>
    <row r="1448" spans="2:6" x14ac:dyDescent="0.3">
      <c r="B1448" s="35" t="s">
        <v>44</v>
      </c>
      <c r="C1448" s="28" t="s">
        <v>8</v>
      </c>
      <c r="D1448" s="28" t="s">
        <v>42</v>
      </c>
      <c r="E1448" s="28">
        <v>0.95</v>
      </c>
      <c r="F1448" s="28">
        <v>23082768.118299998</v>
      </c>
    </row>
    <row r="1449" spans="2:6" x14ac:dyDescent="0.3">
      <c r="B1449" s="34" t="s">
        <v>44</v>
      </c>
      <c r="C1449" s="26" t="s">
        <v>8</v>
      </c>
      <c r="D1449" s="26" t="s">
        <v>42</v>
      </c>
      <c r="E1449" s="26">
        <v>0.95</v>
      </c>
      <c r="F1449" s="26">
        <v>23082768.118299998</v>
      </c>
    </row>
    <row r="1450" spans="2:6" x14ac:dyDescent="0.3">
      <c r="B1450" s="35" t="s">
        <v>44</v>
      </c>
      <c r="C1450" s="28" t="s">
        <v>8</v>
      </c>
      <c r="D1450" s="28" t="s">
        <v>42</v>
      </c>
      <c r="E1450" s="28">
        <v>0.95</v>
      </c>
      <c r="F1450" s="28">
        <v>23082768.118299998</v>
      </c>
    </row>
    <row r="1451" spans="2:6" x14ac:dyDescent="0.3">
      <c r="B1451" s="34" t="s">
        <v>44</v>
      </c>
      <c r="C1451" s="26" t="s">
        <v>8</v>
      </c>
      <c r="D1451" s="26" t="s">
        <v>42</v>
      </c>
      <c r="E1451" s="26">
        <v>0.75</v>
      </c>
      <c r="F1451" s="26">
        <v>19380681.626644999</v>
      </c>
    </row>
    <row r="1452" spans="2:6" x14ac:dyDescent="0.3">
      <c r="B1452" s="35" t="s">
        <v>44</v>
      </c>
      <c r="C1452" s="28" t="s">
        <v>8</v>
      </c>
      <c r="D1452" s="28" t="s">
        <v>42</v>
      </c>
      <c r="E1452" s="28">
        <v>0.75</v>
      </c>
      <c r="F1452" s="28">
        <v>19380681.626644999</v>
      </c>
    </row>
    <row r="1453" spans="2:6" x14ac:dyDescent="0.3">
      <c r="B1453" s="34" t="s">
        <v>44</v>
      </c>
      <c r="C1453" s="26" t="s">
        <v>8</v>
      </c>
      <c r="D1453" s="26" t="s">
        <v>42</v>
      </c>
      <c r="E1453" s="26">
        <v>0.75</v>
      </c>
      <c r="F1453" s="26">
        <v>19380681.626644999</v>
      </c>
    </row>
    <row r="1454" spans="2:6" x14ac:dyDescent="0.3">
      <c r="B1454" s="35" t="s">
        <v>44</v>
      </c>
      <c r="C1454" s="28" t="s">
        <v>8</v>
      </c>
      <c r="D1454" s="28" t="s">
        <v>42</v>
      </c>
      <c r="E1454" s="28">
        <v>0.75</v>
      </c>
      <c r="F1454" s="28">
        <v>19380681.626644999</v>
      </c>
    </row>
    <row r="1455" spans="2:6" x14ac:dyDescent="0.3">
      <c r="B1455" s="34" t="s">
        <v>44</v>
      </c>
      <c r="C1455" s="26" t="s">
        <v>8</v>
      </c>
      <c r="D1455" s="26" t="s">
        <v>42</v>
      </c>
      <c r="E1455" s="26">
        <v>0.5</v>
      </c>
      <c r="F1455" s="26">
        <v>16623881.732465001</v>
      </c>
    </row>
    <row r="1456" spans="2:6" x14ac:dyDescent="0.3">
      <c r="B1456" s="35" t="s">
        <v>44</v>
      </c>
      <c r="C1456" s="28" t="s">
        <v>8</v>
      </c>
      <c r="D1456" s="28" t="s">
        <v>42</v>
      </c>
      <c r="E1456" s="28">
        <v>0.5</v>
      </c>
      <c r="F1456" s="28">
        <v>16623881.732465001</v>
      </c>
    </row>
    <row r="1457" spans="2:6" x14ac:dyDescent="0.3">
      <c r="B1457" s="34" t="s">
        <v>44</v>
      </c>
      <c r="C1457" s="26" t="s">
        <v>8</v>
      </c>
      <c r="D1457" s="26" t="s">
        <v>42</v>
      </c>
      <c r="E1457" s="26">
        <v>0.5</v>
      </c>
      <c r="F1457" s="26">
        <v>16623881.732465001</v>
      </c>
    </row>
    <row r="1458" spans="2:6" x14ac:dyDescent="0.3">
      <c r="B1458" s="35" t="s">
        <v>44</v>
      </c>
      <c r="C1458" s="28" t="s">
        <v>8</v>
      </c>
      <c r="D1458" s="28" t="s">
        <v>42</v>
      </c>
      <c r="E1458" s="28">
        <v>0.5</v>
      </c>
      <c r="F1458" s="28">
        <v>16623881.732465001</v>
      </c>
    </row>
    <row r="1459" spans="2:6" x14ac:dyDescent="0.3">
      <c r="B1459" s="34" t="s">
        <v>44</v>
      </c>
      <c r="C1459" s="26" t="s">
        <v>8</v>
      </c>
      <c r="D1459" s="26" t="s">
        <v>42</v>
      </c>
      <c r="E1459" s="26">
        <v>0.5</v>
      </c>
      <c r="F1459" s="26">
        <v>16623881.732465001</v>
      </c>
    </row>
    <row r="1460" spans="2:6" x14ac:dyDescent="0.3">
      <c r="B1460" s="35" t="s">
        <v>44</v>
      </c>
      <c r="C1460" s="28" t="s">
        <v>8</v>
      </c>
      <c r="D1460" s="28" t="s">
        <v>42</v>
      </c>
      <c r="E1460" s="28">
        <v>0.25</v>
      </c>
      <c r="F1460" s="28">
        <v>13919590.030463999</v>
      </c>
    </row>
    <row r="1461" spans="2:6" x14ac:dyDescent="0.3">
      <c r="B1461" s="34" t="s">
        <v>44</v>
      </c>
      <c r="C1461" s="26" t="s">
        <v>8</v>
      </c>
      <c r="D1461" s="26" t="s">
        <v>42</v>
      </c>
      <c r="E1461" s="26">
        <v>0.25</v>
      </c>
      <c r="F1461" s="26">
        <v>13919590.030463999</v>
      </c>
    </row>
    <row r="1462" spans="2:6" x14ac:dyDescent="0.3">
      <c r="B1462" s="35" t="s">
        <v>44</v>
      </c>
      <c r="C1462" s="28" t="s">
        <v>8</v>
      </c>
      <c r="D1462" s="28" t="s">
        <v>42</v>
      </c>
      <c r="E1462" s="28">
        <v>0.25</v>
      </c>
      <c r="F1462" s="28">
        <v>13919590.030463999</v>
      </c>
    </row>
    <row r="1463" spans="2:6" x14ac:dyDescent="0.3">
      <c r="B1463" s="34" t="s">
        <v>44</v>
      </c>
      <c r="C1463" s="26" t="s">
        <v>8</v>
      </c>
      <c r="D1463" s="26" t="s">
        <v>42</v>
      </c>
      <c r="E1463" s="26">
        <v>0.25</v>
      </c>
      <c r="F1463" s="26">
        <v>13919590.030463999</v>
      </c>
    </row>
    <row r="1464" spans="2:6" x14ac:dyDescent="0.3">
      <c r="B1464" s="35" t="s">
        <v>44</v>
      </c>
      <c r="C1464" s="28" t="s">
        <v>8</v>
      </c>
      <c r="D1464" s="28" t="s">
        <v>42</v>
      </c>
      <c r="E1464" s="28">
        <v>0.05</v>
      </c>
      <c r="F1464" s="28">
        <v>10704358.750228999</v>
      </c>
    </row>
    <row r="1465" spans="2:6" x14ac:dyDescent="0.3">
      <c r="B1465" s="34" t="s">
        <v>44</v>
      </c>
      <c r="C1465" s="26" t="s">
        <v>8</v>
      </c>
      <c r="D1465" s="26" t="s">
        <v>42</v>
      </c>
      <c r="E1465" s="26">
        <v>0.05</v>
      </c>
      <c r="F1465" s="26">
        <v>10704358.750228999</v>
      </c>
    </row>
    <row r="1466" spans="2:6" x14ac:dyDescent="0.3">
      <c r="B1466" s="35" t="s">
        <v>44</v>
      </c>
      <c r="C1466" s="28" t="s">
        <v>8</v>
      </c>
      <c r="D1466" s="28" t="s">
        <v>42</v>
      </c>
      <c r="E1466" s="28">
        <v>0.05</v>
      </c>
      <c r="F1466" s="28">
        <v>10704358.750228999</v>
      </c>
    </row>
    <row r="1467" spans="2:6" x14ac:dyDescent="0.3">
      <c r="B1467" s="34" t="s">
        <v>44</v>
      </c>
      <c r="C1467" s="26" t="s">
        <v>8</v>
      </c>
      <c r="D1467" s="26" t="s">
        <v>42</v>
      </c>
      <c r="E1467" s="26">
        <v>0</v>
      </c>
      <c r="F1467" s="26">
        <v>6467892.2906719996</v>
      </c>
    </row>
    <row r="1468" spans="2:6" x14ac:dyDescent="0.3">
      <c r="B1468" s="35" t="s">
        <v>44</v>
      </c>
      <c r="C1468" s="28" t="s">
        <v>8</v>
      </c>
      <c r="D1468" s="28" t="s">
        <v>42</v>
      </c>
      <c r="E1468" s="28" t="s">
        <v>24</v>
      </c>
      <c r="F1468" s="28">
        <v>16721701.458888</v>
      </c>
    </row>
    <row r="1469" spans="2:6" x14ac:dyDescent="0.3">
      <c r="B1469" s="34" t="s">
        <v>44</v>
      </c>
      <c r="C1469" s="26" t="s">
        <v>8</v>
      </c>
      <c r="D1469" s="26" t="s">
        <v>43</v>
      </c>
      <c r="E1469" s="26">
        <v>1</v>
      </c>
      <c r="F1469" s="26">
        <v>590.32883500000003</v>
      </c>
    </row>
    <row r="1470" spans="2:6" x14ac:dyDescent="0.3">
      <c r="B1470" s="35" t="s">
        <v>44</v>
      </c>
      <c r="C1470" s="28" t="s">
        <v>8</v>
      </c>
      <c r="D1470" s="28" t="s">
        <v>43</v>
      </c>
      <c r="E1470" s="28">
        <v>0.95</v>
      </c>
      <c r="F1470" s="28">
        <v>325.19679200000002</v>
      </c>
    </row>
    <row r="1471" spans="2:6" x14ac:dyDescent="0.3">
      <c r="B1471" s="34" t="s">
        <v>44</v>
      </c>
      <c r="C1471" s="26" t="s">
        <v>8</v>
      </c>
      <c r="D1471" s="26" t="s">
        <v>43</v>
      </c>
      <c r="E1471" s="26">
        <v>0.95</v>
      </c>
      <c r="F1471" s="26">
        <v>325.19679200000002</v>
      </c>
    </row>
    <row r="1472" spans="2:6" x14ac:dyDescent="0.3">
      <c r="B1472" s="35" t="s">
        <v>44</v>
      </c>
      <c r="C1472" s="28" t="s">
        <v>8</v>
      </c>
      <c r="D1472" s="28" t="s">
        <v>43</v>
      </c>
      <c r="E1472" s="28">
        <v>0.95</v>
      </c>
      <c r="F1472" s="28">
        <v>325.19679200000002</v>
      </c>
    </row>
    <row r="1473" spans="2:6" x14ac:dyDescent="0.3">
      <c r="B1473" s="34" t="s">
        <v>44</v>
      </c>
      <c r="C1473" s="26" t="s">
        <v>8</v>
      </c>
      <c r="D1473" s="26" t="s">
        <v>43</v>
      </c>
      <c r="E1473" s="26">
        <v>0.75</v>
      </c>
      <c r="F1473" s="26">
        <v>261.88291700000002</v>
      </c>
    </row>
    <row r="1474" spans="2:6" x14ac:dyDescent="0.3">
      <c r="B1474" s="35" t="s">
        <v>44</v>
      </c>
      <c r="C1474" s="28" t="s">
        <v>8</v>
      </c>
      <c r="D1474" s="28" t="s">
        <v>43</v>
      </c>
      <c r="E1474" s="28">
        <v>0.75</v>
      </c>
      <c r="F1474" s="28">
        <v>261.88291700000002</v>
      </c>
    </row>
    <row r="1475" spans="2:6" x14ac:dyDescent="0.3">
      <c r="B1475" s="34" t="s">
        <v>44</v>
      </c>
      <c r="C1475" s="26" t="s">
        <v>8</v>
      </c>
      <c r="D1475" s="26" t="s">
        <v>43</v>
      </c>
      <c r="E1475" s="26">
        <v>0.75</v>
      </c>
      <c r="F1475" s="26">
        <v>261.88291700000002</v>
      </c>
    </row>
    <row r="1476" spans="2:6" x14ac:dyDescent="0.3">
      <c r="B1476" s="35" t="s">
        <v>44</v>
      </c>
      <c r="C1476" s="28" t="s">
        <v>8</v>
      </c>
      <c r="D1476" s="28" t="s">
        <v>43</v>
      </c>
      <c r="E1476" s="28">
        <v>0.75</v>
      </c>
      <c r="F1476" s="28">
        <v>261.88291700000002</v>
      </c>
    </row>
    <row r="1477" spans="2:6" x14ac:dyDescent="0.3">
      <c r="B1477" s="34" t="s">
        <v>44</v>
      </c>
      <c r="C1477" s="26" t="s">
        <v>8</v>
      </c>
      <c r="D1477" s="26" t="s">
        <v>43</v>
      </c>
      <c r="E1477" s="26">
        <v>0.5</v>
      </c>
      <c r="F1477" s="26">
        <v>230.51254900000001</v>
      </c>
    </row>
    <row r="1478" spans="2:6" x14ac:dyDescent="0.3">
      <c r="B1478" s="35" t="s">
        <v>44</v>
      </c>
      <c r="C1478" s="28" t="s">
        <v>8</v>
      </c>
      <c r="D1478" s="28" t="s">
        <v>43</v>
      </c>
      <c r="E1478" s="28">
        <v>0.5</v>
      </c>
      <c r="F1478" s="28">
        <v>230.51254900000001</v>
      </c>
    </row>
    <row r="1479" spans="2:6" x14ac:dyDescent="0.3">
      <c r="B1479" s="34" t="s">
        <v>44</v>
      </c>
      <c r="C1479" s="26" t="s">
        <v>8</v>
      </c>
      <c r="D1479" s="26" t="s">
        <v>43</v>
      </c>
      <c r="E1479" s="26">
        <v>0.5</v>
      </c>
      <c r="F1479" s="26">
        <v>230.51254900000001</v>
      </c>
    </row>
    <row r="1480" spans="2:6" x14ac:dyDescent="0.3">
      <c r="B1480" s="35" t="s">
        <v>44</v>
      </c>
      <c r="C1480" s="28" t="s">
        <v>8</v>
      </c>
      <c r="D1480" s="28" t="s">
        <v>43</v>
      </c>
      <c r="E1480" s="28">
        <v>0.5</v>
      </c>
      <c r="F1480" s="28">
        <v>230.51254900000001</v>
      </c>
    </row>
    <row r="1481" spans="2:6" x14ac:dyDescent="0.3">
      <c r="B1481" s="34" t="s">
        <v>44</v>
      </c>
      <c r="C1481" s="26" t="s">
        <v>8</v>
      </c>
      <c r="D1481" s="26" t="s">
        <v>43</v>
      </c>
      <c r="E1481" s="26">
        <v>0.5</v>
      </c>
      <c r="F1481" s="26">
        <v>230.51254900000001</v>
      </c>
    </row>
    <row r="1482" spans="2:6" x14ac:dyDescent="0.3">
      <c r="B1482" s="35" t="s">
        <v>44</v>
      </c>
      <c r="C1482" s="28" t="s">
        <v>8</v>
      </c>
      <c r="D1482" s="28" t="s">
        <v>43</v>
      </c>
      <c r="E1482" s="28">
        <v>0.25</v>
      </c>
      <c r="F1482" s="28">
        <v>209.60155499999999</v>
      </c>
    </row>
    <row r="1483" spans="2:6" x14ac:dyDescent="0.3">
      <c r="B1483" s="34" t="s">
        <v>44</v>
      </c>
      <c r="C1483" s="26" t="s">
        <v>8</v>
      </c>
      <c r="D1483" s="26" t="s">
        <v>43</v>
      </c>
      <c r="E1483" s="26">
        <v>0.25</v>
      </c>
      <c r="F1483" s="26">
        <v>209.60155499999999</v>
      </c>
    </row>
    <row r="1484" spans="2:6" x14ac:dyDescent="0.3">
      <c r="B1484" s="35" t="s">
        <v>44</v>
      </c>
      <c r="C1484" s="28" t="s">
        <v>8</v>
      </c>
      <c r="D1484" s="28" t="s">
        <v>43</v>
      </c>
      <c r="E1484" s="28">
        <v>0.25</v>
      </c>
      <c r="F1484" s="28">
        <v>209.60155499999999</v>
      </c>
    </row>
    <row r="1485" spans="2:6" x14ac:dyDescent="0.3">
      <c r="B1485" s="34" t="s">
        <v>44</v>
      </c>
      <c r="C1485" s="26" t="s">
        <v>8</v>
      </c>
      <c r="D1485" s="26" t="s">
        <v>43</v>
      </c>
      <c r="E1485" s="26">
        <v>0.25</v>
      </c>
      <c r="F1485" s="26">
        <v>209.60155499999999</v>
      </c>
    </row>
    <row r="1486" spans="2:6" x14ac:dyDescent="0.3">
      <c r="B1486" s="35" t="s">
        <v>44</v>
      </c>
      <c r="C1486" s="28" t="s">
        <v>8</v>
      </c>
      <c r="D1486" s="28" t="s">
        <v>43</v>
      </c>
      <c r="E1486" s="28">
        <v>0.05</v>
      </c>
      <c r="F1486" s="28">
        <v>188.48053999999999</v>
      </c>
    </row>
    <row r="1487" spans="2:6" x14ac:dyDescent="0.3">
      <c r="B1487" s="34" t="s">
        <v>44</v>
      </c>
      <c r="C1487" s="26" t="s">
        <v>8</v>
      </c>
      <c r="D1487" s="26" t="s">
        <v>43</v>
      </c>
      <c r="E1487" s="26">
        <v>0.05</v>
      </c>
      <c r="F1487" s="26">
        <v>188.48053999999999</v>
      </c>
    </row>
    <row r="1488" spans="2:6" x14ac:dyDescent="0.3">
      <c r="B1488" s="35" t="s">
        <v>44</v>
      </c>
      <c r="C1488" s="28" t="s">
        <v>8</v>
      </c>
      <c r="D1488" s="28" t="s">
        <v>43</v>
      </c>
      <c r="E1488" s="28">
        <v>0.05</v>
      </c>
      <c r="F1488" s="28">
        <v>188.48053999999999</v>
      </c>
    </row>
    <row r="1489" spans="2:6" x14ac:dyDescent="0.3">
      <c r="B1489" s="34" t="s">
        <v>44</v>
      </c>
      <c r="C1489" s="26" t="s">
        <v>8</v>
      </c>
      <c r="D1489" s="26" t="s">
        <v>43</v>
      </c>
      <c r="E1489" s="26">
        <v>0</v>
      </c>
      <c r="F1489" s="26">
        <v>173.017864</v>
      </c>
    </row>
    <row r="1490" spans="2:6" x14ac:dyDescent="0.3">
      <c r="B1490" s="35" t="s">
        <v>44</v>
      </c>
      <c r="C1490" s="28" t="s">
        <v>8</v>
      </c>
      <c r="D1490" s="28" t="s">
        <v>43</v>
      </c>
      <c r="E1490" s="28" t="s">
        <v>24</v>
      </c>
      <c r="F1490" s="28">
        <v>240.48579799999999</v>
      </c>
    </row>
    <row r="1491" spans="2:6" x14ac:dyDescent="0.3">
      <c r="B1491" s="34" t="s">
        <v>44</v>
      </c>
      <c r="C1491" s="26" t="s">
        <v>9</v>
      </c>
      <c r="D1491" s="26" t="s">
        <v>35</v>
      </c>
      <c r="E1491" s="26">
        <v>1</v>
      </c>
      <c r="F1491" s="26">
        <v>118516.3</v>
      </c>
    </row>
    <row r="1492" spans="2:6" x14ac:dyDescent="0.3">
      <c r="B1492" s="35" t="s">
        <v>44</v>
      </c>
      <c r="C1492" s="28" t="s">
        <v>9</v>
      </c>
      <c r="D1492" s="28" t="s">
        <v>35</v>
      </c>
      <c r="E1492" s="28">
        <v>0.95</v>
      </c>
      <c r="F1492" s="28">
        <v>101711.75</v>
      </c>
    </row>
    <row r="1493" spans="2:6" x14ac:dyDescent="0.3">
      <c r="B1493" s="34" t="s">
        <v>44</v>
      </c>
      <c r="C1493" s="26" t="s">
        <v>9</v>
      </c>
      <c r="D1493" s="26" t="s">
        <v>35</v>
      </c>
      <c r="E1493" s="26">
        <v>0.95</v>
      </c>
      <c r="F1493" s="26">
        <v>101711.75</v>
      </c>
    </row>
    <row r="1494" spans="2:6" x14ac:dyDescent="0.3">
      <c r="B1494" s="35" t="s">
        <v>44</v>
      </c>
      <c r="C1494" s="28" t="s">
        <v>9</v>
      </c>
      <c r="D1494" s="28" t="s">
        <v>35</v>
      </c>
      <c r="E1494" s="28">
        <v>0.95</v>
      </c>
      <c r="F1494" s="28">
        <v>101711.75</v>
      </c>
    </row>
    <row r="1495" spans="2:6" x14ac:dyDescent="0.3">
      <c r="B1495" s="34" t="s">
        <v>44</v>
      </c>
      <c r="C1495" s="26" t="s">
        <v>9</v>
      </c>
      <c r="D1495" s="26" t="s">
        <v>35</v>
      </c>
      <c r="E1495" s="26">
        <v>0.75</v>
      </c>
      <c r="F1495" s="26">
        <v>90074.25</v>
      </c>
    </row>
    <row r="1496" spans="2:6" x14ac:dyDescent="0.3">
      <c r="B1496" s="35" t="s">
        <v>44</v>
      </c>
      <c r="C1496" s="28" t="s">
        <v>9</v>
      </c>
      <c r="D1496" s="28" t="s">
        <v>35</v>
      </c>
      <c r="E1496" s="28">
        <v>0.75</v>
      </c>
      <c r="F1496" s="28">
        <v>90074.25</v>
      </c>
    </row>
    <row r="1497" spans="2:6" x14ac:dyDescent="0.3">
      <c r="B1497" s="34" t="s">
        <v>44</v>
      </c>
      <c r="C1497" s="26" t="s">
        <v>9</v>
      </c>
      <c r="D1497" s="26" t="s">
        <v>35</v>
      </c>
      <c r="E1497" s="26">
        <v>0.75</v>
      </c>
      <c r="F1497" s="26">
        <v>90074.25</v>
      </c>
    </row>
    <row r="1498" spans="2:6" x14ac:dyDescent="0.3">
      <c r="B1498" s="35" t="s">
        <v>44</v>
      </c>
      <c r="C1498" s="28" t="s">
        <v>9</v>
      </c>
      <c r="D1498" s="28" t="s">
        <v>35</v>
      </c>
      <c r="E1498" s="28">
        <v>0.75</v>
      </c>
      <c r="F1498" s="28">
        <v>90074.25</v>
      </c>
    </row>
    <row r="1499" spans="2:6" x14ac:dyDescent="0.3">
      <c r="B1499" s="34" t="s">
        <v>44</v>
      </c>
      <c r="C1499" s="26" t="s">
        <v>9</v>
      </c>
      <c r="D1499" s="26" t="s">
        <v>35</v>
      </c>
      <c r="E1499" s="26">
        <v>0.5</v>
      </c>
      <c r="F1499" s="26">
        <v>77831.600000000006</v>
      </c>
    </row>
    <row r="1500" spans="2:6" x14ac:dyDescent="0.3">
      <c r="B1500" s="35" t="s">
        <v>44</v>
      </c>
      <c r="C1500" s="28" t="s">
        <v>9</v>
      </c>
      <c r="D1500" s="28" t="s">
        <v>35</v>
      </c>
      <c r="E1500" s="28">
        <v>0.5</v>
      </c>
      <c r="F1500" s="28">
        <v>77831.600000000006</v>
      </c>
    </row>
    <row r="1501" spans="2:6" x14ac:dyDescent="0.3">
      <c r="B1501" s="34" t="s">
        <v>44</v>
      </c>
      <c r="C1501" s="26" t="s">
        <v>9</v>
      </c>
      <c r="D1501" s="26" t="s">
        <v>35</v>
      </c>
      <c r="E1501" s="26">
        <v>0.5</v>
      </c>
      <c r="F1501" s="26">
        <v>77831.600000000006</v>
      </c>
    </row>
    <row r="1502" spans="2:6" x14ac:dyDescent="0.3">
      <c r="B1502" s="35" t="s">
        <v>44</v>
      </c>
      <c r="C1502" s="28" t="s">
        <v>9</v>
      </c>
      <c r="D1502" s="28" t="s">
        <v>35</v>
      </c>
      <c r="E1502" s="28">
        <v>0.5</v>
      </c>
      <c r="F1502" s="28">
        <v>77831.600000000006</v>
      </c>
    </row>
    <row r="1503" spans="2:6" x14ac:dyDescent="0.3">
      <c r="B1503" s="34" t="s">
        <v>44</v>
      </c>
      <c r="C1503" s="26" t="s">
        <v>9</v>
      </c>
      <c r="D1503" s="26" t="s">
        <v>35</v>
      </c>
      <c r="E1503" s="26">
        <v>0.5</v>
      </c>
      <c r="F1503" s="26">
        <v>77831.600000000006</v>
      </c>
    </row>
    <row r="1504" spans="2:6" x14ac:dyDescent="0.3">
      <c r="B1504" s="35" t="s">
        <v>44</v>
      </c>
      <c r="C1504" s="28" t="s">
        <v>9</v>
      </c>
      <c r="D1504" s="28" t="s">
        <v>35</v>
      </c>
      <c r="E1504" s="28">
        <v>0.25</v>
      </c>
      <c r="F1504" s="28">
        <v>61213.25</v>
      </c>
    </row>
    <row r="1505" spans="2:6" x14ac:dyDescent="0.3">
      <c r="B1505" s="34" t="s">
        <v>44</v>
      </c>
      <c r="C1505" s="26" t="s">
        <v>9</v>
      </c>
      <c r="D1505" s="26" t="s">
        <v>35</v>
      </c>
      <c r="E1505" s="26">
        <v>0.25</v>
      </c>
      <c r="F1505" s="26">
        <v>61213.25</v>
      </c>
    </row>
    <row r="1506" spans="2:6" x14ac:dyDescent="0.3">
      <c r="B1506" s="35" t="s">
        <v>44</v>
      </c>
      <c r="C1506" s="28" t="s">
        <v>9</v>
      </c>
      <c r="D1506" s="28" t="s">
        <v>35</v>
      </c>
      <c r="E1506" s="28">
        <v>0.25</v>
      </c>
      <c r="F1506" s="28">
        <v>61213.25</v>
      </c>
    </row>
    <row r="1507" spans="2:6" x14ac:dyDescent="0.3">
      <c r="B1507" s="34" t="s">
        <v>44</v>
      </c>
      <c r="C1507" s="26" t="s">
        <v>9</v>
      </c>
      <c r="D1507" s="26" t="s">
        <v>35</v>
      </c>
      <c r="E1507" s="26">
        <v>0.25</v>
      </c>
      <c r="F1507" s="26">
        <v>61213.25</v>
      </c>
    </row>
    <row r="1508" spans="2:6" x14ac:dyDescent="0.3">
      <c r="B1508" s="35" t="s">
        <v>44</v>
      </c>
      <c r="C1508" s="28" t="s">
        <v>9</v>
      </c>
      <c r="D1508" s="28" t="s">
        <v>35</v>
      </c>
      <c r="E1508" s="28">
        <v>0.05</v>
      </c>
      <c r="F1508" s="28">
        <v>42453.599999999999</v>
      </c>
    </row>
    <row r="1509" spans="2:6" x14ac:dyDescent="0.3">
      <c r="B1509" s="34" t="s">
        <v>44</v>
      </c>
      <c r="C1509" s="26" t="s">
        <v>9</v>
      </c>
      <c r="D1509" s="26" t="s">
        <v>35</v>
      </c>
      <c r="E1509" s="26">
        <v>0.05</v>
      </c>
      <c r="F1509" s="26">
        <v>42453.599999999999</v>
      </c>
    </row>
    <row r="1510" spans="2:6" x14ac:dyDescent="0.3">
      <c r="B1510" s="35" t="s">
        <v>44</v>
      </c>
      <c r="C1510" s="28" t="s">
        <v>9</v>
      </c>
      <c r="D1510" s="28" t="s">
        <v>35</v>
      </c>
      <c r="E1510" s="28">
        <v>0.05</v>
      </c>
      <c r="F1510" s="28">
        <v>42453.599999999999</v>
      </c>
    </row>
    <row r="1511" spans="2:6" x14ac:dyDescent="0.3">
      <c r="B1511" s="34" t="s">
        <v>44</v>
      </c>
      <c r="C1511" s="26" t="s">
        <v>9</v>
      </c>
      <c r="D1511" s="26" t="s">
        <v>35</v>
      </c>
      <c r="E1511" s="26">
        <v>0</v>
      </c>
      <c r="F1511" s="26">
        <v>27604.15</v>
      </c>
    </row>
    <row r="1512" spans="2:6" x14ac:dyDescent="0.3">
      <c r="B1512" s="35" t="s">
        <v>44</v>
      </c>
      <c r="C1512" s="28" t="s">
        <v>9</v>
      </c>
      <c r="D1512" s="28" t="s">
        <v>35</v>
      </c>
      <c r="E1512" s="28" t="s">
        <v>24</v>
      </c>
      <c r="F1512" s="28">
        <v>75201.674994000001</v>
      </c>
    </row>
    <row r="1513" spans="2:6" x14ac:dyDescent="0.3">
      <c r="B1513" s="34" t="s">
        <v>44</v>
      </c>
      <c r="C1513" s="26" t="s">
        <v>9</v>
      </c>
      <c r="D1513" s="26" t="s">
        <v>45</v>
      </c>
      <c r="E1513" s="26">
        <v>1</v>
      </c>
      <c r="F1513" s="26">
        <v>169180.394642</v>
      </c>
    </row>
    <row r="1514" spans="2:6" x14ac:dyDescent="0.3">
      <c r="B1514" s="35" t="s">
        <v>44</v>
      </c>
      <c r="C1514" s="28" t="s">
        <v>9</v>
      </c>
      <c r="D1514" s="28" t="s">
        <v>45</v>
      </c>
      <c r="E1514" s="28">
        <v>0.95</v>
      </c>
      <c r="F1514" s="28">
        <v>145330.150253</v>
      </c>
    </row>
    <row r="1515" spans="2:6" x14ac:dyDescent="0.3">
      <c r="B1515" s="34" t="s">
        <v>44</v>
      </c>
      <c r="C1515" s="26" t="s">
        <v>9</v>
      </c>
      <c r="D1515" s="26" t="s">
        <v>45</v>
      </c>
      <c r="E1515" s="26">
        <v>0.95</v>
      </c>
      <c r="F1515" s="26">
        <v>145330.150253</v>
      </c>
    </row>
    <row r="1516" spans="2:6" x14ac:dyDescent="0.3">
      <c r="B1516" s="35" t="s">
        <v>44</v>
      </c>
      <c r="C1516" s="28" t="s">
        <v>9</v>
      </c>
      <c r="D1516" s="28" t="s">
        <v>45</v>
      </c>
      <c r="E1516" s="28">
        <v>0.95</v>
      </c>
      <c r="F1516" s="28">
        <v>145330.150253</v>
      </c>
    </row>
    <row r="1517" spans="2:6" x14ac:dyDescent="0.3">
      <c r="B1517" s="34" t="s">
        <v>44</v>
      </c>
      <c r="C1517" s="26" t="s">
        <v>9</v>
      </c>
      <c r="D1517" s="26" t="s">
        <v>45</v>
      </c>
      <c r="E1517" s="26">
        <v>0.75</v>
      </c>
      <c r="F1517" s="26">
        <v>128731.444605</v>
      </c>
    </row>
    <row r="1518" spans="2:6" x14ac:dyDescent="0.3">
      <c r="B1518" s="35" t="s">
        <v>44</v>
      </c>
      <c r="C1518" s="28" t="s">
        <v>9</v>
      </c>
      <c r="D1518" s="28" t="s">
        <v>45</v>
      </c>
      <c r="E1518" s="28">
        <v>0.75</v>
      </c>
      <c r="F1518" s="28">
        <v>128731.444605</v>
      </c>
    </row>
    <row r="1519" spans="2:6" x14ac:dyDescent="0.3">
      <c r="B1519" s="34" t="s">
        <v>44</v>
      </c>
      <c r="C1519" s="26" t="s">
        <v>9</v>
      </c>
      <c r="D1519" s="26" t="s">
        <v>45</v>
      </c>
      <c r="E1519" s="26">
        <v>0.75</v>
      </c>
      <c r="F1519" s="26">
        <v>128731.444605</v>
      </c>
    </row>
    <row r="1520" spans="2:6" x14ac:dyDescent="0.3">
      <c r="B1520" s="35" t="s">
        <v>44</v>
      </c>
      <c r="C1520" s="28" t="s">
        <v>9</v>
      </c>
      <c r="D1520" s="28" t="s">
        <v>45</v>
      </c>
      <c r="E1520" s="28">
        <v>0.75</v>
      </c>
      <c r="F1520" s="28">
        <v>128731.444605</v>
      </c>
    </row>
    <row r="1521" spans="2:6" x14ac:dyDescent="0.3">
      <c r="B1521" s="34" t="s">
        <v>44</v>
      </c>
      <c r="C1521" s="26" t="s">
        <v>9</v>
      </c>
      <c r="D1521" s="26" t="s">
        <v>45</v>
      </c>
      <c r="E1521" s="26">
        <v>0.5</v>
      </c>
      <c r="F1521" s="26">
        <v>111234.61259999999</v>
      </c>
    </row>
    <row r="1522" spans="2:6" x14ac:dyDescent="0.3">
      <c r="B1522" s="35" t="s">
        <v>44</v>
      </c>
      <c r="C1522" s="28" t="s">
        <v>9</v>
      </c>
      <c r="D1522" s="28" t="s">
        <v>45</v>
      </c>
      <c r="E1522" s="28">
        <v>0.5</v>
      </c>
      <c r="F1522" s="28">
        <v>111234.61259999999</v>
      </c>
    </row>
    <row r="1523" spans="2:6" x14ac:dyDescent="0.3">
      <c r="B1523" s="34" t="s">
        <v>44</v>
      </c>
      <c r="C1523" s="26" t="s">
        <v>9</v>
      </c>
      <c r="D1523" s="26" t="s">
        <v>45</v>
      </c>
      <c r="E1523" s="26">
        <v>0.5</v>
      </c>
      <c r="F1523" s="26">
        <v>111234.61259999999</v>
      </c>
    </row>
    <row r="1524" spans="2:6" x14ac:dyDescent="0.3">
      <c r="B1524" s="35" t="s">
        <v>44</v>
      </c>
      <c r="C1524" s="28" t="s">
        <v>9</v>
      </c>
      <c r="D1524" s="28" t="s">
        <v>45</v>
      </c>
      <c r="E1524" s="28">
        <v>0.5</v>
      </c>
      <c r="F1524" s="28">
        <v>111234.61259999999</v>
      </c>
    </row>
    <row r="1525" spans="2:6" x14ac:dyDescent="0.3">
      <c r="B1525" s="34" t="s">
        <v>44</v>
      </c>
      <c r="C1525" s="26" t="s">
        <v>9</v>
      </c>
      <c r="D1525" s="26" t="s">
        <v>45</v>
      </c>
      <c r="E1525" s="26">
        <v>0.5</v>
      </c>
      <c r="F1525" s="26">
        <v>111234.61259999999</v>
      </c>
    </row>
    <row r="1526" spans="2:6" x14ac:dyDescent="0.3">
      <c r="B1526" s="35" t="s">
        <v>44</v>
      </c>
      <c r="C1526" s="28" t="s">
        <v>9</v>
      </c>
      <c r="D1526" s="28" t="s">
        <v>45</v>
      </c>
      <c r="E1526" s="28">
        <v>0.25</v>
      </c>
      <c r="F1526" s="28">
        <v>87517.423968000003</v>
      </c>
    </row>
    <row r="1527" spans="2:6" x14ac:dyDescent="0.3">
      <c r="B1527" s="34" t="s">
        <v>44</v>
      </c>
      <c r="C1527" s="26" t="s">
        <v>9</v>
      </c>
      <c r="D1527" s="26" t="s">
        <v>45</v>
      </c>
      <c r="E1527" s="26">
        <v>0.25</v>
      </c>
      <c r="F1527" s="26">
        <v>87517.423968000003</v>
      </c>
    </row>
    <row r="1528" spans="2:6" x14ac:dyDescent="0.3">
      <c r="B1528" s="35" t="s">
        <v>44</v>
      </c>
      <c r="C1528" s="28" t="s">
        <v>9</v>
      </c>
      <c r="D1528" s="28" t="s">
        <v>45</v>
      </c>
      <c r="E1528" s="28">
        <v>0.25</v>
      </c>
      <c r="F1528" s="28">
        <v>87517.423968000003</v>
      </c>
    </row>
    <row r="1529" spans="2:6" x14ac:dyDescent="0.3">
      <c r="B1529" s="34" t="s">
        <v>44</v>
      </c>
      <c r="C1529" s="26" t="s">
        <v>9</v>
      </c>
      <c r="D1529" s="26" t="s">
        <v>45</v>
      </c>
      <c r="E1529" s="26">
        <v>0.25</v>
      </c>
      <c r="F1529" s="26">
        <v>87517.423968000003</v>
      </c>
    </row>
    <row r="1530" spans="2:6" x14ac:dyDescent="0.3">
      <c r="B1530" s="35" t="s">
        <v>44</v>
      </c>
      <c r="C1530" s="28" t="s">
        <v>9</v>
      </c>
      <c r="D1530" s="28" t="s">
        <v>45</v>
      </c>
      <c r="E1530" s="28">
        <v>0.05</v>
      </c>
      <c r="F1530" s="28">
        <v>60706.688993000003</v>
      </c>
    </row>
    <row r="1531" spans="2:6" x14ac:dyDescent="0.3">
      <c r="B1531" s="34" t="s">
        <v>44</v>
      </c>
      <c r="C1531" s="26" t="s">
        <v>9</v>
      </c>
      <c r="D1531" s="26" t="s">
        <v>45</v>
      </c>
      <c r="E1531" s="26">
        <v>0.05</v>
      </c>
      <c r="F1531" s="26">
        <v>60706.688993000003</v>
      </c>
    </row>
    <row r="1532" spans="2:6" x14ac:dyDescent="0.3">
      <c r="B1532" s="35" t="s">
        <v>44</v>
      </c>
      <c r="C1532" s="28" t="s">
        <v>9</v>
      </c>
      <c r="D1532" s="28" t="s">
        <v>45</v>
      </c>
      <c r="E1532" s="28">
        <v>0.05</v>
      </c>
      <c r="F1532" s="28">
        <v>60706.688993000003</v>
      </c>
    </row>
    <row r="1533" spans="2:6" x14ac:dyDescent="0.3">
      <c r="B1533" s="34" t="s">
        <v>44</v>
      </c>
      <c r="C1533" s="26" t="s">
        <v>9</v>
      </c>
      <c r="D1533" s="26" t="s">
        <v>45</v>
      </c>
      <c r="E1533" s="26">
        <v>0</v>
      </c>
      <c r="F1533" s="26">
        <v>39451.031861000003</v>
      </c>
    </row>
    <row r="1534" spans="2:6" x14ac:dyDescent="0.3">
      <c r="B1534" s="35" t="s">
        <v>44</v>
      </c>
      <c r="C1534" s="28" t="s">
        <v>9</v>
      </c>
      <c r="D1534" s="28" t="s">
        <v>45</v>
      </c>
      <c r="E1534" s="28" t="s">
        <v>24</v>
      </c>
      <c r="F1534" s="28">
        <v>107485.212256</v>
      </c>
    </row>
    <row r="1535" spans="2:6" x14ac:dyDescent="0.3">
      <c r="B1535" s="34" t="s">
        <v>44</v>
      </c>
      <c r="C1535" s="26" t="s">
        <v>9</v>
      </c>
      <c r="D1535" s="26" t="s">
        <v>36</v>
      </c>
      <c r="E1535" s="26">
        <v>1</v>
      </c>
      <c r="F1535" s="26">
        <v>36320855.943506002</v>
      </c>
    </row>
    <row r="1536" spans="2:6" x14ac:dyDescent="0.3">
      <c r="B1536" s="35" t="s">
        <v>44</v>
      </c>
      <c r="C1536" s="28" t="s">
        <v>9</v>
      </c>
      <c r="D1536" s="28" t="s">
        <v>36</v>
      </c>
      <c r="E1536" s="28">
        <v>0.95</v>
      </c>
      <c r="F1536" s="28">
        <v>28262937.175173</v>
      </c>
    </row>
    <row r="1537" spans="2:6" x14ac:dyDescent="0.3">
      <c r="B1537" s="34" t="s">
        <v>44</v>
      </c>
      <c r="C1537" s="26" t="s">
        <v>9</v>
      </c>
      <c r="D1537" s="26" t="s">
        <v>36</v>
      </c>
      <c r="E1537" s="26">
        <v>0.95</v>
      </c>
      <c r="F1537" s="26">
        <v>28262937.175173</v>
      </c>
    </row>
    <row r="1538" spans="2:6" x14ac:dyDescent="0.3">
      <c r="B1538" s="35" t="s">
        <v>44</v>
      </c>
      <c r="C1538" s="28" t="s">
        <v>9</v>
      </c>
      <c r="D1538" s="28" t="s">
        <v>36</v>
      </c>
      <c r="E1538" s="28">
        <v>0.95</v>
      </c>
      <c r="F1538" s="28">
        <v>28262937.175173</v>
      </c>
    </row>
    <row r="1539" spans="2:6" x14ac:dyDescent="0.3">
      <c r="B1539" s="34" t="s">
        <v>44</v>
      </c>
      <c r="C1539" s="26" t="s">
        <v>9</v>
      </c>
      <c r="D1539" s="26" t="s">
        <v>36</v>
      </c>
      <c r="E1539" s="26">
        <v>0.75</v>
      </c>
      <c r="F1539" s="26">
        <v>24104177.057503</v>
      </c>
    </row>
    <row r="1540" spans="2:6" x14ac:dyDescent="0.3">
      <c r="B1540" s="35" t="s">
        <v>44</v>
      </c>
      <c r="C1540" s="28" t="s">
        <v>9</v>
      </c>
      <c r="D1540" s="28" t="s">
        <v>36</v>
      </c>
      <c r="E1540" s="28">
        <v>0.75</v>
      </c>
      <c r="F1540" s="28">
        <v>24104177.057503</v>
      </c>
    </row>
    <row r="1541" spans="2:6" x14ac:dyDescent="0.3">
      <c r="B1541" s="34" t="s">
        <v>44</v>
      </c>
      <c r="C1541" s="26" t="s">
        <v>9</v>
      </c>
      <c r="D1541" s="26" t="s">
        <v>36</v>
      </c>
      <c r="E1541" s="26">
        <v>0.75</v>
      </c>
      <c r="F1541" s="26">
        <v>24104177.057503</v>
      </c>
    </row>
    <row r="1542" spans="2:6" x14ac:dyDescent="0.3">
      <c r="B1542" s="35" t="s">
        <v>44</v>
      </c>
      <c r="C1542" s="28" t="s">
        <v>9</v>
      </c>
      <c r="D1542" s="28" t="s">
        <v>36</v>
      </c>
      <c r="E1542" s="28">
        <v>0.75</v>
      </c>
      <c r="F1542" s="28">
        <v>24104177.057503</v>
      </c>
    </row>
    <row r="1543" spans="2:6" x14ac:dyDescent="0.3">
      <c r="B1543" s="34" t="s">
        <v>44</v>
      </c>
      <c r="C1543" s="26" t="s">
        <v>9</v>
      </c>
      <c r="D1543" s="26" t="s">
        <v>36</v>
      </c>
      <c r="E1543" s="26">
        <v>0.5</v>
      </c>
      <c r="F1543" s="26">
        <v>20770202.238720998</v>
      </c>
    </row>
    <row r="1544" spans="2:6" x14ac:dyDescent="0.3">
      <c r="B1544" s="35" t="s">
        <v>44</v>
      </c>
      <c r="C1544" s="28" t="s">
        <v>9</v>
      </c>
      <c r="D1544" s="28" t="s">
        <v>36</v>
      </c>
      <c r="E1544" s="28">
        <v>0.5</v>
      </c>
      <c r="F1544" s="28">
        <v>20770202.238720998</v>
      </c>
    </row>
    <row r="1545" spans="2:6" x14ac:dyDescent="0.3">
      <c r="B1545" s="34" t="s">
        <v>44</v>
      </c>
      <c r="C1545" s="26" t="s">
        <v>9</v>
      </c>
      <c r="D1545" s="26" t="s">
        <v>36</v>
      </c>
      <c r="E1545" s="26">
        <v>0.5</v>
      </c>
      <c r="F1545" s="26">
        <v>20770202.238720998</v>
      </c>
    </row>
    <row r="1546" spans="2:6" x14ac:dyDescent="0.3">
      <c r="B1546" s="35" t="s">
        <v>44</v>
      </c>
      <c r="C1546" s="28" t="s">
        <v>9</v>
      </c>
      <c r="D1546" s="28" t="s">
        <v>36</v>
      </c>
      <c r="E1546" s="28">
        <v>0.5</v>
      </c>
      <c r="F1546" s="28">
        <v>20770202.238720998</v>
      </c>
    </row>
    <row r="1547" spans="2:6" x14ac:dyDescent="0.3">
      <c r="B1547" s="34" t="s">
        <v>44</v>
      </c>
      <c r="C1547" s="26" t="s">
        <v>9</v>
      </c>
      <c r="D1547" s="26" t="s">
        <v>36</v>
      </c>
      <c r="E1547" s="26">
        <v>0.5</v>
      </c>
      <c r="F1547" s="26">
        <v>20770202.238720998</v>
      </c>
    </row>
    <row r="1548" spans="2:6" x14ac:dyDescent="0.3">
      <c r="B1548" s="35" t="s">
        <v>44</v>
      </c>
      <c r="C1548" s="28" t="s">
        <v>9</v>
      </c>
      <c r="D1548" s="28" t="s">
        <v>36</v>
      </c>
      <c r="E1548" s="28">
        <v>0.25</v>
      </c>
      <c r="F1548" s="28">
        <v>17079114.037634</v>
      </c>
    </row>
    <row r="1549" spans="2:6" x14ac:dyDescent="0.3">
      <c r="B1549" s="34" t="s">
        <v>44</v>
      </c>
      <c r="C1549" s="26" t="s">
        <v>9</v>
      </c>
      <c r="D1549" s="26" t="s">
        <v>36</v>
      </c>
      <c r="E1549" s="26">
        <v>0.25</v>
      </c>
      <c r="F1549" s="26">
        <v>17079114.037634</v>
      </c>
    </row>
    <row r="1550" spans="2:6" x14ac:dyDescent="0.3">
      <c r="B1550" s="35" t="s">
        <v>44</v>
      </c>
      <c r="C1550" s="28" t="s">
        <v>9</v>
      </c>
      <c r="D1550" s="28" t="s">
        <v>36</v>
      </c>
      <c r="E1550" s="28">
        <v>0.25</v>
      </c>
      <c r="F1550" s="28">
        <v>17079114.037634</v>
      </c>
    </row>
    <row r="1551" spans="2:6" x14ac:dyDescent="0.3">
      <c r="B1551" s="34" t="s">
        <v>44</v>
      </c>
      <c r="C1551" s="26" t="s">
        <v>9</v>
      </c>
      <c r="D1551" s="26" t="s">
        <v>36</v>
      </c>
      <c r="E1551" s="26">
        <v>0.25</v>
      </c>
      <c r="F1551" s="26">
        <v>17079114.037634</v>
      </c>
    </row>
    <row r="1552" spans="2:6" x14ac:dyDescent="0.3">
      <c r="B1552" s="35" t="s">
        <v>44</v>
      </c>
      <c r="C1552" s="28" t="s">
        <v>9</v>
      </c>
      <c r="D1552" s="28" t="s">
        <v>36</v>
      </c>
      <c r="E1552" s="28">
        <v>0.05</v>
      </c>
      <c r="F1552" s="28">
        <v>12796801.408338999</v>
      </c>
    </row>
    <row r="1553" spans="2:6" x14ac:dyDescent="0.3">
      <c r="B1553" s="34" t="s">
        <v>44</v>
      </c>
      <c r="C1553" s="26" t="s">
        <v>9</v>
      </c>
      <c r="D1553" s="26" t="s">
        <v>36</v>
      </c>
      <c r="E1553" s="26">
        <v>0.05</v>
      </c>
      <c r="F1553" s="26">
        <v>12796801.408338999</v>
      </c>
    </row>
    <row r="1554" spans="2:6" x14ac:dyDescent="0.3">
      <c r="B1554" s="35" t="s">
        <v>44</v>
      </c>
      <c r="C1554" s="28" t="s">
        <v>9</v>
      </c>
      <c r="D1554" s="28" t="s">
        <v>36</v>
      </c>
      <c r="E1554" s="28">
        <v>0.05</v>
      </c>
      <c r="F1554" s="28">
        <v>12796801.408338999</v>
      </c>
    </row>
    <row r="1555" spans="2:6" x14ac:dyDescent="0.3">
      <c r="B1555" s="34" t="s">
        <v>44</v>
      </c>
      <c r="C1555" s="26" t="s">
        <v>9</v>
      </c>
      <c r="D1555" s="26" t="s">
        <v>36</v>
      </c>
      <c r="E1555" s="26">
        <v>0</v>
      </c>
      <c r="F1555" s="26">
        <v>7736188.235843</v>
      </c>
    </row>
    <row r="1556" spans="2:6" x14ac:dyDescent="0.3">
      <c r="B1556" s="35" t="s">
        <v>44</v>
      </c>
      <c r="C1556" s="28" t="s">
        <v>9</v>
      </c>
      <c r="D1556" s="28" t="s">
        <v>36</v>
      </c>
      <c r="E1556" s="28" t="s">
        <v>24</v>
      </c>
      <c r="F1556" s="28">
        <v>20628404.307517</v>
      </c>
    </row>
    <row r="1557" spans="2:6" x14ac:dyDescent="0.3">
      <c r="B1557" s="34" t="s">
        <v>44</v>
      </c>
      <c r="C1557" s="26" t="s">
        <v>9</v>
      </c>
      <c r="D1557" s="26" t="s">
        <v>37</v>
      </c>
      <c r="E1557" s="26">
        <v>1</v>
      </c>
      <c r="F1557" s="26">
        <v>9227278.0339499991</v>
      </c>
    </row>
    <row r="1558" spans="2:6" x14ac:dyDescent="0.3">
      <c r="B1558" s="35" t="s">
        <v>44</v>
      </c>
      <c r="C1558" s="28" t="s">
        <v>9</v>
      </c>
      <c r="D1558" s="28" t="s">
        <v>37</v>
      </c>
      <c r="E1558" s="28">
        <v>0.95</v>
      </c>
      <c r="F1558" s="28">
        <v>6684868.2038350003</v>
      </c>
    </row>
    <row r="1559" spans="2:6" x14ac:dyDescent="0.3">
      <c r="B1559" s="34" t="s">
        <v>44</v>
      </c>
      <c r="C1559" s="26" t="s">
        <v>9</v>
      </c>
      <c r="D1559" s="26" t="s">
        <v>37</v>
      </c>
      <c r="E1559" s="26">
        <v>0.95</v>
      </c>
      <c r="F1559" s="26">
        <v>6684868.2038350003</v>
      </c>
    </row>
    <row r="1560" spans="2:6" x14ac:dyDescent="0.3">
      <c r="B1560" s="35" t="s">
        <v>44</v>
      </c>
      <c r="C1560" s="28" t="s">
        <v>9</v>
      </c>
      <c r="D1560" s="28" t="s">
        <v>37</v>
      </c>
      <c r="E1560" s="28">
        <v>0.95</v>
      </c>
      <c r="F1560" s="28">
        <v>6684868.2038350003</v>
      </c>
    </row>
    <row r="1561" spans="2:6" x14ac:dyDescent="0.3">
      <c r="B1561" s="34" t="s">
        <v>44</v>
      </c>
      <c r="C1561" s="26" t="s">
        <v>9</v>
      </c>
      <c r="D1561" s="26" t="s">
        <v>37</v>
      </c>
      <c r="E1561" s="26">
        <v>0.75</v>
      </c>
      <c r="F1561" s="26">
        <v>5330183.7524800003</v>
      </c>
    </row>
    <row r="1562" spans="2:6" x14ac:dyDescent="0.3">
      <c r="B1562" s="35" t="s">
        <v>44</v>
      </c>
      <c r="C1562" s="28" t="s">
        <v>9</v>
      </c>
      <c r="D1562" s="28" t="s">
        <v>37</v>
      </c>
      <c r="E1562" s="28">
        <v>0.75</v>
      </c>
      <c r="F1562" s="28">
        <v>5330183.7524800003</v>
      </c>
    </row>
    <row r="1563" spans="2:6" x14ac:dyDescent="0.3">
      <c r="B1563" s="34" t="s">
        <v>44</v>
      </c>
      <c r="C1563" s="26" t="s">
        <v>9</v>
      </c>
      <c r="D1563" s="26" t="s">
        <v>37</v>
      </c>
      <c r="E1563" s="26">
        <v>0.75</v>
      </c>
      <c r="F1563" s="26">
        <v>5330183.7524800003</v>
      </c>
    </row>
    <row r="1564" spans="2:6" x14ac:dyDescent="0.3">
      <c r="B1564" s="35" t="s">
        <v>44</v>
      </c>
      <c r="C1564" s="28" t="s">
        <v>9</v>
      </c>
      <c r="D1564" s="28" t="s">
        <v>37</v>
      </c>
      <c r="E1564" s="28">
        <v>0.75</v>
      </c>
      <c r="F1564" s="28">
        <v>5330183.7524800003</v>
      </c>
    </row>
    <row r="1565" spans="2:6" x14ac:dyDescent="0.3">
      <c r="B1565" s="34" t="s">
        <v>44</v>
      </c>
      <c r="C1565" s="26" t="s">
        <v>9</v>
      </c>
      <c r="D1565" s="26" t="s">
        <v>37</v>
      </c>
      <c r="E1565" s="26">
        <v>0.5</v>
      </c>
      <c r="F1565" s="26">
        <v>4196006.4526389996</v>
      </c>
    </row>
    <row r="1566" spans="2:6" x14ac:dyDescent="0.3">
      <c r="B1566" s="35" t="s">
        <v>44</v>
      </c>
      <c r="C1566" s="28" t="s">
        <v>9</v>
      </c>
      <c r="D1566" s="28" t="s">
        <v>37</v>
      </c>
      <c r="E1566" s="28">
        <v>0.5</v>
      </c>
      <c r="F1566" s="28">
        <v>4196006.4526389996</v>
      </c>
    </row>
    <row r="1567" spans="2:6" x14ac:dyDescent="0.3">
      <c r="B1567" s="34" t="s">
        <v>44</v>
      </c>
      <c r="C1567" s="26" t="s">
        <v>9</v>
      </c>
      <c r="D1567" s="26" t="s">
        <v>37</v>
      </c>
      <c r="E1567" s="26">
        <v>0.5</v>
      </c>
      <c r="F1567" s="26">
        <v>4196006.4526389996</v>
      </c>
    </row>
    <row r="1568" spans="2:6" x14ac:dyDescent="0.3">
      <c r="B1568" s="35" t="s">
        <v>44</v>
      </c>
      <c r="C1568" s="28" t="s">
        <v>9</v>
      </c>
      <c r="D1568" s="28" t="s">
        <v>37</v>
      </c>
      <c r="E1568" s="28">
        <v>0.5</v>
      </c>
      <c r="F1568" s="28">
        <v>4196006.4526389996</v>
      </c>
    </row>
    <row r="1569" spans="2:6" x14ac:dyDescent="0.3">
      <c r="B1569" s="34" t="s">
        <v>44</v>
      </c>
      <c r="C1569" s="26" t="s">
        <v>9</v>
      </c>
      <c r="D1569" s="26" t="s">
        <v>37</v>
      </c>
      <c r="E1569" s="26">
        <v>0.5</v>
      </c>
      <c r="F1569" s="26">
        <v>4196006.4526389996</v>
      </c>
    </row>
    <row r="1570" spans="2:6" x14ac:dyDescent="0.3">
      <c r="B1570" s="35" t="s">
        <v>44</v>
      </c>
      <c r="C1570" s="28" t="s">
        <v>9</v>
      </c>
      <c r="D1570" s="28" t="s">
        <v>37</v>
      </c>
      <c r="E1570" s="28">
        <v>0.25</v>
      </c>
      <c r="F1570" s="28">
        <v>2948112.7531960001</v>
      </c>
    </row>
    <row r="1571" spans="2:6" x14ac:dyDescent="0.3">
      <c r="B1571" s="34" t="s">
        <v>44</v>
      </c>
      <c r="C1571" s="26" t="s">
        <v>9</v>
      </c>
      <c r="D1571" s="26" t="s">
        <v>37</v>
      </c>
      <c r="E1571" s="26">
        <v>0.25</v>
      </c>
      <c r="F1571" s="26">
        <v>2948112.7531960001</v>
      </c>
    </row>
    <row r="1572" spans="2:6" x14ac:dyDescent="0.3">
      <c r="B1572" s="35" t="s">
        <v>44</v>
      </c>
      <c r="C1572" s="28" t="s">
        <v>9</v>
      </c>
      <c r="D1572" s="28" t="s">
        <v>37</v>
      </c>
      <c r="E1572" s="28">
        <v>0.25</v>
      </c>
      <c r="F1572" s="28">
        <v>2948112.7531960001</v>
      </c>
    </row>
    <row r="1573" spans="2:6" x14ac:dyDescent="0.3">
      <c r="B1573" s="34" t="s">
        <v>44</v>
      </c>
      <c r="C1573" s="26" t="s">
        <v>9</v>
      </c>
      <c r="D1573" s="26" t="s">
        <v>37</v>
      </c>
      <c r="E1573" s="26">
        <v>0.25</v>
      </c>
      <c r="F1573" s="26">
        <v>2948112.7531960001</v>
      </c>
    </row>
    <row r="1574" spans="2:6" x14ac:dyDescent="0.3">
      <c r="B1574" s="35" t="s">
        <v>44</v>
      </c>
      <c r="C1574" s="28" t="s">
        <v>9</v>
      </c>
      <c r="D1574" s="28" t="s">
        <v>37</v>
      </c>
      <c r="E1574" s="28">
        <v>0.05</v>
      </c>
      <c r="F1574" s="28">
        <v>1744806.175061</v>
      </c>
    </row>
    <row r="1575" spans="2:6" x14ac:dyDescent="0.3">
      <c r="B1575" s="34" t="s">
        <v>44</v>
      </c>
      <c r="C1575" s="26" t="s">
        <v>9</v>
      </c>
      <c r="D1575" s="26" t="s">
        <v>37</v>
      </c>
      <c r="E1575" s="26">
        <v>0.05</v>
      </c>
      <c r="F1575" s="26">
        <v>1744806.175061</v>
      </c>
    </row>
    <row r="1576" spans="2:6" x14ac:dyDescent="0.3">
      <c r="B1576" s="35" t="s">
        <v>44</v>
      </c>
      <c r="C1576" s="28" t="s">
        <v>9</v>
      </c>
      <c r="D1576" s="28" t="s">
        <v>37</v>
      </c>
      <c r="E1576" s="28">
        <v>0.05</v>
      </c>
      <c r="F1576" s="28">
        <v>1744806.175061</v>
      </c>
    </row>
    <row r="1577" spans="2:6" x14ac:dyDescent="0.3">
      <c r="B1577" s="34" t="s">
        <v>44</v>
      </c>
      <c r="C1577" s="26" t="s">
        <v>9</v>
      </c>
      <c r="D1577" s="26" t="s">
        <v>37</v>
      </c>
      <c r="E1577" s="26">
        <v>0</v>
      </c>
      <c r="F1577" s="26">
        <v>701673.35456999997</v>
      </c>
    </row>
    <row r="1578" spans="2:6" x14ac:dyDescent="0.3">
      <c r="B1578" s="35" t="s">
        <v>44</v>
      </c>
      <c r="C1578" s="28" t="s">
        <v>9</v>
      </c>
      <c r="D1578" s="28" t="s">
        <v>37</v>
      </c>
      <c r="E1578" s="28" t="s">
        <v>24</v>
      </c>
      <c r="F1578" s="28">
        <v>4176480.1713930001</v>
      </c>
    </row>
    <row r="1579" spans="2:6" x14ac:dyDescent="0.3">
      <c r="B1579" s="34" t="s">
        <v>44</v>
      </c>
      <c r="C1579" s="26" t="s">
        <v>9</v>
      </c>
      <c r="D1579" s="26" t="s">
        <v>38</v>
      </c>
      <c r="E1579" s="26">
        <v>1</v>
      </c>
      <c r="F1579" s="26">
        <v>28590067.325879</v>
      </c>
    </row>
    <row r="1580" spans="2:6" x14ac:dyDescent="0.3">
      <c r="B1580" s="35" t="s">
        <v>44</v>
      </c>
      <c r="C1580" s="28" t="s">
        <v>9</v>
      </c>
      <c r="D1580" s="28" t="s">
        <v>38</v>
      </c>
      <c r="E1580" s="28">
        <v>0.95</v>
      </c>
      <c r="F1580" s="28">
        <v>21748360.654077999</v>
      </c>
    </row>
    <row r="1581" spans="2:6" x14ac:dyDescent="0.3">
      <c r="B1581" s="34" t="s">
        <v>44</v>
      </c>
      <c r="C1581" s="26" t="s">
        <v>9</v>
      </c>
      <c r="D1581" s="26" t="s">
        <v>38</v>
      </c>
      <c r="E1581" s="26">
        <v>0.95</v>
      </c>
      <c r="F1581" s="26">
        <v>21748360.654077999</v>
      </c>
    </row>
    <row r="1582" spans="2:6" x14ac:dyDescent="0.3">
      <c r="B1582" s="35" t="s">
        <v>44</v>
      </c>
      <c r="C1582" s="28" t="s">
        <v>9</v>
      </c>
      <c r="D1582" s="28" t="s">
        <v>38</v>
      </c>
      <c r="E1582" s="28">
        <v>0.95</v>
      </c>
      <c r="F1582" s="28">
        <v>21748360.654077999</v>
      </c>
    </row>
    <row r="1583" spans="2:6" x14ac:dyDescent="0.3">
      <c r="B1583" s="34" t="s">
        <v>44</v>
      </c>
      <c r="C1583" s="26" t="s">
        <v>9</v>
      </c>
      <c r="D1583" s="26" t="s">
        <v>38</v>
      </c>
      <c r="E1583" s="26">
        <v>0.75</v>
      </c>
      <c r="F1583" s="26">
        <v>18639632.777380999</v>
      </c>
    </row>
    <row r="1584" spans="2:6" x14ac:dyDescent="0.3">
      <c r="B1584" s="35" t="s">
        <v>44</v>
      </c>
      <c r="C1584" s="28" t="s">
        <v>9</v>
      </c>
      <c r="D1584" s="28" t="s">
        <v>38</v>
      </c>
      <c r="E1584" s="28">
        <v>0.75</v>
      </c>
      <c r="F1584" s="28">
        <v>18639632.777380999</v>
      </c>
    </row>
    <row r="1585" spans="2:6" x14ac:dyDescent="0.3">
      <c r="B1585" s="34" t="s">
        <v>44</v>
      </c>
      <c r="C1585" s="26" t="s">
        <v>9</v>
      </c>
      <c r="D1585" s="26" t="s">
        <v>38</v>
      </c>
      <c r="E1585" s="26">
        <v>0.75</v>
      </c>
      <c r="F1585" s="26">
        <v>18639632.777380999</v>
      </c>
    </row>
    <row r="1586" spans="2:6" x14ac:dyDescent="0.3">
      <c r="B1586" s="35" t="s">
        <v>44</v>
      </c>
      <c r="C1586" s="28" t="s">
        <v>9</v>
      </c>
      <c r="D1586" s="28" t="s">
        <v>38</v>
      </c>
      <c r="E1586" s="28">
        <v>0.75</v>
      </c>
      <c r="F1586" s="28">
        <v>18639632.777380999</v>
      </c>
    </row>
    <row r="1587" spans="2:6" x14ac:dyDescent="0.3">
      <c r="B1587" s="34" t="s">
        <v>44</v>
      </c>
      <c r="C1587" s="26" t="s">
        <v>9</v>
      </c>
      <c r="D1587" s="26" t="s">
        <v>38</v>
      </c>
      <c r="E1587" s="26">
        <v>0.5</v>
      </c>
      <c r="F1587" s="26">
        <v>16281651.887227001</v>
      </c>
    </row>
    <row r="1588" spans="2:6" x14ac:dyDescent="0.3">
      <c r="B1588" s="35" t="s">
        <v>44</v>
      </c>
      <c r="C1588" s="28" t="s">
        <v>9</v>
      </c>
      <c r="D1588" s="28" t="s">
        <v>38</v>
      </c>
      <c r="E1588" s="28">
        <v>0.5</v>
      </c>
      <c r="F1588" s="28">
        <v>16281651.887227001</v>
      </c>
    </row>
    <row r="1589" spans="2:6" x14ac:dyDescent="0.3">
      <c r="B1589" s="34" t="s">
        <v>44</v>
      </c>
      <c r="C1589" s="26" t="s">
        <v>9</v>
      </c>
      <c r="D1589" s="26" t="s">
        <v>38</v>
      </c>
      <c r="E1589" s="26">
        <v>0.5</v>
      </c>
      <c r="F1589" s="26">
        <v>16281651.887227001</v>
      </c>
    </row>
    <row r="1590" spans="2:6" x14ac:dyDescent="0.3">
      <c r="B1590" s="35" t="s">
        <v>44</v>
      </c>
      <c r="C1590" s="28" t="s">
        <v>9</v>
      </c>
      <c r="D1590" s="28" t="s">
        <v>38</v>
      </c>
      <c r="E1590" s="28">
        <v>0.5</v>
      </c>
      <c r="F1590" s="28">
        <v>16281651.887227001</v>
      </c>
    </row>
    <row r="1591" spans="2:6" x14ac:dyDescent="0.3">
      <c r="B1591" s="34" t="s">
        <v>44</v>
      </c>
      <c r="C1591" s="26" t="s">
        <v>9</v>
      </c>
      <c r="D1591" s="26" t="s">
        <v>38</v>
      </c>
      <c r="E1591" s="26">
        <v>0.5</v>
      </c>
      <c r="F1591" s="26">
        <v>16281651.887227001</v>
      </c>
    </row>
    <row r="1592" spans="2:6" x14ac:dyDescent="0.3">
      <c r="B1592" s="35" t="s">
        <v>44</v>
      </c>
      <c r="C1592" s="28" t="s">
        <v>9</v>
      </c>
      <c r="D1592" s="28" t="s">
        <v>38</v>
      </c>
      <c r="E1592" s="28">
        <v>0.25</v>
      </c>
      <c r="F1592" s="28">
        <v>13799516.370552</v>
      </c>
    </row>
    <row r="1593" spans="2:6" x14ac:dyDescent="0.3">
      <c r="B1593" s="34" t="s">
        <v>44</v>
      </c>
      <c r="C1593" s="26" t="s">
        <v>9</v>
      </c>
      <c r="D1593" s="26" t="s">
        <v>38</v>
      </c>
      <c r="E1593" s="26">
        <v>0.25</v>
      </c>
      <c r="F1593" s="26">
        <v>13799516.370552</v>
      </c>
    </row>
    <row r="1594" spans="2:6" x14ac:dyDescent="0.3">
      <c r="B1594" s="35" t="s">
        <v>44</v>
      </c>
      <c r="C1594" s="28" t="s">
        <v>9</v>
      </c>
      <c r="D1594" s="28" t="s">
        <v>38</v>
      </c>
      <c r="E1594" s="28">
        <v>0.25</v>
      </c>
      <c r="F1594" s="28">
        <v>13799516.370552</v>
      </c>
    </row>
    <row r="1595" spans="2:6" x14ac:dyDescent="0.3">
      <c r="B1595" s="34" t="s">
        <v>44</v>
      </c>
      <c r="C1595" s="26" t="s">
        <v>9</v>
      </c>
      <c r="D1595" s="26" t="s">
        <v>38</v>
      </c>
      <c r="E1595" s="26">
        <v>0.25</v>
      </c>
      <c r="F1595" s="26">
        <v>13799516.370552</v>
      </c>
    </row>
    <row r="1596" spans="2:6" x14ac:dyDescent="0.3">
      <c r="B1596" s="35" t="s">
        <v>44</v>
      </c>
      <c r="C1596" s="28" t="s">
        <v>9</v>
      </c>
      <c r="D1596" s="28" t="s">
        <v>38</v>
      </c>
      <c r="E1596" s="28">
        <v>0.05</v>
      </c>
      <c r="F1596" s="28">
        <v>10662510.334322</v>
      </c>
    </row>
    <row r="1597" spans="2:6" x14ac:dyDescent="0.3">
      <c r="B1597" s="34" t="s">
        <v>44</v>
      </c>
      <c r="C1597" s="26" t="s">
        <v>9</v>
      </c>
      <c r="D1597" s="26" t="s">
        <v>38</v>
      </c>
      <c r="E1597" s="26">
        <v>0.05</v>
      </c>
      <c r="F1597" s="26">
        <v>10662510.334322</v>
      </c>
    </row>
    <row r="1598" spans="2:6" x14ac:dyDescent="0.3">
      <c r="B1598" s="35" t="s">
        <v>44</v>
      </c>
      <c r="C1598" s="28" t="s">
        <v>9</v>
      </c>
      <c r="D1598" s="28" t="s">
        <v>38</v>
      </c>
      <c r="E1598" s="28">
        <v>0.05</v>
      </c>
      <c r="F1598" s="28">
        <v>10662510.334322</v>
      </c>
    </row>
    <row r="1599" spans="2:6" x14ac:dyDescent="0.3">
      <c r="B1599" s="34" t="s">
        <v>44</v>
      </c>
      <c r="C1599" s="26" t="s">
        <v>9</v>
      </c>
      <c r="D1599" s="26" t="s">
        <v>38</v>
      </c>
      <c r="E1599" s="26">
        <v>0</v>
      </c>
      <c r="F1599" s="26">
        <v>6576453.0334879998</v>
      </c>
    </row>
    <row r="1600" spans="2:6" x14ac:dyDescent="0.3">
      <c r="B1600" s="35" t="s">
        <v>44</v>
      </c>
      <c r="C1600" s="28" t="s">
        <v>9</v>
      </c>
      <c r="D1600" s="28" t="s">
        <v>38</v>
      </c>
      <c r="E1600" s="28" t="s">
        <v>24</v>
      </c>
      <c r="F1600" s="28">
        <v>16234377.965838</v>
      </c>
    </row>
    <row r="1601" spans="2:6" x14ac:dyDescent="0.3">
      <c r="B1601" s="34" t="s">
        <v>44</v>
      </c>
      <c r="C1601" s="26" t="s">
        <v>9</v>
      </c>
      <c r="D1601" s="26" t="s">
        <v>46</v>
      </c>
      <c r="E1601" s="26">
        <v>1</v>
      </c>
      <c r="F1601" s="26">
        <v>636</v>
      </c>
    </row>
    <row r="1602" spans="2:6" x14ac:dyDescent="0.3">
      <c r="B1602" s="35" t="s">
        <v>44</v>
      </c>
      <c r="C1602" s="28" t="s">
        <v>9</v>
      </c>
      <c r="D1602" s="28" t="s">
        <v>46</v>
      </c>
      <c r="E1602" s="28">
        <v>0.95</v>
      </c>
      <c r="F1602" s="28">
        <v>546</v>
      </c>
    </row>
    <row r="1603" spans="2:6" x14ac:dyDescent="0.3">
      <c r="B1603" s="34" t="s">
        <v>44</v>
      </c>
      <c r="C1603" s="26" t="s">
        <v>9</v>
      </c>
      <c r="D1603" s="26" t="s">
        <v>46</v>
      </c>
      <c r="E1603" s="26">
        <v>0.95</v>
      </c>
      <c r="F1603" s="26">
        <v>546</v>
      </c>
    </row>
    <row r="1604" spans="2:6" x14ac:dyDescent="0.3">
      <c r="B1604" s="35" t="s">
        <v>44</v>
      </c>
      <c r="C1604" s="28" t="s">
        <v>9</v>
      </c>
      <c r="D1604" s="28" t="s">
        <v>46</v>
      </c>
      <c r="E1604" s="28">
        <v>0.95</v>
      </c>
      <c r="F1604" s="28">
        <v>546</v>
      </c>
    </row>
    <row r="1605" spans="2:6" x14ac:dyDescent="0.3">
      <c r="B1605" s="34" t="s">
        <v>44</v>
      </c>
      <c r="C1605" s="26" t="s">
        <v>9</v>
      </c>
      <c r="D1605" s="26" t="s">
        <v>46</v>
      </c>
      <c r="E1605" s="26">
        <v>0.75</v>
      </c>
      <c r="F1605" s="26">
        <v>484</v>
      </c>
    </row>
    <row r="1606" spans="2:6" x14ac:dyDescent="0.3">
      <c r="B1606" s="35" t="s">
        <v>44</v>
      </c>
      <c r="C1606" s="28" t="s">
        <v>9</v>
      </c>
      <c r="D1606" s="28" t="s">
        <v>46</v>
      </c>
      <c r="E1606" s="28">
        <v>0.75</v>
      </c>
      <c r="F1606" s="28">
        <v>484</v>
      </c>
    </row>
    <row r="1607" spans="2:6" x14ac:dyDescent="0.3">
      <c r="B1607" s="34" t="s">
        <v>44</v>
      </c>
      <c r="C1607" s="26" t="s">
        <v>9</v>
      </c>
      <c r="D1607" s="26" t="s">
        <v>46</v>
      </c>
      <c r="E1607" s="26">
        <v>0.75</v>
      </c>
      <c r="F1607" s="26">
        <v>484</v>
      </c>
    </row>
    <row r="1608" spans="2:6" x14ac:dyDescent="0.3">
      <c r="B1608" s="35" t="s">
        <v>44</v>
      </c>
      <c r="C1608" s="28" t="s">
        <v>9</v>
      </c>
      <c r="D1608" s="28" t="s">
        <v>46</v>
      </c>
      <c r="E1608" s="28">
        <v>0.75</v>
      </c>
      <c r="F1608" s="28">
        <v>484</v>
      </c>
    </row>
    <row r="1609" spans="2:6" x14ac:dyDescent="0.3">
      <c r="B1609" s="34" t="s">
        <v>44</v>
      </c>
      <c r="C1609" s="26" t="s">
        <v>9</v>
      </c>
      <c r="D1609" s="26" t="s">
        <v>46</v>
      </c>
      <c r="E1609" s="26">
        <v>0.5</v>
      </c>
      <c r="F1609" s="26">
        <v>418</v>
      </c>
    </row>
    <row r="1610" spans="2:6" x14ac:dyDescent="0.3">
      <c r="B1610" s="35" t="s">
        <v>44</v>
      </c>
      <c r="C1610" s="28" t="s">
        <v>9</v>
      </c>
      <c r="D1610" s="28" t="s">
        <v>46</v>
      </c>
      <c r="E1610" s="28">
        <v>0.5</v>
      </c>
      <c r="F1610" s="28">
        <v>418</v>
      </c>
    </row>
    <row r="1611" spans="2:6" x14ac:dyDescent="0.3">
      <c r="B1611" s="34" t="s">
        <v>44</v>
      </c>
      <c r="C1611" s="26" t="s">
        <v>9</v>
      </c>
      <c r="D1611" s="26" t="s">
        <v>46</v>
      </c>
      <c r="E1611" s="26">
        <v>0.5</v>
      </c>
      <c r="F1611" s="26">
        <v>418</v>
      </c>
    </row>
    <row r="1612" spans="2:6" x14ac:dyDescent="0.3">
      <c r="B1612" s="35" t="s">
        <v>44</v>
      </c>
      <c r="C1612" s="28" t="s">
        <v>9</v>
      </c>
      <c r="D1612" s="28" t="s">
        <v>46</v>
      </c>
      <c r="E1612" s="28">
        <v>0.5</v>
      </c>
      <c r="F1612" s="28">
        <v>418</v>
      </c>
    </row>
    <row r="1613" spans="2:6" x14ac:dyDescent="0.3">
      <c r="B1613" s="34" t="s">
        <v>44</v>
      </c>
      <c r="C1613" s="26" t="s">
        <v>9</v>
      </c>
      <c r="D1613" s="26" t="s">
        <v>46</v>
      </c>
      <c r="E1613" s="26">
        <v>0.5</v>
      </c>
      <c r="F1613" s="26">
        <v>418</v>
      </c>
    </row>
    <row r="1614" spans="2:6" x14ac:dyDescent="0.3">
      <c r="B1614" s="35" t="s">
        <v>44</v>
      </c>
      <c r="C1614" s="28" t="s">
        <v>9</v>
      </c>
      <c r="D1614" s="28" t="s">
        <v>46</v>
      </c>
      <c r="E1614" s="28">
        <v>0.25</v>
      </c>
      <c r="F1614" s="28">
        <v>329</v>
      </c>
    </row>
    <row r="1615" spans="2:6" x14ac:dyDescent="0.3">
      <c r="B1615" s="34" t="s">
        <v>44</v>
      </c>
      <c r="C1615" s="26" t="s">
        <v>9</v>
      </c>
      <c r="D1615" s="26" t="s">
        <v>46</v>
      </c>
      <c r="E1615" s="26">
        <v>0.25</v>
      </c>
      <c r="F1615" s="26">
        <v>329</v>
      </c>
    </row>
    <row r="1616" spans="2:6" x14ac:dyDescent="0.3">
      <c r="B1616" s="35" t="s">
        <v>44</v>
      </c>
      <c r="C1616" s="28" t="s">
        <v>9</v>
      </c>
      <c r="D1616" s="28" t="s">
        <v>46</v>
      </c>
      <c r="E1616" s="28">
        <v>0.25</v>
      </c>
      <c r="F1616" s="28">
        <v>329</v>
      </c>
    </row>
    <row r="1617" spans="2:6" x14ac:dyDescent="0.3">
      <c r="B1617" s="34" t="s">
        <v>44</v>
      </c>
      <c r="C1617" s="26" t="s">
        <v>9</v>
      </c>
      <c r="D1617" s="26" t="s">
        <v>46</v>
      </c>
      <c r="E1617" s="26">
        <v>0.25</v>
      </c>
      <c r="F1617" s="26">
        <v>329</v>
      </c>
    </row>
    <row r="1618" spans="2:6" x14ac:dyDescent="0.3">
      <c r="B1618" s="35" t="s">
        <v>44</v>
      </c>
      <c r="C1618" s="28" t="s">
        <v>9</v>
      </c>
      <c r="D1618" s="28" t="s">
        <v>46</v>
      </c>
      <c r="E1618" s="28">
        <v>0.05</v>
      </c>
      <c r="F1618" s="28">
        <v>228</v>
      </c>
    </row>
    <row r="1619" spans="2:6" x14ac:dyDescent="0.3">
      <c r="B1619" s="34" t="s">
        <v>44</v>
      </c>
      <c r="C1619" s="26" t="s">
        <v>9</v>
      </c>
      <c r="D1619" s="26" t="s">
        <v>46</v>
      </c>
      <c r="E1619" s="26">
        <v>0.05</v>
      </c>
      <c r="F1619" s="26">
        <v>228</v>
      </c>
    </row>
    <row r="1620" spans="2:6" x14ac:dyDescent="0.3">
      <c r="B1620" s="35" t="s">
        <v>44</v>
      </c>
      <c r="C1620" s="28" t="s">
        <v>9</v>
      </c>
      <c r="D1620" s="28" t="s">
        <v>46</v>
      </c>
      <c r="E1620" s="28">
        <v>0.05</v>
      </c>
      <c r="F1620" s="28">
        <v>228</v>
      </c>
    </row>
    <row r="1621" spans="2:6" x14ac:dyDescent="0.3">
      <c r="B1621" s="34" t="s">
        <v>44</v>
      </c>
      <c r="C1621" s="26" t="s">
        <v>9</v>
      </c>
      <c r="D1621" s="26" t="s">
        <v>46</v>
      </c>
      <c r="E1621" s="26">
        <v>0</v>
      </c>
      <c r="F1621" s="26">
        <v>148</v>
      </c>
    </row>
    <row r="1622" spans="2:6" x14ac:dyDescent="0.3">
      <c r="B1622" s="35" t="s">
        <v>44</v>
      </c>
      <c r="C1622" s="28" t="s">
        <v>9</v>
      </c>
      <c r="D1622" s="28" t="s">
        <v>46</v>
      </c>
      <c r="E1622" s="28" t="s">
        <v>24</v>
      </c>
      <c r="F1622" s="28">
        <v>404.03133300000002</v>
      </c>
    </row>
    <row r="1623" spans="2:6" x14ac:dyDescent="0.3">
      <c r="B1623" s="34" t="s">
        <v>44</v>
      </c>
      <c r="C1623" s="26" t="s">
        <v>9</v>
      </c>
      <c r="D1623" s="26" t="s">
        <v>39</v>
      </c>
      <c r="E1623" s="26">
        <v>1</v>
      </c>
      <c r="F1623" s="26">
        <v>57.384326000000001</v>
      </c>
    </row>
    <row r="1624" spans="2:6" x14ac:dyDescent="0.3">
      <c r="B1624" s="35" t="s">
        <v>44</v>
      </c>
      <c r="C1624" s="28" t="s">
        <v>9</v>
      </c>
      <c r="D1624" s="28" t="s">
        <v>39</v>
      </c>
      <c r="E1624" s="28">
        <v>0.95</v>
      </c>
      <c r="F1624" s="28">
        <v>46.589247</v>
      </c>
    </row>
    <row r="1625" spans="2:6" x14ac:dyDescent="0.3">
      <c r="B1625" s="34" t="s">
        <v>44</v>
      </c>
      <c r="C1625" s="26" t="s">
        <v>9</v>
      </c>
      <c r="D1625" s="26" t="s">
        <v>39</v>
      </c>
      <c r="E1625" s="26">
        <v>0.95</v>
      </c>
      <c r="F1625" s="26">
        <v>46.589247</v>
      </c>
    </row>
    <row r="1626" spans="2:6" x14ac:dyDescent="0.3">
      <c r="B1626" s="35" t="s">
        <v>44</v>
      </c>
      <c r="C1626" s="28" t="s">
        <v>9</v>
      </c>
      <c r="D1626" s="28" t="s">
        <v>39</v>
      </c>
      <c r="E1626" s="28">
        <v>0.95</v>
      </c>
      <c r="F1626" s="28">
        <v>46.589247</v>
      </c>
    </row>
    <row r="1627" spans="2:6" x14ac:dyDescent="0.3">
      <c r="B1627" s="34" t="s">
        <v>44</v>
      </c>
      <c r="C1627" s="26" t="s">
        <v>9</v>
      </c>
      <c r="D1627" s="26" t="s">
        <v>39</v>
      </c>
      <c r="E1627" s="26">
        <v>0.75</v>
      </c>
      <c r="F1627" s="26">
        <v>41.643242000000001</v>
      </c>
    </row>
    <row r="1628" spans="2:6" x14ac:dyDescent="0.3">
      <c r="B1628" s="35" t="s">
        <v>44</v>
      </c>
      <c r="C1628" s="28" t="s">
        <v>9</v>
      </c>
      <c r="D1628" s="28" t="s">
        <v>39</v>
      </c>
      <c r="E1628" s="28">
        <v>0.75</v>
      </c>
      <c r="F1628" s="28">
        <v>41.643242000000001</v>
      </c>
    </row>
    <row r="1629" spans="2:6" x14ac:dyDescent="0.3">
      <c r="B1629" s="34" t="s">
        <v>44</v>
      </c>
      <c r="C1629" s="26" t="s">
        <v>9</v>
      </c>
      <c r="D1629" s="26" t="s">
        <v>39</v>
      </c>
      <c r="E1629" s="26">
        <v>0.75</v>
      </c>
      <c r="F1629" s="26">
        <v>41.643242000000001</v>
      </c>
    </row>
    <row r="1630" spans="2:6" x14ac:dyDescent="0.3">
      <c r="B1630" s="35" t="s">
        <v>44</v>
      </c>
      <c r="C1630" s="28" t="s">
        <v>9</v>
      </c>
      <c r="D1630" s="28" t="s">
        <v>39</v>
      </c>
      <c r="E1630" s="28">
        <v>0.75</v>
      </c>
      <c r="F1630" s="28">
        <v>41.643242000000001</v>
      </c>
    </row>
    <row r="1631" spans="2:6" x14ac:dyDescent="0.3">
      <c r="B1631" s="34" t="s">
        <v>44</v>
      </c>
      <c r="C1631" s="26" t="s">
        <v>9</v>
      </c>
      <c r="D1631" s="26" t="s">
        <v>39</v>
      </c>
      <c r="E1631" s="26">
        <v>0.5</v>
      </c>
      <c r="F1631" s="26">
        <v>37.873092999999997</v>
      </c>
    </row>
    <row r="1632" spans="2:6" x14ac:dyDescent="0.3">
      <c r="B1632" s="35" t="s">
        <v>44</v>
      </c>
      <c r="C1632" s="28" t="s">
        <v>9</v>
      </c>
      <c r="D1632" s="28" t="s">
        <v>39</v>
      </c>
      <c r="E1632" s="28">
        <v>0.5</v>
      </c>
      <c r="F1632" s="28">
        <v>37.873092999999997</v>
      </c>
    </row>
    <row r="1633" spans="2:6" x14ac:dyDescent="0.3">
      <c r="B1633" s="34" t="s">
        <v>44</v>
      </c>
      <c r="C1633" s="26" t="s">
        <v>9</v>
      </c>
      <c r="D1633" s="26" t="s">
        <v>39</v>
      </c>
      <c r="E1633" s="26">
        <v>0.5</v>
      </c>
      <c r="F1633" s="26">
        <v>37.873092999999997</v>
      </c>
    </row>
    <row r="1634" spans="2:6" x14ac:dyDescent="0.3">
      <c r="B1634" s="35" t="s">
        <v>44</v>
      </c>
      <c r="C1634" s="28" t="s">
        <v>9</v>
      </c>
      <c r="D1634" s="28" t="s">
        <v>39</v>
      </c>
      <c r="E1634" s="28">
        <v>0.5</v>
      </c>
      <c r="F1634" s="28">
        <v>37.873092999999997</v>
      </c>
    </row>
    <row r="1635" spans="2:6" x14ac:dyDescent="0.3">
      <c r="B1635" s="34" t="s">
        <v>44</v>
      </c>
      <c r="C1635" s="26" t="s">
        <v>9</v>
      </c>
      <c r="D1635" s="26" t="s">
        <v>39</v>
      </c>
      <c r="E1635" s="26">
        <v>0.5</v>
      </c>
      <c r="F1635" s="26">
        <v>37.873092999999997</v>
      </c>
    </row>
    <row r="1636" spans="2:6" x14ac:dyDescent="0.3">
      <c r="B1636" s="35" t="s">
        <v>44</v>
      </c>
      <c r="C1636" s="28" t="s">
        <v>9</v>
      </c>
      <c r="D1636" s="28" t="s">
        <v>39</v>
      </c>
      <c r="E1636" s="28">
        <v>0.25</v>
      </c>
      <c r="F1636" s="28">
        <v>33.697445999999999</v>
      </c>
    </row>
    <row r="1637" spans="2:6" x14ac:dyDescent="0.3">
      <c r="B1637" s="34" t="s">
        <v>44</v>
      </c>
      <c r="C1637" s="26" t="s">
        <v>9</v>
      </c>
      <c r="D1637" s="26" t="s">
        <v>39</v>
      </c>
      <c r="E1637" s="26">
        <v>0.25</v>
      </c>
      <c r="F1637" s="26">
        <v>33.697445999999999</v>
      </c>
    </row>
    <row r="1638" spans="2:6" x14ac:dyDescent="0.3">
      <c r="B1638" s="35" t="s">
        <v>44</v>
      </c>
      <c r="C1638" s="28" t="s">
        <v>9</v>
      </c>
      <c r="D1638" s="28" t="s">
        <v>39</v>
      </c>
      <c r="E1638" s="28">
        <v>0.25</v>
      </c>
      <c r="F1638" s="28">
        <v>33.697445999999999</v>
      </c>
    </row>
    <row r="1639" spans="2:6" x14ac:dyDescent="0.3">
      <c r="B1639" s="34" t="s">
        <v>44</v>
      </c>
      <c r="C1639" s="26" t="s">
        <v>9</v>
      </c>
      <c r="D1639" s="26" t="s">
        <v>39</v>
      </c>
      <c r="E1639" s="26">
        <v>0.25</v>
      </c>
      <c r="F1639" s="26">
        <v>33.697445999999999</v>
      </c>
    </row>
    <row r="1640" spans="2:6" x14ac:dyDescent="0.3">
      <c r="B1640" s="35" t="s">
        <v>44</v>
      </c>
      <c r="C1640" s="28" t="s">
        <v>9</v>
      </c>
      <c r="D1640" s="28" t="s">
        <v>39</v>
      </c>
      <c r="E1640" s="28">
        <v>0.05</v>
      </c>
      <c r="F1640" s="28">
        <v>27.975404000000001</v>
      </c>
    </row>
    <row r="1641" spans="2:6" x14ac:dyDescent="0.3">
      <c r="B1641" s="34" t="s">
        <v>44</v>
      </c>
      <c r="C1641" s="26" t="s">
        <v>9</v>
      </c>
      <c r="D1641" s="26" t="s">
        <v>39</v>
      </c>
      <c r="E1641" s="26">
        <v>0.05</v>
      </c>
      <c r="F1641" s="26">
        <v>27.975404000000001</v>
      </c>
    </row>
    <row r="1642" spans="2:6" x14ac:dyDescent="0.3">
      <c r="B1642" s="35" t="s">
        <v>44</v>
      </c>
      <c r="C1642" s="28" t="s">
        <v>9</v>
      </c>
      <c r="D1642" s="28" t="s">
        <v>39</v>
      </c>
      <c r="E1642" s="28">
        <v>0.05</v>
      </c>
      <c r="F1642" s="28">
        <v>27.975404000000001</v>
      </c>
    </row>
    <row r="1643" spans="2:6" x14ac:dyDescent="0.3">
      <c r="B1643" s="34" t="s">
        <v>44</v>
      </c>
      <c r="C1643" s="26" t="s">
        <v>9</v>
      </c>
      <c r="D1643" s="26" t="s">
        <v>39</v>
      </c>
      <c r="E1643" s="26">
        <v>0</v>
      </c>
      <c r="F1643" s="26">
        <v>17.785931999999999</v>
      </c>
    </row>
    <row r="1644" spans="2:6" x14ac:dyDescent="0.3">
      <c r="B1644" s="35" t="s">
        <v>44</v>
      </c>
      <c r="C1644" s="28" t="s">
        <v>9</v>
      </c>
      <c r="D1644" s="28" t="s">
        <v>39</v>
      </c>
      <c r="E1644" s="28" t="s">
        <v>24</v>
      </c>
      <c r="F1644" s="28">
        <v>37.627330000000001</v>
      </c>
    </row>
    <row r="1645" spans="2:6" x14ac:dyDescent="0.3">
      <c r="B1645" s="34" t="s">
        <v>44</v>
      </c>
      <c r="C1645" s="26" t="s">
        <v>9</v>
      </c>
      <c r="D1645" s="26" t="s">
        <v>40</v>
      </c>
      <c r="E1645" s="26">
        <v>1</v>
      </c>
      <c r="F1645" s="26">
        <v>424.09353900000002</v>
      </c>
    </row>
    <row r="1646" spans="2:6" x14ac:dyDescent="0.3">
      <c r="B1646" s="35" t="s">
        <v>44</v>
      </c>
      <c r="C1646" s="28" t="s">
        <v>9</v>
      </c>
      <c r="D1646" s="28" t="s">
        <v>40</v>
      </c>
      <c r="E1646" s="28">
        <v>0.95</v>
      </c>
      <c r="F1646" s="28">
        <v>290.86554799999999</v>
      </c>
    </row>
    <row r="1647" spans="2:6" x14ac:dyDescent="0.3">
      <c r="B1647" s="34" t="s">
        <v>44</v>
      </c>
      <c r="C1647" s="26" t="s">
        <v>9</v>
      </c>
      <c r="D1647" s="26" t="s">
        <v>40</v>
      </c>
      <c r="E1647" s="26">
        <v>0.95</v>
      </c>
      <c r="F1647" s="26">
        <v>290.86554799999999</v>
      </c>
    </row>
    <row r="1648" spans="2:6" x14ac:dyDescent="0.3">
      <c r="B1648" s="35" t="s">
        <v>44</v>
      </c>
      <c r="C1648" s="28" t="s">
        <v>9</v>
      </c>
      <c r="D1648" s="28" t="s">
        <v>40</v>
      </c>
      <c r="E1648" s="28">
        <v>0.95</v>
      </c>
      <c r="F1648" s="28">
        <v>290.86554799999999</v>
      </c>
    </row>
    <row r="1649" spans="2:6" x14ac:dyDescent="0.3">
      <c r="B1649" s="34" t="s">
        <v>44</v>
      </c>
      <c r="C1649" s="26" t="s">
        <v>9</v>
      </c>
      <c r="D1649" s="26" t="s">
        <v>40</v>
      </c>
      <c r="E1649" s="26">
        <v>0.75</v>
      </c>
      <c r="F1649" s="26">
        <v>237.54277500000001</v>
      </c>
    </row>
    <row r="1650" spans="2:6" x14ac:dyDescent="0.3">
      <c r="B1650" s="35" t="s">
        <v>44</v>
      </c>
      <c r="C1650" s="28" t="s">
        <v>9</v>
      </c>
      <c r="D1650" s="28" t="s">
        <v>40</v>
      </c>
      <c r="E1650" s="28">
        <v>0.75</v>
      </c>
      <c r="F1650" s="28">
        <v>237.54277500000001</v>
      </c>
    </row>
    <row r="1651" spans="2:6" x14ac:dyDescent="0.3">
      <c r="B1651" s="34" t="s">
        <v>44</v>
      </c>
      <c r="C1651" s="26" t="s">
        <v>9</v>
      </c>
      <c r="D1651" s="26" t="s">
        <v>40</v>
      </c>
      <c r="E1651" s="26">
        <v>0.75</v>
      </c>
      <c r="F1651" s="26">
        <v>237.54277500000001</v>
      </c>
    </row>
    <row r="1652" spans="2:6" x14ac:dyDescent="0.3">
      <c r="B1652" s="35" t="s">
        <v>44</v>
      </c>
      <c r="C1652" s="28" t="s">
        <v>9</v>
      </c>
      <c r="D1652" s="28" t="s">
        <v>40</v>
      </c>
      <c r="E1652" s="28">
        <v>0.75</v>
      </c>
      <c r="F1652" s="28">
        <v>237.54277500000001</v>
      </c>
    </row>
    <row r="1653" spans="2:6" x14ac:dyDescent="0.3">
      <c r="B1653" s="34" t="s">
        <v>44</v>
      </c>
      <c r="C1653" s="26" t="s">
        <v>9</v>
      </c>
      <c r="D1653" s="26" t="s">
        <v>40</v>
      </c>
      <c r="E1653" s="26">
        <v>0.5</v>
      </c>
      <c r="F1653" s="26">
        <v>213.698804</v>
      </c>
    </row>
    <row r="1654" spans="2:6" x14ac:dyDescent="0.3">
      <c r="B1654" s="35" t="s">
        <v>44</v>
      </c>
      <c r="C1654" s="28" t="s">
        <v>9</v>
      </c>
      <c r="D1654" s="28" t="s">
        <v>40</v>
      </c>
      <c r="E1654" s="28">
        <v>0.5</v>
      </c>
      <c r="F1654" s="28">
        <v>213.698804</v>
      </c>
    </row>
    <row r="1655" spans="2:6" x14ac:dyDescent="0.3">
      <c r="B1655" s="34" t="s">
        <v>44</v>
      </c>
      <c r="C1655" s="26" t="s">
        <v>9</v>
      </c>
      <c r="D1655" s="26" t="s">
        <v>40</v>
      </c>
      <c r="E1655" s="26">
        <v>0.5</v>
      </c>
      <c r="F1655" s="26">
        <v>213.698804</v>
      </c>
    </row>
    <row r="1656" spans="2:6" x14ac:dyDescent="0.3">
      <c r="B1656" s="35" t="s">
        <v>44</v>
      </c>
      <c r="C1656" s="28" t="s">
        <v>9</v>
      </c>
      <c r="D1656" s="28" t="s">
        <v>40</v>
      </c>
      <c r="E1656" s="28">
        <v>0.5</v>
      </c>
      <c r="F1656" s="28">
        <v>213.698804</v>
      </c>
    </row>
    <row r="1657" spans="2:6" x14ac:dyDescent="0.3">
      <c r="B1657" s="34" t="s">
        <v>44</v>
      </c>
      <c r="C1657" s="26" t="s">
        <v>9</v>
      </c>
      <c r="D1657" s="26" t="s">
        <v>40</v>
      </c>
      <c r="E1657" s="26">
        <v>0.5</v>
      </c>
      <c r="F1657" s="26">
        <v>213.698804</v>
      </c>
    </row>
    <row r="1658" spans="2:6" x14ac:dyDescent="0.3">
      <c r="B1658" s="35" t="s">
        <v>44</v>
      </c>
      <c r="C1658" s="28" t="s">
        <v>9</v>
      </c>
      <c r="D1658" s="28" t="s">
        <v>40</v>
      </c>
      <c r="E1658" s="28">
        <v>0.25</v>
      </c>
      <c r="F1658" s="28">
        <v>195.88085000000001</v>
      </c>
    </row>
    <row r="1659" spans="2:6" x14ac:dyDescent="0.3">
      <c r="B1659" s="34" t="s">
        <v>44</v>
      </c>
      <c r="C1659" s="26" t="s">
        <v>9</v>
      </c>
      <c r="D1659" s="26" t="s">
        <v>40</v>
      </c>
      <c r="E1659" s="26">
        <v>0.25</v>
      </c>
      <c r="F1659" s="26">
        <v>195.88085000000001</v>
      </c>
    </row>
    <row r="1660" spans="2:6" x14ac:dyDescent="0.3">
      <c r="B1660" s="35" t="s">
        <v>44</v>
      </c>
      <c r="C1660" s="28" t="s">
        <v>9</v>
      </c>
      <c r="D1660" s="28" t="s">
        <v>40</v>
      </c>
      <c r="E1660" s="28">
        <v>0.25</v>
      </c>
      <c r="F1660" s="28">
        <v>195.88085000000001</v>
      </c>
    </row>
    <row r="1661" spans="2:6" x14ac:dyDescent="0.3">
      <c r="B1661" s="34" t="s">
        <v>44</v>
      </c>
      <c r="C1661" s="26" t="s">
        <v>9</v>
      </c>
      <c r="D1661" s="26" t="s">
        <v>40</v>
      </c>
      <c r="E1661" s="26">
        <v>0.25</v>
      </c>
      <c r="F1661" s="26">
        <v>195.88085000000001</v>
      </c>
    </row>
    <row r="1662" spans="2:6" x14ac:dyDescent="0.3">
      <c r="B1662" s="35" t="s">
        <v>44</v>
      </c>
      <c r="C1662" s="28" t="s">
        <v>9</v>
      </c>
      <c r="D1662" s="28" t="s">
        <v>40</v>
      </c>
      <c r="E1662" s="28">
        <v>0.05</v>
      </c>
      <c r="F1662" s="28">
        <v>177.22582600000001</v>
      </c>
    </row>
    <row r="1663" spans="2:6" x14ac:dyDescent="0.3">
      <c r="B1663" s="34" t="s">
        <v>44</v>
      </c>
      <c r="C1663" s="26" t="s">
        <v>9</v>
      </c>
      <c r="D1663" s="26" t="s">
        <v>40</v>
      </c>
      <c r="E1663" s="26">
        <v>0.05</v>
      </c>
      <c r="F1663" s="26">
        <v>177.22582600000001</v>
      </c>
    </row>
    <row r="1664" spans="2:6" x14ac:dyDescent="0.3">
      <c r="B1664" s="35" t="s">
        <v>44</v>
      </c>
      <c r="C1664" s="28" t="s">
        <v>9</v>
      </c>
      <c r="D1664" s="28" t="s">
        <v>40</v>
      </c>
      <c r="E1664" s="28">
        <v>0.05</v>
      </c>
      <c r="F1664" s="28">
        <v>177.22582600000001</v>
      </c>
    </row>
    <row r="1665" spans="2:6" x14ac:dyDescent="0.3">
      <c r="B1665" s="34" t="s">
        <v>44</v>
      </c>
      <c r="C1665" s="26" t="s">
        <v>9</v>
      </c>
      <c r="D1665" s="26" t="s">
        <v>40</v>
      </c>
      <c r="E1665" s="26">
        <v>0</v>
      </c>
      <c r="F1665" s="26">
        <v>160.99518</v>
      </c>
    </row>
    <row r="1666" spans="2:6" x14ac:dyDescent="0.3">
      <c r="B1666" s="35" t="s">
        <v>44</v>
      </c>
      <c r="C1666" s="28" t="s">
        <v>9</v>
      </c>
      <c r="D1666" s="28" t="s">
        <v>40</v>
      </c>
      <c r="E1666" s="28" t="s">
        <v>24</v>
      </c>
      <c r="F1666" s="28">
        <v>220.90655699999999</v>
      </c>
    </row>
    <row r="1667" spans="2:6" x14ac:dyDescent="0.3">
      <c r="B1667" s="34" t="s">
        <v>44</v>
      </c>
      <c r="C1667" s="26" t="s">
        <v>9</v>
      </c>
      <c r="D1667" s="26" t="s">
        <v>41</v>
      </c>
      <c r="E1667" s="26">
        <v>1</v>
      </c>
      <c r="F1667" s="26">
        <v>466.66506500000003</v>
      </c>
    </row>
    <row r="1668" spans="2:6" x14ac:dyDescent="0.3">
      <c r="B1668" s="35" t="s">
        <v>44</v>
      </c>
      <c r="C1668" s="28" t="s">
        <v>9</v>
      </c>
      <c r="D1668" s="28" t="s">
        <v>41</v>
      </c>
      <c r="E1668" s="28">
        <v>0.95</v>
      </c>
      <c r="F1668" s="28">
        <v>340.19960099999997</v>
      </c>
    </row>
    <row r="1669" spans="2:6" x14ac:dyDescent="0.3">
      <c r="B1669" s="34" t="s">
        <v>44</v>
      </c>
      <c r="C1669" s="26" t="s">
        <v>9</v>
      </c>
      <c r="D1669" s="26" t="s">
        <v>41</v>
      </c>
      <c r="E1669" s="26">
        <v>0.95</v>
      </c>
      <c r="F1669" s="26">
        <v>340.19960099999997</v>
      </c>
    </row>
    <row r="1670" spans="2:6" x14ac:dyDescent="0.3">
      <c r="B1670" s="35" t="s">
        <v>44</v>
      </c>
      <c r="C1670" s="28" t="s">
        <v>9</v>
      </c>
      <c r="D1670" s="28" t="s">
        <v>41</v>
      </c>
      <c r="E1670" s="28">
        <v>0.95</v>
      </c>
      <c r="F1670" s="28">
        <v>340.19960099999997</v>
      </c>
    </row>
    <row r="1671" spans="2:6" x14ac:dyDescent="0.3">
      <c r="B1671" s="34" t="s">
        <v>44</v>
      </c>
      <c r="C1671" s="26" t="s">
        <v>9</v>
      </c>
      <c r="D1671" s="26" t="s">
        <v>41</v>
      </c>
      <c r="E1671" s="26">
        <v>0.75</v>
      </c>
      <c r="F1671" s="26">
        <v>292.73012599999998</v>
      </c>
    </row>
    <row r="1672" spans="2:6" x14ac:dyDescent="0.3">
      <c r="B1672" s="35" t="s">
        <v>44</v>
      </c>
      <c r="C1672" s="28" t="s">
        <v>9</v>
      </c>
      <c r="D1672" s="28" t="s">
        <v>41</v>
      </c>
      <c r="E1672" s="28">
        <v>0.75</v>
      </c>
      <c r="F1672" s="28">
        <v>292.73012599999998</v>
      </c>
    </row>
    <row r="1673" spans="2:6" x14ac:dyDescent="0.3">
      <c r="B1673" s="34" t="s">
        <v>44</v>
      </c>
      <c r="C1673" s="26" t="s">
        <v>9</v>
      </c>
      <c r="D1673" s="26" t="s">
        <v>41</v>
      </c>
      <c r="E1673" s="26">
        <v>0.75</v>
      </c>
      <c r="F1673" s="26">
        <v>292.73012599999998</v>
      </c>
    </row>
    <row r="1674" spans="2:6" x14ac:dyDescent="0.3">
      <c r="B1674" s="35" t="s">
        <v>44</v>
      </c>
      <c r="C1674" s="28" t="s">
        <v>9</v>
      </c>
      <c r="D1674" s="28" t="s">
        <v>41</v>
      </c>
      <c r="E1674" s="28">
        <v>0.75</v>
      </c>
      <c r="F1674" s="28">
        <v>292.73012599999998</v>
      </c>
    </row>
    <row r="1675" spans="2:6" x14ac:dyDescent="0.3">
      <c r="B1675" s="34" t="s">
        <v>44</v>
      </c>
      <c r="C1675" s="26" t="s">
        <v>9</v>
      </c>
      <c r="D1675" s="26" t="s">
        <v>41</v>
      </c>
      <c r="E1675" s="26">
        <v>0.5</v>
      </c>
      <c r="F1675" s="26">
        <v>272.29785700000002</v>
      </c>
    </row>
    <row r="1676" spans="2:6" x14ac:dyDescent="0.3">
      <c r="B1676" s="35" t="s">
        <v>44</v>
      </c>
      <c r="C1676" s="28" t="s">
        <v>9</v>
      </c>
      <c r="D1676" s="28" t="s">
        <v>41</v>
      </c>
      <c r="E1676" s="28">
        <v>0.5</v>
      </c>
      <c r="F1676" s="28">
        <v>272.29785700000002</v>
      </c>
    </row>
    <row r="1677" spans="2:6" x14ac:dyDescent="0.3">
      <c r="B1677" s="34" t="s">
        <v>44</v>
      </c>
      <c r="C1677" s="26" t="s">
        <v>9</v>
      </c>
      <c r="D1677" s="26" t="s">
        <v>41</v>
      </c>
      <c r="E1677" s="26">
        <v>0.5</v>
      </c>
      <c r="F1677" s="26">
        <v>272.29785700000002</v>
      </c>
    </row>
    <row r="1678" spans="2:6" x14ac:dyDescent="0.3">
      <c r="B1678" s="35" t="s">
        <v>44</v>
      </c>
      <c r="C1678" s="28" t="s">
        <v>9</v>
      </c>
      <c r="D1678" s="28" t="s">
        <v>41</v>
      </c>
      <c r="E1678" s="28">
        <v>0.5</v>
      </c>
      <c r="F1678" s="28">
        <v>272.29785700000002</v>
      </c>
    </row>
    <row r="1679" spans="2:6" x14ac:dyDescent="0.3">
      <c r="B1679" s="34" t="s">
        <v>44</v>
      </c>
      <c r="C1679" s="26" t="s">
        <v>9</v>
      </c>
      <c r="D1679" s="26" t="s">
        <v>41</v>
      </c>
      <c r="E1679" s="26">
        <v>0.5</v>
      </c>
      <c r="F1679" s="26">
        <v>272.29785700000002</v>
      </c>
    </row>
    <row r="1680" spans="2:6" x14ac:dyDescent="0.3">
      <c r="B1680" s="35" t="s">
        <v>44</v>
      </c>
      <c r="C1680" s="28" t="s">
        <v>9</v>
      </c>
      <c r="D1680" s="28" t="s">
        <v>41</v>
      </c>
      <c r="E1680" s="28">
        <v>0.25</v>
      </c>
      <c r="F1680" s="28">
        <v>255.39025699999999</v>
      </c>
    </row>
    <row r="1681" spans="2:6" x14ac:dyDescent="0.3">
      <c r="B1681" s="34" t="s">
        <v>44</v>
      </c>
      <c r="C1681" s="26" t="s">
        <v>9</v>
      </c>
      <c r="D1681" s="26" t="s">
        <v>41</v>
      </c>
      <c r="E1681" s="26">
        <v>0.25</v>
      </c>
      <c r="F1681" s="26">
        <v>255.39025699999999</v>
      </c>
    </row>
    <row r="1682" spans="2:6" x14ac:dyDescent="0.3">
      <c r="B1682" s="35" t="s">
        <v>44</v>
      </c>
      <c r="C1682" s="28" t="s">
        <v>9</v>
      </c>
      <c r="D1682" s="28" t="s">
        <v>41</v>
      </c>
      <c r="E1682" s="28">
        <v>0.25</v>
      </c>
      <c r="F1682" s="28">
        <v>255.39025699999999</v>
      </c>
    </row>
    <row r="1683" spans="2:6" x14ac:dyDescent="0.3">
      <c r="B1683" s="34" t="s">
        <v>44</v>
      </c>
      <c r="C1683" s="26" t="s">
        <v>9</v>
      </c>
      <c r="D1683" s="26" t="s">
        <v>41</v>
      </c>
      <c r="E1683" s="26">
        <v>0.25</v>
      </c>
      <c r="F1683" s="26">
        <v>255.39025699999999</v>
      </c>
    </row>
    <row r="1684" spans="2:6" x14ac:dyDescent="0.3">
      <c r="B1684" s="35" t="s">
        <v>44</v>
      </c>
      <c r="C1684" s="28" t="s">
        <v>9</v>
      </c>
      <c r="D1684" s="28" t="s">
        <v>41</v>
      </c>
      <c r="E1684" s="28">
        <v>0.05</v>
      </c>
      <c r="F1684" s="28">
        <v>235.610085</v>
      </c>
    </row>
    <row r="1685" spans="2:6" x14ac:dyDescent="0.3">
      <c r="B1685" s="34" t="s">
        <v>44</v>
      </c>
      <c r="C1685" s="26" t="s">
        <v>9</v>
      </c>
      <c r="D1685" s="26" t="s">
        <v>41</v>
      </c>
      <c r="E1685" s="26">
        <v>0.05</v>
      </c>
      <c r="F1685" s="26">
        <v>235.610085</v>
      </c>
    </row>
    <row r="1686" spans="2:6" x14ac:dyDescent="0.3">
      <c r="B1686" s="35" t="s">
        <v>44</v>
      </c>
      <c r="C1686" s="28" t="s">
        <v>9</v>
      </c>
      <c r="D1686" s="28" t="s">
        <v>41</v>
      </c>
      <c r="E1686" s="28">
        <v>0.05</v>
      </c>
      <c r="F1686" s="28">
        <v>235.610085</v>
      </c>
    </row>
    <row r="1687" spans="2:6" x14ac:dyDescent="0.3">
      <c r="B1687" s="34" t="s">
        <v>44</v>
      </c>
      <c r="C1687" s="26" t="s">
        <v>9</v>
      </c>
      <c r="D1687" s="26" t="s">
        <v>41</v>
      </c>
      <c r="E1687" s="26">
        <v>0</v>
      </c>
      <c r="F1687" s="26">
        <v>215.37618800000001</v>
      </c>
    </row>
    <row r="1688" spans="2:6" x14ac:dyDescent="0.3">
      <c r="B1688" s="35" t="s">
        <v>44</v>
      </c>
      <c r="C1688" s="28" t="s">
        <v>9</v>
      </c>
      <c r="D1688" s="28" t="s">
        <v>41</v>
      </c>
      <c r="E1688" s="28" t="s">
        <v>24</v>
      </c>
      <c r="F1688" s="28">
        <v>277.683717</v>
      </c>
    </row>
    <row r="1689" spans="2:6" x14ac:dyDescent="0.3">
      <c r="B1689" s="34" t="s">
        <v>44</v>
      </c>
      <c r="C1689" s="26" t="s">
        <v>9</v>
      </c>
      <c r="D1689" s="26" t="s">
        <v>42</v>
      </c>
      <c r="E1689" s="26">
        <v>1</v>
      </c>
      <c r="F1689" s="26">
        <v>30296563.397282999</v>
      </c>
    </row>
    <row r="1690" spans="2:6" x14ac:dyDescent="0.3">
      <c r="B1690" s="35" t="s">
        <v>44</v>
      </c>
      <c r="C1690" s="28" t="s">
        <v>9</v>
      </c>
      <c r="D1690" s="28" t="s">
        <v>42</v>
      </c>
      <c r="E1690" s="28">
        <v>0.95</v>
      </c>
      <c r="F1690" s="28">
        <v>23098982.840183001</v>
      </c>
    </row>
    <row r="1691" spans="2:6" x14ac:dyDescent="0.3">
      <c r="B1691" s="34" t="s">
        <v>44</v>
      </c>
      <c r="C1691" s="26" t="s">
        <v>9</v>
      </c>
      <c r="D1691" s="26" t="s">
        <v>42</v>
      </c>
      <c r="E1691" s="26">
        <v>0.95</v>
      </c>
      <c r="F1691" s="26">
        <v>23098982.840183001</v>
      </c>
    </row>
    <row r="1692" spans="2:6" x14ac:dyDescent="0.3">
      <c r="B1692" s="35" t="s">
        <v>44</v>
      </c>
      <c r="C1692" s="28" t="s">
        <v>9</v>
      </c>
      <c r="D1692" s="28" t="s">
        <v>42</v>
      </c>
      <c r="E1692" s="28">
        <v>0.95</v>
      </c>
      <c r="F1692" s="28">
        <v>23098982.840183001</v>
      </c>
    </row>
    <row r="1693" spans="2:6" x14ac:dyDescent="0.3">
      <c r="B1693" s="34" t="s">
        <v>44</v>
      </c>
      <c r="C1693" s="26" t="s">
        <v>9</v>
      </c>
      <c r="D1693" s="26" t="s">
        <v>42</v>
      </c>
      <c r="E1693" s="26">
        <v>0.75</v>
      </c>
      <c r="F1693" s="26">
        <v>19822469.221985999</v>
      </c>
    </row>
    <row r="1694" spans="2:6" x14ac:dyDescent="0.3">
      <c r="B1694" s="35" t="s">
        <v>44</v>
      </c>
      <c r="C1694" s="28" t="s">
        <v>9</v>
      </c>
      <c r="D1694" s="28" t="s">
        <v>42</v>
      </c>
      <c r="E1694" s="28">
        <v>0.75</v>
      </c>
      <c r="F1694" s="28">
        <v>19822469.221985999</v>
      </c>
    </row>
    <row r="1695" spans="2:6" x14ac:dyDescent="0.3">
      <c r="B1695" s="34" t="s">
        <v>44</v>
      </c>
      <c r="C1695" s="26" t="s">
        <v>9</v>
      </c>
      <c r="D1695" s="26" t="s">
        <v>42</v>
      </c>
      <c r="E1695" s="26">
        <v>0.75</v>
      </c>
      <c r="F1695" s="26">
        <v>19822469.221985999</v>
      </c>
    </row>
    <row r="1696" spans="2:6" x14ac:dyDescent="0.3">
      <c r="B1696" s="35" t="s">
        <v>44</v>
      </c>
      <c r="C1696" s="28" t="s">
        <v>9</v>
      </c>
      <c r="D1696" s="28" t="s">
        <v>42</v>
      </c>
      <c r="E1696" s="28">
        <v>0.75</v>
      </c>
      <c r="F1696" s="28">
        <v>19822469.221985999</v>
      </c>
    </row>
    <row r="1697" spans="2:6" x14ac:dyDescent="0.3">
      <c r="B1697" s="34" t="s">
        <v>44</v>
      </c>
      <c r="C1697" s="26" t="s">
        <v>9</v>
      </c>
      <c r="D1697" s="26" t="s">
        <v>42</v>
      </c>
      <c r="E1697" s="26">
        <v>0.5</v>
      </c>
      <c r="F1697" s="26">
        <v>17329968.807700001</v>
      </c>
    </row>
    <row r="1698" spans="2:6" x14ac:dyDescent="0.3">
      <c r="B1698" s="35" t="s">
        <v>44</v>
      </c>
      <c r="C1698" s="28" t="s">
        <v>9</v>
      </c>
      <c r="D1698" s="28" t="s">
        <v>42</v>
      </c>
      <c r="E1698" s="28">
        <v>0.5</v>
      </c>
      <c r="F1698" s="28">
        <v>17329968.807700001</v>
      </c>
    </row>
    <row r="1699" spans="2:6" x14ac:dyDescent="0.3">
      <c r="B1699" s="34" t="s">
        <v>44</v>
      </c>
      <c r="C1699" s="26" t="s">
        <v>9</v>
      </c>
      <c r="D1699" s="26" t="s">
        <v>42</v>
      </c>
      <c r="E1699" s="26">
        <v>0.5</v>
      </c>
      <c r="F1699" s="26">
        <v>17329968.807700001</v>
      </c>
    </row>
    <row r="1700" spans="2:6" x14ac:dyDescent="0.3">
      <c r="B1700" s="35" t="s">
        <v>44</v>
      </c>
      <c r="C1700" s="28" t="s">
        <v>9</v>
      </c>
      <c r="D1700" s="28" t="s">
        <v>42</v>
      </c>
      <c r="E1700" s="28">
        <v>0.5</v>
      </c>
      <c r="F1700" s="28">
        <v>17329968.807700001</v>
      </c>
    </row>
    <row r="1701" spans="2:6" x14ac:dyDescent="0.3">
      <c r="B1701" s="34" t="s">
        <v>44</v>
      </c>
      <c r="C1701" s="26" t="s">
        <v>9</v>
      </c>
      <c r="D1701" s="26" t="s">
        <v>42</v>
      </c>
      <c r="E1701" s="26">
        <v>0.5</v>
      </c>
      <c r="F1701" s="26">
        <v>17329968.807700001</v>
      </c>
    </row>
    <row r="1702" spans="2:6" x14ac:dyDescent="0.3">
      <c r="B1702" s="35" t="s">
        <v>44</v>
      </c>
      <c r="C1702" s="28" t="s">
        <v>9</v>
      </c>
      <c r="D1702" s="28" t="s">
        <v>42</v>
      </c>
      <c r="E1702" s="28">
        <v>0.25</v>
      </c>
      <c r="F1702" s="28">
        <v>14702934.774369</v>
      </c>
    </row>
    <row r="1703" spans="2:6" x14ac:dyDescent="0.3">
      <c r="B1703" s="34" t="s">
        <v>44</v>
      </c>
      <c r="C1703" s="26" t="s">
        <v>9</v>
      </c>
      <c r="D1703" s="26" t="s">
        <v>42</v>
      </c>
      <c r="E1703" s="26">
        <v>0.25</v>
      </c>
      <c r="F1703" s="26">
        <v>14702934.774369</v>
      </c>
    </row>
    <row r="1704" spans="2:6" x14ac:dyDescent="0.3">
      <c r="B1704" s="35" t="s">
        <v>44</v>
      </c>
      <c r="C1704" s="28" t="s">
        <v>9</v>
      </c>
      <c r="D1704" s="28" t="s">
        <v>42</v>
      </c>
      <c r="E1704" s="28">
        <v>0.25</v>
      </c>
      <c r="F1704" s="28">
        <v>14702934.774369</v>
      </c>
    </row>
    <row r="1705" spans="2:6" x14ac:dyDescent="0.3">
      <c r="B1705" s="34" t="s">
        <v>44</v>
      </c>
      <c r="C1705" s="26" t="s">
        <v>9</v>
      </c>
      <c r="D1705" s="26" t="s">
        <v>42</v>
      </c>
      <c r="E1705" s="26">
        <v>0.25</v>
      </c>
      <c r="F1705" s="26">
        <v>14702934.774369</v>
      </c>
    </row>
    <row r="1706" spans="2:6" x14ac:dyDescent="0.3">
      <c r="B1706" s="35" t="s">
        <v>44</v>
      </c>
      <c r="C1706" s="28" t="s">
        <v>9</v>
      </c>
      <c r="D1706" s="28" t="s">
        <v>42</v>
      </c>
      <c r="E1706" s="28">
        <v>0.05</v>
      </c>
      <c r="F1706" s="28">
        <v>11371846.237259001</v>
      </c>
    </row>
    <row r="1707" spans="2:6" x14ac:dyDescent="0.3">
      <c r="B1707" s="34" t="s">
        <v>44</v>
      </c>
      <c r="C1707" s="26" t="s">
        <v>9</v>
      </c>
      <c r="D1707" s="26" t="s">
        <v>42</v>
      </c>
      <c r="E1707" s="26">
        <v>0.05</v>
      </c>
      <c r="F1707" s="26">
        <v>11371846.237259001</v>
      </c>
    </row>
    <row r="1708" spans="2:6" x14ac:dyDescent="0.3">
      <c r="B1708" s="35" t="s">
        <v>44</v>
      </c>
      <c r="C1708" s="28" t="s">
        <v>9</v>
      </c>
      <c r="D1708" s="28" t="s">
        <v>42</v>
      </c>
      <c r="E1708" s="28">
        <v>0.05</v>
      </c>
      <c r="F1708" s="28">
        <v>11371846.237259001</v>
      </c>
    </row>
    <row r="1709" spans="2:6" x14ac:dyDescent="0.3">
      <c r="B1709" s="34" t="s">
        <v>44</v>
      </c>
      <c r="C1709" s="26" t="s">
        <v>9</v>
      </c>
      <c r="D1709" s="26" t="s">
        <v>42</v>
      </c>
      <c r="E1709" s="26">
        <v>0</v>
      </c>
      <c r="F1709" s="26">
        <v>7038741.9154089997</v>
      </c>
    </row>
    <row r="1710" spans="2:6" x14ac:dyDescent="0.3">
      <c r="B1710" s="35" t="s">
        <v>44</v>
      </c>
      <c r="C1710" s="28" t="s">
        <v>9</v>
      </c>
      <c r="D1710" s="28" t="s">
        <v>42</v>
      </c>
      <c r="E1710" s="28" t="s">
        <v>24</v>
      </c>
      <c r="F1710" s="28">
        <v>17274520.34293</v>
      </c>
    </row>
    <row r="1711" spans="2:6" x14ac:dyDescent="0.3">
      <c r="B1711" s="34" t="s">
        <v>44</v>
      </c>
      <c r="C1711" s="26" t="s">
        <v>9</v>
      </c>
      <c r="D1711" s="26" t="s">
        <v>43</v>
      </c>
      <c r="E1711" s="26">
        <v>1</v>
      </c>
      <c r="F1711" s="26">
        <v>449.45780300000001</v>
      </c>
    </row>
    <row r="1712" spans="2:6" x14ac:dyDescent="0.3">
      <c r="B1712" s="35" t="s">
        <v>44</v>
      </c>
      <c r="C1712" s="28" t="s">
        <v>9</v>
      </c>
      <c r="D1712" s="28" t="s">
        <v>43</v>
      </c>
      <c r="E1712" s="28">
        <v>0.95</v>
      </c>
      <c r="F1712" s="28">
        <v>309.376034</v>
      </c>
    </row>
    <row r="1713" spans="2:6" x14ac:dyDescent="0.3">
      <c r="B1713" s="34" t="s">
        <v>44</v>
      </c>
      <c r="C1713" s="26" t="s">
        <v>9</v>
      </c>
      <c r="D1713" s="26" t="s">
        <v>43</v>
      </c>
      <c r="E1713" s="26">
        <v>0.95</v>
      </c>
      <c r="F1713" s="26">
        <v>309.376034</v>
      </c>
    </row>
    <row r="1714" spans="2:6" x14ac:dyDescent="0.3">
      <c r="B1714" s="35" t="s">
        <v>44</v>
      </c>
      <c r="C1714" s="28" t="s">
        <v>9</v>
      </c>
      <c r="D1714" s="28" t="s">
        <v>43</v>
      </c>
      <c r="E1714" s="28">
        <v>0.95</v>
      </c>
      <c r="F1714" s="28">
        <v>309.376034</v>
      </c>
    </row>
    <row r="1715" spans="2:6" x14ac:dyDescent="0.3">
      <c r="B1715" s="34" t="s">
        <v>44</v>
      </c>
      <c r="C1715" s="26" t="s">
        <v>9</v>
      </c>
      <c r="D1715" s="26" t="s">
        <v>43</v>
      </c>
      <c r="E1715" s="26">
        <v>0.75</v>
      </c>
      <c r="F1715" s="26">
        <v>252.74754799999999</v>
      </c>
    </row>
    <row r="1716" spans="2:6" x14ac:dyDescent="0.3">
      <c r="B1716" s="35" t="s">
        <v>44</v>
      </c>
      <c r="C1716" s="28" t="s">
        <v>9</v>
      </c>
      <c r="D1716" s="28" t="s">
        <v>43</v>
      </c>
      <c r="E1716" s="28">
        <v>0.75</v>
      </c>
      <c r="F1716" s="28">
        <v>252.74754799999999</v>
      </c>
    </row>
    <row r="1717" spans="2:6" x14ac:dyDescent="0.3">
      <c r="B1717" s="34" t="s">
        <v>44</v>
      </c>
      <c r="C1717" s="26" t="s">
        <v>9</v>
      </c>
      <c r="D1717" s="26" t="s">
        <v>43</v>
      </c>
      <c r="E1717" s="26">
        <v>0.75</v>
      </c>
      <c r="F1717" s="26">
        <v>252.74754799999999</v>
      </c>
    </row>
    <row r="1718" spans="2:6" x14ac:dyDescent="0.3">
      <c r="B1718" s="35" t="s">
        <v>44</v>
      </c>
      <c r="C1718" s="28" t="s">
        <v>9</v>
      </c>
      <c r="D1718" s="28" t="s">
        <v>43</v>
      </c>
      <c r="E1718" s="28">
        <v>0.75</v>
      </c>
      <c r="F1718" s="28">
        <v>252.74754799999999</v>
      </c>
    </row>
    <row r="1719" spans="2:6" x14ac:dyDescent="0.3">
      <c r="B1719" s="34" t="s">
        <v>44</v>
      </c>
      <c r="C1719" s="26" t="s">
        <v>9</v>
      </c>
      <c r="D1719" s="26" t="s">
        <v>43</v>
      </c>
      <c r="E1719" s="26">
        <v>0.5</v>
      </c>
      <c r="F1719" s="26">
        <v>227.39937800000001</v>
      </c>
    </row>
    <row r="1720" spans="2:6" x14ac:dyDescent="0.3">
      <c r="B1720" s="35" t="s">
        <v>44</v>
      </c>
      <c r="C1720" s="28" t="s">
        <v>9</v>
      </c>
      <c r="D1720" s="28" t="s">
        <v>43</v>
      </c>
      <c r="E1720" s="28">
        <v>0.5</v>
      </c>
      <c r="F1720" s="28">
        <v>227.39937800000001</v>
      </c>
    </row>
    <row r="1721" spans="2:6" x14ac:dyDescent="0.3">
      <c r="B1721" s="34" t="s">
        <v>44</v>
      </c>
      <c r="C1721" s="26" t="s">
        <v>9</v>
      </c>
      <c r="D1721" s="26" t="s">
        <v>43</v>
      </c>
      <c r="E1721" s="26">
        <v>0.5</v>
      </c>
      <c r="F1721" s="26">
        <v>227.39937800000001</v>
      </c>
    </row>
    <row r="1722" spans="2:6" x14ac:dyDescent="0.3">
      <c r="B1722" s="35" t="s">
        <v>44</v>
      </c>
      <c r="C1722" s="28" t="s">
        <v>9</v>
      </c>
      <c r="D1722" s="28" t="s">
        <v>43</v>
      </c>
      <c r="E1722" s="28">
        <v>0.5</v>
      </c>
      <c r="F1722" s="28">
        <v>227.39937800000001</v>
      </c>
    </row>
    <row r="1723" spans="2:6" x14ac:dyDescent="0.3">
      <c r="B1723" s="34" t="s">
        <v>44</v>
      </c>
      <c r="C1723" s="26" t="s">
        <v>9</v>
      </c>
      <c r="D1723" s="26" t="s">
        <v>43</v>
      </c>
      <c r="E1723" s="26">
        <v>0.5</v>
      </c>
      <c r="F1723" s="26">
        <v>227.39937800000001</v>
      </c>
    </row>
    <row r="1724" spans="2:6" x14ac:dyDescent="0.3">
      <c r="B1724" s="35" t="s">
        <v>44</v>
      </c>
      <c r="C1724" s="28" t="s">
        <v>9</v>
      </c>
      <c r="D1724" s="28" t="s">
        <v>43</v>
      </c>
      <c r="E1724" s="28">
        <v>0.25</v>
      </c>
      <c r="F1724" s="28">
        <v>208.56852900000001</v>
      </c>
    </row>
    <row r="1725" spans="2:6" x14ac:dyDescent="0.3">
      <c r="B1725" s="34" t="s">
        <v>44</v>
      </c>
      <c r="C1725" s="26" t="s">
        <v>9</v>
      </c>
      <c r="D1725" s="26" t="s">
        <v>43</v>
      </c>
      <c r="E1725" s="26">
        <v>0.25</v>
      </c>
      <c r="F1725" s="26">
        <v>208.56852900000001</v>
      </c>
    </row>
    <row r="1726" spans="2:6" x14ac:dyDescent="0.3">
      <c r="B1726" s="35" t="s">
        <v>44</v>
      </c>
      <c r="C1726" s="28" t="s">
        <v>9</v>
      </c>
      <c r="D1726" s="28" t="s">
        <v>43</v>
      </c>
      <c r="E1726" s="28">
        <v>0.25</v>
      </c>
      <c r="F1726" s="28">
        <v>208.56852900000001</v>
      </c>
    </row>
    <row r="1727" spans="2:6" x14ac:dyDescent="0.3">
      <c r="B1727" s="34" t="s">
        <v>44</v>
      </c>
      <c r="C1727" s="26" t="s">
        <v>9</v>
      </c>
      <c r="D1727" s="26" t="s">
        <v>43</v>
      </c>
      <c r="E1727" s="26">
        <v>0.25</v>
      </c>
      <c r="F1727" s="26">
        <v>208.56852900000001</v>
      </c>
    </row>
    <row r="1728" spans="2:6" x14ac:dyDescent="0.3">
      <c r="B1728" s="35" t="s">
        <v>44</v>
      </c>
      <c r="C1728" s="28" t="s">
        <v>9</v>
      </c>
      <c r="D1728" s="28" t="s">
        <v>43</v>
      </c>
      <c r="E1728" s="28">
        <v>0.05</v>
      </c>
      <c r="F1728" s="28">
        <v>188.94310100000001</v>
      </c>
    </row>
    <row r="1729" spans="2:6" x14ac:dyDescent="0.3">
      <c r="B1729" s="34" t="s">
        <v>44</v>
      </c>
      <c r="C1729" s="26" t="s">
        <v>9</v>
      </c>
      <c r="D1729" s="26" t="s">
        <v>43</v>
      </c>
      <c r="E1729" s="26">
        <v>0.05</v>
      </c>
      <c r="F1729" s="26">
        <v>188.94310100000001</v>
      </c>
    </row>
    <row r="1730" spans="2:6" x14ac:dyDescent="0.3">
      <c r="B1730" s="35" t="s">
        <v>44</v>
      </c>
      <c r="C1730" s="28" t="s">
        <v>9</v>
      </c>
      <c r="D1730" s="28" t="s">
        <v>43</v>
      </c>
      <c r="E1730" s="28">
        <v>0.05</v>
      </c>
      <c r="F1730" s="28">
        <v>188.94310100000001</v>
      </c>
    </row>
    <row r="1731" spans="2:6" x14ac:dyDescent="0.3">
      <c r="B1731" s="34" t="s">
        <v>44</v>
      </c>
      <c r="C1731" s="26" t="s">
        <v>9</v>
      </c>
      <c r="D1731" s="26" t="s">
        <v>43</v>
      </c>
      <c r="E1731" s="26">
        <v>0</v>
      </c>
      <c r="F1731" s="26">
        <v>172.05451199999999</v>
      </c>
    </row>
    <row r="1732" spans="2:6" x14ac:dyDescent="0.3">
      <c r="B1732" s="35" t="s">
        <v>44</v>
      </c>
      <c r="C1732" s="28" t="s">
        <v>9</v>
      </c>
      <c r="D1732" s="28" t="s">
        <v>43</v>
      </c>
      <c r="E1732" s="28" t="s">
        <v>24</v>
      </c>
      <c r="F1732" s="28">
        <v>235.098624</v>
      </c>
    </row>
    <row r="1733" spans="2:6" x14ac:dyDescent="0.3">
      <c r="B1733" s="34" t="s">
        <v>44</v>
      </c>
      <c r="C1733" s="26" t="s">
        <v>10</v>
      </c>
      <c r="D1733" s="26" t="s">
        <v>35</v>
      </c>
      <c r="E1733" s="26">
        <v>1</v>
      </c>
      <c r="F1733" s="26">
        <v>126150.5</v>
      </c>
    </row>
    <row r="1734" spans="2:6" x14ac:dyDescent="0.3">
      <c r="B1734" s="35" t="s">
        <v>44</v>
      </c>
      <c r="C1734" s="28" t="s">
        <v>10</v>
      </c>
      <c r="D1734" s="28" t="s">
        <v>35</v>
      </c>
      <c r="E1734" s="28">
        <v>0.95</v>
      </c>
      <c r="F1734" s="28">
        <v>108903.72500000001</v>
      </c>
    </row>
    <row r="1735" spans="2:6" x14ac:dyDescent="0.3">
      <c r="B1735" s="34" t="s">
        <v>44</v>
      </c>
      <c r="C1735" s="26" t="s">
        <v>10</v>
      </c>
      <c r="D1735" s="26" t="s">
        <v>35</v>
      </c>
      <c r="E1735" s="26">
        <v>0.95</v>
      </c>
      <c r="F1735" s="26">
        <v>108903.72500000001</v>
      </c>
    </row>
    <row r="1736" spans="2:6" x14ac:dyDescent="0.3">
      <c r="B1736" s="35" t="s">
        <v>44</v>
      </c>
      <c r="C1736" s="28" t="s">
        <v>10</v>
      </c>
      <c r="D1736" s="28" t="s">
        <v>35</v>
      </c>
      <c r="E1736" s="28">
        <v>0.95</v>
      </c>
      <c r="F1736" s="28">
        <v>108903.72500000001</v>
      </c>
    </row>
    <row r="1737" spans="2:6" x14ac:dyDescent="0.3">
      <c r="B1737" s="34" t="s">
        <v>44</v>
      </c>
      <c r="C1737" s="26" t="s">
        <v>10</v>
      </c>
      <c r="D1737" s="26" t="s">
        <v>35</v>
      </c>
      <c r="E1737" s="26">
        <v>0.75</v>
      </c>
      <c r="F1737" s="26">
        <v>97568.8</v>
      </c>
    </row>
    <row r="1738" spans="2:6" x14ac:dyDescent="0.3">
      <c r="B1738" s="35" t="s">
        <v>44</v>
      </c>
      <c r="C1738" s="28" t="s">
        <v>10</v>
      </c>
      <c r="D1738" s="28" t="s">
        <v>35</v>
      </c>
      <c r="E1738" s="28">
        <v>0.75</v>
      </c>
      <c r="F1738" s="28">
        <v>97568.8</v>
      </c>
    </row>
    <row r="1739" spans="2:6" x14ac:dyDescent="0.3">
      <c r="B1739" s="34" t="s">
        <v>44</v>
      </c>
      <c r="C1739" s="26" t="s">
        <v>10</v>
      </c>
      <c r="D1739" s="26" t="s">
        <v>35</v>
      </c>
      <c r="E1739" s="26">
        <v>0.75</v>
      </c>
      <c r="F1739" s="26">
        <v>97568.8</v>
      </c>
    </row>
    <row r="1740" spans="2:6" x14ac:dyDescent="0.3">
      <c r="B1740" s="35" t="s">
        <v>44</v>
      </c>
      <c r="C1740" s="28" t="s">
        <v>10</v>
      </c>
      <c r="D1740" s="28" t="s">
        <v>35</v>
      </c>
      <c r="E1740" s="28">
        <v>0.75</v>
      </c>
      <c r="F1740" s="28">
        <v>97568.8</v>
      </c>
    </row>
    <row r="1741" spans="2:6" x14ac:dyDescent="0.3">
      <c r="B1741" s="34" t="s">
        <v>44</v>
      </c>
      <c r="C1741" s="26" t="s">
        <v>10</v>
      </c>
      <c r="D1741" s="26" t="s">
        <v>35</v>
      </c>
      <c r="E1741" s="26">
        <v>0.5</v>
      </c>
      <c r="F1741" s="26">
        <v>86862.3</v>
      </c>
    </row>
    <row r="1742" spans="2:6" x14ac:dyDescent="0.3">
      <c r="B1742" s="35" t="s">
        <v>44</v>
      </c>
      <c r="C1742" s="28" t="s">
        <v>10</v>
      </c>
      <c r="D1742" s="28" t="s">
        <v>35</v>
      </c>
      <c r="E1742" s="28">
        <v>0.5</v>
      </c>
      <c r="F1742" s="28">
        <v>86862.3</v>
      </c>
    </row>
    <row r="1743" spans="2:6" x14ac:dyDescent="0.3">
      <c r="B1743" s="34" t="s">
        <v>44</v>
      </c>
      <c r="C1743" s="26" t="s">
        <v>10</v>
      </c>
      <c r="D1743" s="26" t="s">
        <v>35</v>
      </c>
      <c r="E1743" s="26">
        <v>0.5</v>
      </c>
      <c r="F1743" s="26">
        <v>86862.3</v>
      </c>
    </row>
    <row r="1744" spans="2:6" x14ac:dyDescent="0.3">
      <c r="B1744" s="35" t="s">
        <v>44</v>
      </c>
      <c r="C1744" s="28" t="s">
        <v>10</v>
      </c>
      <c r="D1744" s="28" t="s">
        <v>35</v>
      </c>
      <c r="E1744" s="28">
        <v>0.5</v>
      </c>
      <c r="F1744" s="28">
        <v>86862.3</v>
      </c>
    </row>
    <row r="1745" spans="2:6" x14ac:dyDescent="0.3">
      <c r="B1745" s="34" t="s">
        <v>44</v>
      </c>
      <c r="C1745" s="26" t="s">
        <v>10</v>
      </c>
      <c r="D1745" s="26" t="s">
        <v>35</v>
      </c>
      <c r="E1745" s="26">
        <v>0.5</v>
      </c>
      <c r="F1745" s="26">
        <v>86862.3</v>
      </c>
    </row>
    <row r="1746" spans="2:6" x14ac:dyDescent="0.3">
      <c r="B1746" s="35" t="s">
        <v>44</v>
      </c>
      <c r="C1746" s="28" t="s">
        <v>10</v>
      </c>
      <c r="D1746" s="28" t="s">
        <v>35</v>
      </c>
      <c r="E1746" s="28">
        <v>0.25</v>
      </c>
      <c r="F1746" s="28">
        <v>72571.45</v>
      </c>
    </row>
    <row r="1747" spans="2:6" x14ac:dyDescent="0.3">
      <c r="B1747" s="34" t="s">
        <v>44</v>
      </c>
      <c r="C1747" s="26" t="s">
        <v>10</v>
      </c>
      <c r="D1747" s="26" t="s">
        <v>35</v>
      </c>
      <c r="E1747" s="26">
        <v>0.25</v>
      </c>
      <c r="F1747" s="26">
        <v>72571.45</v>
      </c>
    </row>
    <row r="1748" spans="2:6" x14ac:dyDescent="0.3">
      <c r="B1748" s="35" t="s">
        <v>44</v>
      </c>
      <c r="C1748" s="28" t="s">
        <v>10</v>
      </c>
      <c r="D1748" s="28" t="s">
        <v>35</v>
      </c>
      <c r="E1748" s="28">
        <v>0.25</v>
      </c>
      <c r="F1748" s="28">
        <v>72571.45</v>
      </c>
    </row>
    <row r="1749" spans="2:6" x14ac:dyDescent="0.3">
      <c r="B1749" s="34" t="s">
        <v>44</v>
      </c>
      <c r="C1749" s="26" t="s">
        <v>10</v>
      </c>
      <c r="D1749" s="26" t="s">
        <v>35</v>
      </c>
      <c r="E1749" s="26">
        <v>0.25</v>
      </c>
      <c r="F1749" s="26">
        <v>72571.45</v>
      </c>
    </row>
    <row r="1750" spans="2:6" x14ac:dyDescent="0.3">
      <c r="B1750" s="35" t="s">
        <v>44</v>
      </c>
      <c r="C1750" s="28" t="s">
        <v>10</v>
      </c>
      <c r="D1750" s="28" t="s">
        <v>35</v>
      </c>
      <c r="E1750" s="28">
        <v>0.05</v>
      </c>
      <c r="F1750" s="28">
        <v>50274</v>
      </c>
    </row>
    <row r="1751" spans="2:6" x14ac:dyDescent="0.3">
      <c r="B1751" s="34" t="s">
        <v>44</v>
      </c>
      <c r="C1751" s="26" t="s">
        <v>10</v>
      </c>
      <c r="D1751" s="26" t="s">
        <v>35</v>
      </c>
      <c r="E1751" s="26">
        <v>0.05</v>
      </c>
      <c r="F1751" s="26">
        <v>50274</v>
      </c>
    </row>
    <row r="1752" spans="2:6" x14ac:dyDescent="0.3">
      <c r="B1752" s="35" t="s">
        <v>44</v>
      </c>
      <c r="C1752" s="28" t="s">
        <v>10</v>
      </c>
      <c r="D1752" s="28" t="s">
        <v>35</v>
      </c>
      <c r="E1752" s="28">
        <v>0.05</v>
      </c>
      <c r="F1752" s="28">
        <v>50274</v>
      </c>
    </row>
    <row r="1753" spans="2:6" x14ac:dyDescent="0.3">
      <c r="B1753" s="34" t="s">
        <v>44</v>
      </c>
      <c r="C1753" s="26" t="s">
        <v>10</v>
      </c>
      <c r="D1753" s="26" t="s">
        <v>35</v>
      </c>
      <c r="E1753" s="26">
        <v>0</v>
      </c>
      <c r="F1753" s="26">
        <v>33422.9</v>
      </c>
    </row>
    <row r="1754" spans="2:6" x14ac:dyDescent="0.3">
      <c r="B1754" s="35" t="s">
        <v>44</v>
      </c>
      <c r="C1754" s="28" t="s">
        <v>10</v>
      </c>
      <c r="D1754" s="28" t="s">
        <v>35</v>
      </c>
      <c r="E1754" s="28" t="s">
        <v>24</v>
      </c>
      <c r="F1754" s="28">
        <v>84096.862771999993</v>
      </c>
    </row>
    <row r="1755" spans="2:6" x14ac:dyDescent="0.3">
      <c r="B1755" s="34" t="s">
        <v>44</v>
      </c>
      <c r="C1755" s="26" t="s">
        <v>10</v>
      </c>
      <c r="D1755" s="26" t="s">
        <v>45</v>
      </c>
      <c r="E1755" s="26">
        <v>1</v>
      </c>
      <c r="F1755" s="26">
        <v>181937.340153</v>
      </c>
    </row>
    <row r="1756" spans="2:6" x14ac:dyDescent="0.3">
      <c r="B1756" s="35" t="s">
        <v>44</v>
      </c>
      <c r="C1756" s="28" t="s">
        <v>10</v>
      </c>
      <c r="D1756" s="28" t="s">
        <v>45</v>
      </c>
      <c r="E1756" s="28">
        <v>0.95</v>
      </c>
      <c r="F1756" s="28">
        <v>157097.186701</v>
      </c>
    </row>
    <row r="1757" spans="2:6" x14ac:dyDescent="0.3">
      <c r="B1757" s="34" t="s">
        <v>44</v>
      </c>
      <c r="C1757" s="26" t="s">
        <v>10</v>
      </c>
      <c r="D1757" s="26" t="s">
        <v>45</v>
      </c>
      <c r="E1757" s="26">
        <v>0.95</v>
      </c>
      <c r="F1757" s="26">
        <v>157097.186701</v>
      </c>
    </row>
    <row r="1758" spans="2:6" x14ac:dyDescent="0.3">
      <c r="B1758" s="35" t="s">
        <v>44</v>
      </c>
      <c r="C1758" s="28" t="s">
        <v>10</v>
      </c>
      <c r="D1758" s="28" t="s">
        <v>45</v>
      </c>
      <c r="E1758" s="28">
        <v>0.95</v>
      </c>
      <c r="F1758" s="28">
        <v>157097.186701</v>
      </c>
    </row>
    <row r="1759" spans="2:6" x14ac:dyDescent="0.3">
      <c r="B1759" s="34" t="s">
        <v>44</v>
      </c>
      <c r="C1759" s="26" t="s">
        <v>10</v>
      </c>
      <c r="D1759" s="26" t="s">
        <v>45</v>
      </c>
      <c r="E1759" s="26">
        <v>0.75</v>
      </c>
      <c r="F1759" s="26">
        <v>140682.544757</v>
      </c>
    </row>
    <row r="1760" spans="2:6" x14ac:dyDescent="0.3">
      <c r="B1760" s="35" t="s">
        <v>44</v>
      </c>
      <c r="C1760" s="28" t="s">
        <v>10</v>
      </c>
      <c r="D1760" s="28" t="s">
        <v>45</v>
      </c>
      <c r="E1760" s="28">
        <v>0.75</v>
      </c>
      <c r="F1760" s="28">
        <v>140682.544757</v>
      </c>
    </row>
    <row r="1761" spans="2:6" x14ac:dyDescent="0.3">
      <c r="B1761" s="34" t="s">
        <v>44</v>
      </c>
      <c r="C1761" s="26" t="s">
        <v>10</v>
      </c>
      <c r="D1761" s="26" t="s">
        <v>45</v>
      </c>
      <c r="E1761" s="26">
        <v>0.75</v>
      </c>
      <c r="F1761" s="26">
        <v>140682.544757</v>
      </c>
    </row>
    <row r="1762" spans="2:6" x14ac:dyDescent="0.3">
      <c r="B1762" s="35" t="s">
        <v>44</v>
      </c>
      <c r="C1762" s="28" t="s">
        <v>10</v>
      </c>
      <c r="D1762" s="28" t="s">
        <v>45</v>
      </c>
      <c r="E1762" s="28">
        <v>0.75</v>
      </c>
      <c r="F1762" s="28">
        <v>140682.544757</v>
      </c>
    </row>
    <row r="1763" spans="2:6" x14ac:dyDescent="0.3">
      <c r="B1763" s="34" t="s">
        <v>44</v>
      </c>
      <c r="C1763" s="26" t="s">
        <v>10</v>
      </c>
      <c r="D1763" s="26" t="s">
        <v>45</v>
      </c>
      <c r="E1763" s="26">
        <v>0.5</v>
      </c>
      <c r="F1763" s="26">
        <v>125274.936061</v>
      </c>
    </row>
    <row r="1764" spans="2:6" x14ac:dyDescent="0.3">
      <c r="B1764" s="35" t="s">
        <v>44</v>
      </c>
      <c r="C1764" s="28" t="s">
        <v>10</v>
      </c>
      <c r="D1764" s="28" t="s">
        <v>45</v>
      </c>
      <c r="E1764" s="28">
        <v>0.5</v>
      </c>
      <c r="F1764" s="28">
        <v>125274.936061</v>
      </c>
    </row>
    <row r="1765" spans="2:6" x14ac:dyDescent="0.3">
      <c r="B1765" s="34" t="s">
        <v>44</v>
      </c>
      <c r="C1765" s="26" t="s">
        <v>10</v>
      </c>
      <c r="D1765" s="26" t="s">
        <v>45</v>
      </c>
      <c r="E1765" s="26">
        <v>0.5</v>
      </c>
      <c r="F1765" s="26">
        <v>125274.936061</v>
      </c>
    </row>
    <row r="1766" spans="2:6" x14ac:dyDescent="0.3">
      <c r="B1766" s="35" t="s">
        <v>44</v>
      </c>
      <c r="C1766" s="28" t="s">
        <v>10</v>
      </c>
      <c r="D1766" s="28" t="s">
        <v>45</v>
      </c>
      <c r="E1766" s="28">
        <v>0.5</v>
      </c>
      <c r="F1766" s="28">
        <v>125274.936061</v>
      </c>
    </row>
    <row r="1767" spans="2:6" x14ac:dyDescent="0.3">
      <c r="B1767" s="34" t="s">
        <v>44</v>
      </c>
      <c r="C1767" s="26" t="s">
        <v>10</v>
      </c>
      <c r="D1767" s="26" t="s">
        <v>45</v>
      </c>
      <c r="E1767" s="26">
        <v>0.5</v>
      </c>
      <c r="F1767" s="26">
        <v>125274.936061</v>
      </c>
    </row>
    <row r="1768" spans="2:6" x14ac:dyDescent="0.3">
      <c r="B1768" s="35" t="s">
        <v>44</v>
      </c>
      <c r="C1768" s="28" t="s">
        <v>10</v>
      </c>
      <c r="D1768" s="28" t="s">
        <v>45</v>
      </c>
      <c r="E1768" s="28">
        <v>0.25</v>
      </c>
      <c r="F1768" s="28">
        <v>104664.32225100001</v>
      </c>
    </row>
    <row r="1769" spans="2:6" x14ac:dyDescent="0.3">
      <c r="B1769" s="34" t="s">
        <v>44</v>
      </c>
      <c r="C1769" s="26" t="s">
        <v>10</v>
      </c>
      <c r="D1769" s="26" t="s">
        <v>45</v>
      </c>
      <c r="E1769" s="26">
        <v>0.25</v>
      </c>
      <c r="F1769" s="26">
        <v>104664.32225100001</v>
      </c>
    </row>
    <row r="1770" spans="2:6" x14ac:dyDescent="0.3">
      <c r="B1770" s="35" t="s">
        <v>44</v>
      </c>
      <c r="C1770" s="28" t="s">
        <v>10</v>
      </c>
      <c r="D1770" s="28" t="s">
        <v>45</v>
      </c>
      <c r="E1770" s="28">
        <v>0.25</v>
      </c>
      <c r="F1770" s="28">
        <v>104664.32225100001</v>
      </c>
    </row>
    <row r="1771" spans="2:6" x14ac:dyDescent="0.3">
      <c r="B1771" s="34" t="s">
        <v>44</v>
      </c>
      <c r="C1771" s="26" t="s">
        <v>10</v>
      </c>
      <c r="D1771" s="26" t="s">
        <v>45</v>
      </c>
      <c r="E1771" s="26">
        <v>0.25</v>
      </c>
      <c r="F1771" s="26">
        <v>104664.32225100001</v>
      </c>
    </row>
    <row r="1772" spans="2:6" x14ac:dyDescent="0.3">
      <c r="B1772" s="35" t="s">
        <v>44</v>
      </c>
      <c r="C1772" s="28" t="s">
        <v>10</v>
      </c>
      <c r="D1772" s="28" t="s">
        <v>45</v>
      </c>
      <c r="E1772" s="28">
        <v>0.05</v>
      </c>
      <c r="F1772" s="28">
        <v>72573.529412000004</v>
      </c>
    </row>
    <row r="1773" spans="2:6" x14ac:dyDescent="0.3">
      <c r="B1773" s="34" t="s">
        <v>44</v>
      </c>
      <c r="C1773" s="26" t="s">
        <v>10</v>
      </c>
      <c r="D1773" s="26" t="s">
        <v>45</v>
      </c>
      <c r="E1773" s="26">
        <v>0.05</v>
      </c>
      <c r="F1773" s="26">
        <v>72573.529412000004</v>
      </c>
    </row>
    <row r="1774" spans="2:6" x14ac:dyDescent="0.3">
      <c r="B1774" s="35" t="s">
        <v>44</v>
      </c>
      <c r="C1774" s="28" t="s">
        <v>10</v>
      </c>
      <c r="D1774" s="28" t="s">
        <v>45</v>
      </c>
      <c r="E1774" s="28">
        <v>0.05</v>
      </c>
      <c r="F1774" s="28">
        <v>72573.529412000004</v>
      </c>
    </row>
    <row r="1775" spans="2:6" x14ac:dyDescent="0.3">
      <c r="B1775" s="34" t="s">
        <v>44</v>
      </c>
      <c r="C1775" s="26" t="s">
        <v>10</v>
      </c>
      <c r="D1775" s="26" t="s">
        <v>45</v>
      </c>
      <c r="E1775" s="26">
        <v>0</v>
      </c>
      <c r="F1775" s="26">
        <v>48203.324807999998</v>
      </c>
    </row>
    <row r="1776" spans="2:6" x14ac:dyDescent="0.3">
      <c r="B1776" s="35" t="s">
        <v>44</v>
      </c>
      <c r="C1776" s="28" t="s">
        <v>10</v>
      </c>
      <c r="D1776" s="28" t="s">
        <v>45</v>
      </c>
      <c r="E1776" s="28" t="s">
        <v>24</v>
      </c>
      <c r="F1776" s="28">
        <v>121286.368286</v>
      </c>
    </row>
    <row r="1777" spans="2:6" x14ac:dyDescent="0.3">
      <c r="B1777" s="34" t="s">
        <v>44</v>
      </c>
      <c r="C1777" s="26" t="s">
        <v>10</v>
      </c>
      <c r="D1777" s="26" t="s">
        <v>36</v>
      </c>
      <c r="E1777" s="26">
        <v>1</v>
      </c>
      <c r="F1777" s="26">
        <v>44086000.140753001</v>
      </c>
    </row>
    <row r="1778" spans="2:6" x14ac:dyDescent="0.3">
      <c r="B1778" s="35" t="s">
        <v>44</v>
      </c>
      <c r="C1778" s="28" t="s">
        <v>10</v>
      </c>
      <c r="D1778" s="28" t="s">
        <v>36</v>
      </c>
      <c r="E1778" s="28">
        <v>0.95</v>
      </c>
      <c r="F1778" s="28">
        <v>31295394.884897001</v>
      </c>
    </row>
    <row r="1779" spans="2:6" x14ac:dyDescent="0.3">
      <c r="B1779" s="34" t="s">
        <v>44</v>
      </c>
      <c r="C1779" s="26" t="s">
        <v>10</v>
      </c>
      <c r="D1779" s="26" t="s">
        <v>36</v>
      </c>
      <c r="E1779" s="26">
        <v>0.95</v>
      </c>
      <c r="F1779" s="26">
        <v>31295394.884897001</v>
      </c>
    </row>
    <row r="1780" spans="2:6" x14ac:dyDescent="0.3">
      <c r="B1780" s="35" t="s">
        <v>44</v>
      </c>
      <c r="C1780" s="28" t="s">
        <v>10</v>
      </c>
      <c r="D1780" s="28" t="s">
        <v>36</v>
      </c>
      <c r="E1780" s="28">
        <v>0.95</v>
      </c>
      <c r="F1780" s="28">
        <v>31295394.884897001</v>
      </c>
    </row>
    <row r="1781" spans="2:6" x14ac:dyDescent="0.3">
      <c r="B1781" s="34" t="s">
        <v>44</v>
      </c>
      <c r="C1781" s="26" t="s">
        <v>10</v>
      </c>
      <c r="D1781" s="26" t="s">
        <v>36</v>
      </c>
      <c r="E1781" s="26">
        <v>0.75</v>
      </c>
      <c r="F1781" s="26">
        <v>26775133.917059999</v>
      </c>
    </row>
    <row r="1782" spans="2:6" x14ac:dyDescent="0.3">
      <c r="B1782" s="35" t="s">
        <v>44</v>
      </c>
      <c r="C1782" s="28" t="s">
        <v>10</v>
      </c>
      <c r="D1782" s="28" t="s">
        <v>36</v>
      </c>
      <c r="E1782" s="28">
        <v>0.75</v>
      </c>
      <c r="F1782" s="28">
        <v>26775133.917059999</v>
      </c>
    </row>
    <row r="1783" spans="2:6" x14ac:dyDescent="0.3">
      <c r="B1783" s="34" t="s">
        <v>44</v>
      </c>
      <c r="C1783" s="26" t="s">
        <v>10</v>
      </c>
      <c r="D1783" s="26" t="s">
        <v>36</v>
      </c>
      <c r="E1783" s="26">
        <v>0.75</v>
      </c>
      <c r="F1783" s="26">
        <v>26775133.917059999</v>
      </c>
    </row>
    <row r="1784" spans="2:6" x14ac:dyDescent="0.3">
      <c r="B1784" s="35" t="s">
        <v>44</v>
      </c>
      <c r="C1784" s="28" t="s">
        <v>10</v>
      </c>
      <c r="D1784" s="28" t="s">
        <v>36</v>
      </c>
      <c r="E1784" s="28">
        <v>0.75</v>
      </c>
      <c r="F1784" s="28">
        <v>26775133.917059999</v>
      </c>
    </row>
    <row r="1785" spans="2:6" x14ac:dyDescent="0.3">
      <c r="B1785" s="34" t="s">
        <v>44</v>
      </c>
      <c r="C1785" s="26" t="s">
        <v>10</v>
      </c>
      <c r="D1785" s="26" t="s">
        <v>36</v>
      </c>
      <c r="E1785" s="26">
        <v>0.5</v>
      </c>
      <c r="F1785" s="26">
        <v>23233548.842399001</v>
      </c>
    </row>
    <row r="1786" spans="2:6" x14ac:dyDescent="0.3">
      <c r="B1786" s="35" t="s">
        <v>44</v>
      </c>
      <c r="C1786" s="28" t="s">
        <v>10</v>
      </c>
      <c r="D1786" s="28" t="s">
        <v>36</v>
      </c>
      <c r="E1786" s="28">
        <v>0.5</v>
      </c>
      <c r="F1786" s="28">
        <v>23233548.842399001</v>
      </c>
    </row>
    <row r="1787" spans="2:6" x14ac:dyDescent="0.3">
      <c r="B1787" s="34" t="s">
        <v>44</v>
      </c>
      <c r="C1787" s="26" t="s">
        <v>10</v>
      </c>
      <c r="D1787" s="26" t="s">
        <v>36</v>
      </c>
      <c r="E1787" s="26">
        <v>0.5</v>
      </c>
      <c r="F1787" s="26">
        <v>23233548.842399001</v>
      </c>
    </row>
    <row r="1788" spans="2:6" x14ac:dyDescent="0.3">
      <c r="B1788" s="35" t="s">
        <v>44</v>
      </c>
      <c r="C1788" s="28" t="s">
        <v>10</v>
      </c>
      <c r="D1788" s="28" t="s">
        <v>36</v>
      </c>
      <c r="E1788" s="28">
        <v>0.5</v>
      </c>
      <c r="F1788" s="28">
        <v>23233548.842399001</v>
      </c>
    </row>
    <row r="1789" spans="2:6" x14ac:dyDescent="0.3">
      <c r="B1789" s="34" t="s">
        <v>44</v>
      </c>
      <c r="C1789" s="26" t="s">
        <v>10</v>
      </c>
      <c r="D1789" s="26" t="s">
        <v>36</v>
      </c>
      <c r="E1789" s="26">
        <v>0.5</v>
      </c>
      <c r="F1789" s="26">
        <v>23233548.842399001</v>
      </c>
    </row>
    <row r="1790" spans="2:6" x14ac:dyDescent="0.3">
      <c r="B1790" s="35" t="s">
        <v>44</v>
      </c>
      <c r="C1790" s="28" t="s">
        <v>10</v>
      </c>
      <c r="D1790" s="28" t="s">
        <v>36</v>
      </c>
      <c r="E1790" s="28">
        <v>0.25</v>
      </c>
      <c r="F1790" s="28">
        <v>19540006.578767002</v>
      </c>
    </row>
    <row r="1791" spans="2:6" x14ac:dyDescent="0.3">
      <c r="B1791" s="34" t="s">
        <v>44</v>
      </c>
      <c r="C1791" s="26" t="s">
        <v>10</v>
      </c>
      <c r="D1791" s="26" t="s">
        <v>36</v>
      </c>
      <c r="E1791" s="26">
        <v>0.25</v>
      </c>
      <c r="F1791" s="26">
        <v>19540006.578767002</v>
      </c>
    </row>
    <row r="1792" spans="2:6" x14ac:dyDescent="0.3">
      <c r="B1792" s="35" t="s">
        <v>44</v>
      </c>
      <c r="C1792" s="28" t="s">
        <v>10</v>
      </c>
      <c r="D1792" s="28" t="s">
        <v>36</v>
      </c>
      <c r="E1792" s="28">
        <v>0.25</v>
      </c>
      <c r="F1792" s="28">
        <v>19540006.578767002</v>
      </c>
    </row>
    <row r="1793" spans="2:6" x14ac:dyDescent="0.3">
      <c r="B1793" s="34" t="s">
        <v>44</v>
      </c>
      <c r="C1793" s="26" t="s">
        <v>10</v>
      </c>
      <c r="D1793" s="26" t="s">
        <v>36</v>
      </c>
      <c r="E1793" s="26">
        <v>0.25</v>
      </c>
      <c r="F1793" s="26">
        <v>19540006.578767002</v>
      </c>
    </row>
    <row r="1794" spans="2:6" x14ac:dyDescent="0.3">
      <c r="B1794" s="35" t="s">
        <v>44</v>
      </c>
      <c r="C1794" s="28" t="s">
        <v>10</v>
      </c>
      <c r="D1794" s="28" t="s">
        <v>36</v>
      </c>
      <c r="E1794" s="28">
        <v>0.05</v>
      </c>
      <c r="F1794" s="28">
        <v>14591897.05776</v>
      </c>
    </row>
    <row r="1795" spans="2:6" x14ac:dyDescent="0.3">
      <c r="B1795" s="34" t="s">
        <v>44</v>
      </c>
      <c r="C1795" s="26" t="s">
        <v>10</v>
      </c>
      <c r="D1795" s="26" t="s">
        <v>36</v>
      </c>
      <c r="E1795" s="26">
        <v>0.05</v>
      </c>
      <c r="F1795" s="26">
        <v>14591897.05776</v>
      </c>
    </row>
    <row r="1796" spans="2:6" x14ac:dyDescent="0.3">
      <c r="B1796" s="35" t="s">
        <v>44</v>
      </c>
      <c r="C1796" s="28" t="s">
        <v>10</v>
      </c>
      <c r="D1796" s="28" t="s">
        <v>36</v>
      </c>
      <c r="E1796" s="28">
        <v>0.05</v>
      </c>
      <c r="F1796" s="28">
        <v>14591897.05776</v>
      </c>
    </row>
    <row r="1797" spans="2:6" x14ac:dyDescent="0.3">
      <c r="B1797" s="34" t="s">
        <v>44</v>
      </c>
      <c r="C1797" s="26" t="s">
        <v>10</v>
      </c>
      <c r="D1797" s="26" t="s">
        <v>36</v>
      </c>
      <c r="E1797" s="26">
        <v>0</v>
      </c>
      <c r="F1797" s="26">
        <v>7948500.3512909999</v>
      </c>
    </row>
    <row r="1798" spans="2:6" x14ac:dyDescent="0.3">
      <c r="B1798" s="35" t="s">
        <v>44</v>
      </c>
      <c r="C1798" s="28" t="s">
        <v>10</v>
      </c>
      <c r="D1798" s="28" t="s">
        <v>36</v>
      </c>
      <c r="E1798" s="28" t="s">
        <v>24</v>
      </c>
      <c r="F1798" s="28">
        <v>23139500.410076998</v>
      </c>
    </row>
    <row r="1799" spans="2:6" x14ac:dyDescent="0.3">
      <c r="B1799" s="34" t="s">
        <v>44</v>
      </c>
      <c r="C1799" s="26" t="s">
        <v>10</v>
      </c>
      <c r="D1799" s="26" t="s">
        <v>37</v>
      </c>
      <c r="E1799" s="26">
        <v>1</v>
      </c>
      <c r="F1799" s="26">
        <v>10552554.400408</v>
      </c>
    </row>
    <row r="1800" spans="2:6" x14ac:dyDescent="0.3">
      <c r="B1800" s="35" t="s">
        <v>44</v>
      </c>
      <c r="C1800" s="28" t="s">
        <v>10</v>
      </c>
      <c r="D1800" s="28" t="s">
        <v>37</v>
      </c>
      <c r="E1800" s="28">
        <v>0.95</v>
      </c>
      <c r="F1800" s="28">
        <v>7609043.9627919998</v>
      </c>
    </row>
    <row r="1801" spans="2:6" x14ac:dyDescent="0.3">
      <c r="B1801" s="34" t="s">
        <v>44</v>
      </c>
      <c r="C1801" s="26" t="s">
        <v>10</v>
      </c>
      <c r="D1801" s="26" t="s">
        <v>37</v>
      </c>
      <c r="E1801" s="26">
        <v>0.95</v>
      </c>
      <c r="F1801" s="26">
        <v>7609043.9627919998</v>
      </c>
    </row>
    <row r="1802" spans="2:6" x14ac:dyDescent="0.3">
      <c r="B1802" s="35" t="s">
        <v>44</v>
      </c>
      <c r="C1802" s="28" t="s">
        <v>10</v>
      </c>
      <c r="D1802" s="28" t="s">
        <v>37</v>
      </c>
      <c r="E1802" s="28">
        <v>0.95</v>
      </c>
      <c r="F1802" s="28">
        <v>7609043.9627919998</v>
      </c>
    </row>
    <row r="1803" spans="2:6" x14ac:dyDescent="0.3">
      <c r="B1803" s="34" t="s">
        <v>44</v>
      </c>
      <c r="C1803" s="26" t="s">
        <v>10</v>
      </c>
      <c r="D1803" s="26" t="s">
        <v>37</v>
      </c>
      <c r="E1803" s="26">
        <v>0.75</v>
      </c>
      <c r="F1803" s="26">
        <v>6177777.4513990004</v>
      </c>
    </row>
    <row r="1804" spans="2:6" x14ac:dyDescent="0.3">
      <c r="B1804" s="35" t="s">
        <v>44</v>
      </c>
      <c r="C1804" s="28" t="s">
        <v>10</v>
      </c>
      <c r="D1804" s="28" t="s">
        <v>37</v>
      </c>
      <c r="E1804" s="28">
        <v>0.75</v>
      </c>
      <c r="F1804" s="28">
        <v>6177777.4513990004</v>
      </c>
    </row>
    <row r="1805" spans="2:6" x14ac:dyDescent="0.3">
      <c r="B1805" s="34" t="s">
        <v>44</v>
      </c>
      <c r="C1805" s="26" t="s">
        <v>10</v>
      </c>
      <c r="D1805" s="26" t="s">
        <v>37</v>
      </c>
      <c r="E1805" s="26">
        <v>0.75</v>
      </c>
      <c r="F1805" s="26">
        <v>6177777.4513990004</v>
      </c>
    </row>
    <row r="1806" spans="2:6" x14ac:dyDescent="0.3">
      <c r="B1806" s="35" t="s">
        <v>44</v>
      </c>
      <c r="C1806" s="28" t="s">
        <v>10</v>
      </c>
      <c r="D1806" s="28" t="s">
        <v>37</v>
      </c>
      <c r="E1806" s="28">
        <v>0.75</v>
      </c>
      <c r="F1806" s="28">
        <v>6177777.4513990004</v>
      </c>
    </row>
    <row r="1807" spans="2:6" x14ac:dyDescent="0.3">
      <c r="B1807" s="34" t="s">
        <v>44</v>
      </c>
      <c r="C1807" s="26" t="s">
        <v>10</v>
      </c>
      <c r="D1807" s="26" t="s">
        <v>37</v>
      </c>
      <c r="E1807" s="26">
        <v>0.5</v>
      </c>
      <c r="F1807" s="26">
        <v>5057223.3896000003</v>
      </c>
    </row>
    <row r="1808" spans="2:6" x14ac:dyDescent="0.3">
      <c r="B1808" s="35" t="s">
        <v>44</v>
      </c>
      <c r="C1808" s="28" t="s">
        <v>10</v>
      </c>
      <c r="D1808" s="28" t="s">
        <v>37</v>
      </c>
      <c r="E1808" s="28">
        <v>0.5</v>
      </c>
      <c r="F1808" s="28">
        <v>5057223.3896000003</v>
      </c>
    </row>
    <row r="1809" spans="2:6" x14ac:dyDescent="0.3">
      <c r="B1809" s="34" t="s">
        <v>44</v>
      </c>
      <c r="C1809" s="26" t="s">
        <v>10</v>
      </c>
      <c r="D1809" s="26" t="s">
        <v>37</v>
      </c>
      <c r="E1809" s="26">
        <v>0.5</v>
      </c>
      <c r="F1809" s="26">
        <v>5057223.3896000003</v>
      </c>
    </row>
    <row r="1810" spans="2:6" x14ac:dyDescent="0.3">
      <c r="B1810" s="35" t="s">
        <v>44</v>
      </c>
      <c r="C1810" s="28" t="s">
        <v>10</v>
      </c>
      <c r="D1810" s="28" t="s">
        <v>37</v>
      </c>
      <c r="E1810" s="28">
        <v>0.5</v>
      </c>
      <c r="F1810" s="28">
        <v>5057223.3896000003</v>
      </c>
    </row>
    <row r="1811" spans="2:6" x14ac:dyDescent="0.3">
      <c r="B1811" s="34" t="s">
        <v>44</v>
      </c>
      <c r="C1811" s="26" t="s">
        <v>10</v>
      </c>
      <c r="D1811" s="26" t="s">
        <v>37</v>
      </c>
      <c r="E1811" s="26">
        <v>0.5</v>
      </c>
      <c r="F1811" s="26">
        <v>5057223.3896000003</v>
      </c>
    </row>
    <row r="1812" spans="2:6" x14ac:dyDescent="0.3">
      <c r="B1812" s="35" t="s">
        <v>44</v>
      </c>
      <c r="C1812" s="28" t="s">
        <v>10</v>
      </c>
      <c r="D1812" s="28" t="s">
        <v>37</v>
      </c>
      <c r="E1812" s="28">
        <v>0.25</v>
      </c>
      <c r="F1812" s="28">
        <v>3809475.8593159998</v>
      </c>
    </row>
    <row r="1813" spans="2:6" x14ac:dyDescent="0.3">
      <c r="B1813" s="34" t="s">
        <v>44</v>
      </c>
      <c r="C1813" s="26" t="s">
        <v>10</v>
      </c>
      <c r="D1813" s="26" t="s">
        <v>37</v>
      </c>
      <c r="E1813" s="26">
        <v>0.25</v>
      </c>
      <c r="F1813" s="26">
        <v>3809475.8593159998</v>
      </c>
    </row>
    <row r="1814" spans="2:6" x14ac:dyDescent="0.3">
      <c r="B1814" s="35" t="s">
        <v>44</v>
      </c>
      <c r="C1814" s="28" t="s">
        <v>10</v>
      </c>
      <c r="D1814" s="28" t="s">
        <v>37</v>
      </c>
      <c r="E1814" s="28">
        <v>0.25</v>
      </c>
      <c r="F1814" s="28">
        <v>3809475.8593159998</v>
      </c>
    </row>
    <row r="1815" spans="2:6" x14ac:dyDescent="0.3">
      <c r="B1815" s="34" t="s">
        <v>44</v>
      </c>
      <c r="C1815" s="26" t="s">
        <v>10</v>
      </c>
      <c r="D1815" s="26" t="s">
        <v>37</v>
      </c>
      <c r="E1815" s="26">
        <v>0.25</v>
      </c>
      <c r="F1815" s="26">
        <v>3809475.8593159998</v>
      </c>
    </row>
    <row r="1816" spans="2:6" x14ac:dyDescent="0.3">
      <c r="B1816" s="35" t="s">
        <v>44</v>
      </c>
      <c r="C1816" s="28" t="s">
        <v>10</v>
      </c>
      <c r="D1816" s="28" t="s">
        <v>37</v>
      </c>
      <c r="E1816" s="28">
        <v>0.05</v>
      </c>
      <c r="F1816" s="28">
        <v>2269945.3094870001</v>
      </c>
    </row>
    <row r="1817" spans="2:6" x14ac:dyDescent="0.3">
      <c r="B1817" s="34" t="s">
        <v>44</v>
      </c>
      <c r="C1817" s="26" t="s">
        <v>10</v>
      </c>
      <c r="D1817" s="26" t="s">
        <v>37</v>
      </c>
      <c r="E1817" s="26">
        <v>0.05</v>
      </c>
      <c r="F1817" s="26">
        <v>2269945.3094870001</v>
      </c>
    </row>
    <row r="1818" spans="2:6" x14ac:dyDescent="0.3">
      <c r="B1818" s="35" t="s">
        <v>44</v>
      </c>
      <c r="C1818" s="28" t="s">
        <v>10</v>
      </c>
      <c r="D1818" s="28" t="s">
        <v>37</v>
      </c>
      <c r="E1818" s="28">
        <v>0.05</v>
      </c>
      <c r="F1818" s="28">
        <v>2269945.3094870001</v>
      </c>
    </row>
    <row r="1819" spans="2:6" x14ac:dyDescent="0.3">
      <c r="B1819" s="34" t="s">
        <v>44</v>
      </c>
      <c r="C1819" s="26" t="s">
        <v>10</v>
      </c>
      <c r="D1819" s="26" t="s">
        <v>37</v>
      </c>
      <c r="E1819" s="26">
        <v>0</v>
      </c>
      <c r="F1819" s="26">
        <v>933957.22393900005</v>
      </c>
    </row>
    <row r="1820" spans="2:6" x14ac:dyDescent="0.3">
      <c r="B1820" s="35" t="s">
        <v>44</v>
      </c>
      <c r="C1820" s="28" t="s">
        <v>10</v>
      </c>
      <c r="D1820" s="28" t="s">
        <v>37</v>
      </c>
      <c r="E1820" s="28" t="s">
        <v>24</v>
      </c>
      <c r="F1820" s="28">
        <v>5002178.3276209999</v>
      </c>
    </row>
    <row r="1821" spans="2:6" x14ac:dyDescent="0.3">
      <c r="B1821" s="34" t="s">
        <v>44</v>
      </c>
      <c r="C1821" s="26" t="s">
        <v>10</v>
      </c>
      <c r="D1821" s="26" t="s">
        <v>38</v>
      </c>
      <c r="E1821" s="26">
        <v>1</v>
      </c>
      <c r="F1821" s="26">
        <v>34611561.658119</v>
      </c>
    </row>
    <row r="1822" spans="2:6" x14ac:dyDescent="0.3">
      <c r="B1822" s="35" t="s">
        <v>44</v>
      </c>
      <c r="C1822" s="28" t="s">
        <v>10</v>
      </c>
      <c r="D1822" s="28" t="s">
        <v>38</v>
      </c>
      <c r="E1822" s="28">
        <v>0.95</v>
      </c>
      <c r="F1822" s="28">
        <v>23827240.180050001</v>
      </c>
    </row>
    <row r="1823" spans="2:6" x14ac:dyDescent="0.3">
      <c r="B1823" s="34" t="s">
        <v>44</v>
      </c>
      <c r="C1823" s="26" t="s">
        <v>10</v>
      </c>
      <c r="D1823" s="26" t="s">
        <v>38</v>
      </c>
      <c r="E1823" s="26">
        <v>0.95</v>
      </c>
      <c r="F1823" s="26">
        <v>23827240.180050001</v>
      </c>
    </row>
    <row r="1824" spans="2:6" x14ac:dyDescent="0.3">
      <c r="B1824" s="35" t="s">
        <v>44</v>
      </c>
      <c r="C1824" s="28" t="s">
        <v>10</v>
      </c>
      <c r="D1824" s="28" t="s">
        <v>38</v>
      </c>
      <c r="E1824" s="28">
        <v>0.95</v>
      </c>
      <c r="F1824" s="28">
        <v>23827240.180050001</v>
      </c>
    </row>
    <row r="1825" spans="2:6" x14ac:dyDescent="0.3">
      <c r="B1825" s="34" t="s">
        <v>44</v>
      </c>
      <c r="C1825" s="26" t="s">
        <v>10</v>
      </c>
      <c r="D1825" s="26" t="s">
        <v>38</v>
      </c>
      <c r="E1825" s="26">
        <v>0.75</v>
      </c>
      <c r="F1825" s="26">
        <v>20404170.285482999</v>
      </c>
    </row>
    <row r="1826" spans="2:6" x14ac:dyDescent="0.3">
      <c r="B1826" s="35" t="s">
        <v>44</v>
      </c>
      <c r="C1826" s="28" t="s">
        <v>10</v>
      </c>
      <c r="D1826" s="28" t="s">
        <v>38</v>
      </c>
      <c r="E1826" s="28">
        <v>0.75</v>
      </c>
      <c r="F1826" s="28">
        <v>20404170.285482999</v>
      </c>
    </row>
    <row r="1827" spans="2:6" x14ac:dyDescent="0.3">
      <c r="B1827" s="34" t="s">
        <v>44</v>
      </c>
      <c r="C1827" s="26" t="s">
        <v>10</v>
      </c>
      <c r="D1827" s="26" t="s">
        <v>38</v>
      </c>
      <c r="E1827" s="26">
        <v>0.75</v>
      </c>
      <c r="F1827" s="26">
        <v>20404170.285482999</v>
      </c>
    </row>
    <row r="1828" spans="2:6" x14ac:dyDescent="0.3">
      <c r="B1828" s="35" t="s">
        <v>44</v>
      </c>
      <c r="C1828" s="28" t="s">
        <v>10</v>
      </c>
      <c r="D1828" s="28" t="s">
        <v>38</v>
      </c>
      <c r="E1828" s="28">
        <v>0.75</v>
      </c>
      <c r="F1828" s="28">
        <v>20404170.285482999</v>
      </c>
    </row>
    <row r="1829" spans="2:6" x14ac:dyDescent="0.3">
      <c r="B1829" s="34" t="s">
        <v>44</v>
      </c>
      <c r="C1829" s="26" t="s">
        <v>10</v>
      </c>
      <c r="D1829" s="26" t="s">
        <v>38</v>
      </c>
      <c r="E1829" s="26">
        <v>0.5</v>
      </c>
      <c r="F1829" s="26">
        <v>17906880.719392002</v>
      </c>
    </row>
    <row r="1830" spans="2:6" x14ac:dyDescent="0.3">
      <c r="B1830" s="35" t="s">
        <v>44</v>
      </c>
      <c r="C1830" s="28" t="s">
        <v>10</v>
      </c>
      <c r="D1830" s="28" t="s">
        <v>38</v>
      </c>
      <c r="E1830" s="28">
        <v>0.5</v>
      </c>
      <c r="F1830" s="28">
        <v>17906880.719392002</v>
      </c>
    </row>
    <row r="1831" spans="2:6" x14ac:dyDescent="0.3">
      <c r="B1831" s="34" t="s">
        <v>44</v>
      </c>
      <c r="C1831" s="26" t="s">
        <v>10</v>
      </c>
      <c r="D1831" s="26" t="s">
        <v>38</v>
      </c>
      <c r="E1831" s="26">
        <v>0.5</v>
      </c>
      <c r="F1831" s="26">
        <v>17906880.719392002</v>
      </c>
    </row>
    <row r="1832" spans="2:6" x14ac:dyDescent="0.3">
      <c r="B1832" s="35" t="s">
        <v>44</v>
      </c>
      <c r="C1832" s="28" t="s">
        <v>10</v>
      </c>
      <c r="D1832" s="28" t="s">
        <v>38</v>
      </c>
      <c r="E1832" s="28">
        <v>0.5</v>
      </c>
      <c r="F1832" s="28">
        <v>17906880.719392002</v>
      </c>
    </row>
    <row r="1833" spans="2:6" x14ac:dyDescent="0.3">
      <c r="B1833" s="34" t="s">
        <v>44</v>
      </c>
      <c r="C1833" s="26" t="s">
        <v>10</v>
      </c>
      <c r="D1833" s="26" t="s">
        <v>38</v>
      </c>
      <c r="E1833" s="26">
        <v>0.5</v>
      </c>
      <c r="F1833" s="26">
        <v>17906880.719392002</v>
      </c>
    </row>
    <row r="1834" spans="2:6" x14ac:dyDescent="0.3">
      <c r="B1834" s="35" t="s">
        <v>44</v>
      </c>
      <c r="C1834" s="28" t="s">
        <v>10</v>
      </c>
      <c r="D1834" s="28" t="s">
        <v>38</v>
      </c>
      <c r="E1834" s="28">
        <v>0.25</v>
      </c>
      <c r="F1834" s="28">
        <v>15390783.764791001</v>
      </c>
    </row>
    <row r="1835" spans="2:6" x14ac:dyDescent="0.3">
      <c r="B1835" s="34" t="s">
        <v>44</v>
      </c>
      <c r="C1835" s="26" t="s">
        <v>10</v>
      </c>
      <c r="D1835" s="26" t="s">
        <v>38</v>
      </c>
      <c r="E1835" s="26">
        <v>0.25</v>
      </c>
      <c r="F1835" s="26">
        <v>15390783.764791001</v>
      </c>
    </row>
    <row r="1836" spans="2:6" x14ac:dyDescent="0.3">
      <c r="B1836" s="35" t="s">
        <v>44</v>
      </c>
      <c r="C1836" s="28" t="s">
        <v>10</v>
      </c>
      <c r="D1836" s="28" t="s">
        <v>38</v>
      </c>
      <c r="E1836" s="28">
        <v>0.25</v>
      </c>
      <c r="F1836" s="28">
        <v>15390783.764791001</v>
      </c>
    </row>
    <row r="1837" spans="2:6" x14ac:dyDescent="0.3">
      <c r="B1837" s="34" t="s">
        <v>44</v>
      </c>
      <c r="C1837" s="26" t="s">
        <v>10</v>
      </c>
      <c r="D1837" s="26" t="s">
        <v>38</v>
      </c>
      <c r="E1837" s="26">
        <v>0.25</v>
      </c>
      <c r="F1837" s="26">
        <v>15390783.764791001</v>
      </c>
    </row>
    <row r="1838" spans="2:6" x14ac:dyDescent="0.3">
      <c r="B1838" s="35" t="s">
        <v>44</v>
      </c>
      <c r="C1838" s="28" t="s">
        <v>10</v>
      </c>
      <c r="D1838" s="28" t="s">
        <v>38</v>
      </c>
      <c r="E1838" s="28">
        <v>0.05</v>
      </c>
      <c r="F1838" s="28">
        <v>11926721.67749</v>
      </c>
    </row>
    <row r="1839" spans="2:6" x14ac:dyDescent="0.3">
      <c r="B1839" s="34" t="s">
        <v>44</v>
      </c>
      <c r="C1839" s="26" t="s">
        <v>10</v>
      </c>
      <c r="D1839" s="26" t="s">
        <v>38</v>
      </c>
      <c r="E1839" s="26">
        <v>0.05</v>
      </c>
      <c r="F1839" s="26">
        <v>11926721.67749</v>
      </c>
    </row>
    <row r="1840" spans="2:6" x14ac:dyDescent="0.3">
      <c r="B1840" s="35" t="s">
        <v>44</v>
      </c>
      <c r="C1840" s="28" t="s">
        <v>10</v>
      </c>
      <c r="D1840" s="28" t="s">
        <v>38</v>
      </c>
      <c r="E1840" s="28">
        <v>0.05</v>
      </c>
      <c r="F1840" s="28">
        <v>11926721.67749</v>
      </c>
    </row>
    <row r="1841" spans="2:6" x14ac:dyDescent="0.3">
      <c r="B1841" s="34" t="s">
        <v>44</v>
      </c>
      <c r="C1841" s="26" t="s">
        <v>10</v>
      </c>
      <c r="D1841" s="26" t="s">
        <v>38</v>
      </c>
      <c r="E1841" s="26">
        <v>0</v>
      </c>
      <c r="F1841" s="26">
        <v>6902522.4916920001</v>
      </c>
    </row>
    <row r="1842" spans="2:6" x14ac:dyDescent="0.3">
      <c r="B1842" s="35" t="s">
        <v>44</v>
      </c>
      <c r="C1842" s="28" t="s">
        <v>10</v>
      </c>
      <c r="D1842" s="28" t="s">
        <v>38</v>
      </c>
      <c r="E1842" s="28" t="s">
        <v>24</v>
      </c>
      <c r="F1842" s="28">
        <v>17904962.105108</v>
      </c>
    </row>
    <row r="1843" spans="2:6" x14ac:dyDescent="0.3">
      <c r="B1843" s="34" t="s">
        <v>44</v>
      </c>
      <c r="C1843" s="26" t="s">
        <v>10</v>
      </c>
      <c r="D1843" s="26" t="s">
        <v>46</v>
      </c>
      <c r="E1843" s="26">
        <v>1</v>
      </c>
      <c r="F1843" s="26">
        <v>678</v>
      </c>
    </row>
    <row r="1844" spans="2:6" x14ac:dyDescent="0.3">
      <c r="B1844" s="35" t="s">
        <v>44</v>
      </c>
      <c r="C1844" s="28" t="s">
        <v>10</v>
      </c>
      <c r="D1844" s="28" t="s">
        <v>46</v>
      </c>
      <c r="E1844" s="28">
        <v>0.95</v>
      </c>
      <c r="F1844" s="28">
        <v>585</v>
      </c>
    </row>
    <row r="1845" spans="2:6" x14ac:dyDescent="0.3">
      <c r="B1845" s="34" t="s">
        <v>44</v>
      </c>
      <c r="C1845" s="26" t="s">
        <v>10</v>
      </c>
      <c r="D1845" s="26" t="s">
        <v>46</v>
      </c>
      <c r="E1845" s="26">
        <v>0.95</v>
      </c>
      <c r="F1845" s="26">
        <v>585</v>
      </c>
    </row>
    <row r="1846" spans="2:6" x14ac:dyDescent="0.3">
      <c r="B1846" s="35" t="s">
        <v>44</v>
      </c>
      <c r="C1846" s="28" t="s">
        <v>10</v>
      </c>
      <c r="D1846" s="28" t="s">
        <v>46</v>
      </c>
      <c r="E1846" s="28">
        <v>0.95</v>
      </c>
      <c r="F1846" s="28">
        <v>585</v>
      </c>
    </row>
    <row r="1847" spans="2:6" x14ac:dyDescent="0.3">
      <c r="B1847" s="34" t="s">
        <v>44</v>
      </c>
      <c r="C1847" s="26" t="s">
        <v>10</v>
      </c>
      <c r="D1847" s="26" t="s">
        <v>46</v>
      </c>
      <c r="E1847" s="26">
        <v>0.75</v>
      </c>
      <c r="F1847" s="26">
        <v>524</v>
      </c>
    </row>
    <row r="1848" spans="2:6" x14ac:dyDescent="0.3">
      <c r="B1848" s="35" t="s">
        <v>44</v>
      </c>
      <c r="C1848" s="28" t="s">
        <v>10</v>
      </c>
      <c r="D1848" s="28" t="s">
        <v>46</v>
      </c>
      <c r="E1848" s="28">
        <v>0.75</v>
      </c>
      <c r="F1848" s="28">
        <v>524</v>
      </c>
    </row>
    <row r="1849" spans="2:6" x14ac:dyDescent="0.3">
      <c r="B1849" s="34" t="s">
        <v>44</v>
      </c>
      <c r="C1849" s="26" t="s">
        <v>10</v>
      </c>
      <c r="D1849" s="26" t="s">
        <v>46</v>
      </c>
      <c r="E1849" s="26">
        <v>0.75</v>
      </c>
      <c r="F1849" s="26">
        <v>524</v>
      </c>
    </row>
    <row r="1850" spans="2:6" x14ac:dyDescent="0.3">
      <c r="B1850" s="35" t="s">
        <v>44</v>
      </c>
      <c r="C1850" s="28" t="s">
        <v>10</v>
      </c>
      <c r="D1850" s="28" t="s">
        <v>46</v>
      </c>
      <c r="E1850" s="28">
        <v>0.75</v>
      </c>
      <c r="F1850" s="28">
        <v>524</v>
      </c>
    </row>
    <row r="1851" spans="2:6" x14ac:dyDescent="0.3">
      <c r="B1851" s="34" t="s">
        <v>44</v>
      </c>
      <c r="C1851" s="26" t="s">
        <v>10</v>
      </c>
      <c r="D1851" s="26" t="s">
        <v>46</v>
      </c>
      <c r="E1851" s="26">
        <v>0.5</v>
      </c>
      <c r="F1851" s="26">
        <v>467</v>
      </c>
    </row>
    <row r="1852" spans="2:6" x14ac:dyDescent="0.3">
      <c r="B1852" s="35" t="s">
        <v>44</v>
      </c>
      <c r="C1852" s="28" t="s">
        <v>10</v>
      </c>
      <c r="D1852" s="28" t="s">
        <v>46</v>
      </c>
      <c r="E1852" s="28">
        <v>0.5</v>
      </c>
      <c r="F1852" s="28">
        <v>467</v>
      </c>
    </row>
    <row r="1853" spans="2:6" x14ac:dyDescent="0.3">
      <c r="B1853" s="34" t="s">
        <v>44</v>
      </c>
      <c r="C1853" s="26" t="s">
        <v>10</v>
      </c>
      <c r="D1853" s="26" t="s">
        <v>46</v>
      </c>
      <c r="E1853" s="26">
        <v>0.5</v>
      </c>
      <c r="F1853" s="26">
        <v>467</v>
      </c>
    </row>
    <row r="1854" spans="2:6" x14ac:dyDescent="0.3">
      <c r="B1854" s="35" t="s">
        <v>44</v>
      </c>
      <c r="C1854" s="28" t="s">
        <v>10</v>
      </c>
      <c r="D1854" s="28" t="s">
        <v>46</v>
      </c>
      <c r="E1854" s="28">
        <v>0.5</v>
      </c>
      <c r="F1854" s="28">
        <v>467</v>
      </c>
    </row>
    <row r="1855" spans="2:6" x14ac:dyDescent="0.3">
      <c r="B1855" s="34" t="s">
        <v>44</v>
      </c>
      <c r="C1855" s="26" t="s">
        <v>10</v>
      </c>
      <c r="D1855" s="26" t="s">
        <v>46</v>
      </c>
      <c r="E1855" s="26">
        <v>0.5</v>
      </c>
      <c r="F1855" s="26">
        <v>467</v>
      </c>
    </row>
    <row r="1856" spans="2:6" x14ac:dyDescent="0.3">
      <c r="B1856" s="35" t="s">
        <v>44</v>
      </c>
      <c r="C1856" s="28" t="s">
        <v>10</v>
      </c>
      <c r="D1856" s="28" t="s">
        <v>46</v>
      </c>
      <c r="E1856" s="28">
        <v>0.25</v>
      </c>
      <c r="F1856" s="28">
        <v>390</v>
      </c>
    </row>
    <row r="1857" spans="2:6" x14ac:dyDescent="0.3">
      <c r="B1857" s="34" t="s">
        <v>44</v>
      </c>
      <c r="C1857" s="26" t="s">
        <v>10</v>
      </c>
      <c r="D1857" s="26" t="s">
        <v>46</v>
      </c>
      <c r="E1857" s="26">
        <v>0.25</v>
      </c>
      <c r="F1857" s="26">
        <v>390</v>
      </c>
    </row>
    <row r="1858" spans="2:6" x14ac:dyDescent="0.3">
      <c r="B1858" s="35" t="s">
        <v>44</v>
      </c>
      <c r="C1858" s="28" t="s">
        <v>10</v>
      </c>
      <c r="D1858" s="28" t="s">
        <v>46</v>
      </c>
      <c r="E1858" s="28">
        <v>0.25</v>
      </c>
      <c r="F1858" s="28">
        <v>390</v>
      </c>
    </row>
    <row r="1859" spans="2:6" x14ac:dyDescent="0.3">
      <c r="B1859" s="34" t="s">
        <v>44</v>
      </c>
      <c r="C1859" s="26" t="s">
        <v>10</v>
      </c>
      <c r="D1859" s="26" t="s">
        <v>46</v>
      </c>
      <c r="E1859" s="26">
        <v>0.25</v>
      </c>
      <c r="F1859" s="26">
        <v>390</v>
      </c>
    </row>
    <row r="1860" spans="2:6" x14ac:dyDescent="0.3">
      <c r="B1860" s="35" t="s">
        <v>44</v>
      </c>
      <c r="C1860" s="28" t="s">
        <v>10</v>
      </c>
      <c r="D1860" s="28" t="s">
        <v>46</v>
      </c>
      <c r="E1860" s="28">
        <v>0.05</v>
      </c>
      <c r="F1860" s="28">
        <v>270</v>
      </c>
    </row>
    <row r="1861" spans="2:6" x14ac:dyDescent="0.3">
      <c r="B1861" s="34" t="s">
        <v>44</v>
      </c>
      <c r="C1861" s="26" t="s">
        <v>10</v>
      </c>
      <c r="D1861" s="26" t="s">
        <v>46</v>
      </c>
      <c r="E1861" s="26">
        <v>0.05</v>
      </c>
      <c r="F1861" s="26">
        <v>270</v>
      </c>
    </row>
    <row r="1862" spans="2:6" x14ac:dyDescent="0.3">
      <c r="B1862" s="35" t="s">
        <v>44</v>
      </c>
      <c r="C1862" s="28" t="s">
        <v>10</v>
      </c>
      <c r="D1862" s="28" t="s">
        <v>46</v>
      </c>
      <c r="E1862" s="28">
        <v>0.05</v>
      </c>
      <c r="F1862" s="28">
        <v>270</v>
      </c>
    </row>
    <row r="1863" spans="2:6" x14ac:dyDescent="0.3">
      <c r="B1863" s="34" t="s">
        <v>44</v>
      </c>
      <c r="C1863" s="26" t="s">
        <v>10</v>
      </c>
      <c r="D1863" s="26" t="s">
        <v>46</v>
      </c>
      <c r="E1863" s="26">
        <v>0</v>
      </c>
      <c r="F1863" s="26">
        <v>180</v>
      </c>
    </row>
    <row r="1864" spans="2:6" x14ac:dyDescent="0.3">
      <c r="B1864" s="35" t="s">
        <v>44</v>
      </c>
      <c r="C1864" s="28" t="s">
        <v>10</v>
      </c>
      <c r="D1864" s="28" t="s">
        <v>46</v>
      </c>
      <c r="E1864" s="28" t="s">
        <v>24</v>
      </c>
      <c r="F1864" s="28">
        <v>451.770556</v>
      </c>
    </row>
    <row r="1865" spans="2:6" x14ac:dyDescent="0.3">
      <c r="B1865" s="34" t="s">
        <v>44</v>
      </c>
      <c r="C1865" s="26" t="s">
        <v>10</v>
      </c>
      <c r="D1865" s="26" t="s">
        <v>39</v>
      </c>
      <c r="E1865" s="26">
        <v>1</v>
      </c>
      <c r="F1865" s="26">
        <v>59.250160999999999</v>
      </c>
    </row>
    <row r="1866" spans="2:6" x14ac:dyDescent="0.3">
      <c r="B1866" s="35" t="s">
        <v>44</v>
      </c>
      <c r="C1866" s="28" t="s">
        <v>10</v>
      </c>
      <c r="D1866" s="28" t="s">
        <v>39</v>
      </c>
      <c r="E1866" s="28">
        <v>0.95</v>
      </c>
      <c r="F1866" s="28">
        <v>49.082405000000001</v>
      </c>
    </row>
    <row r="1867" spans="2:6" x14ac:dyDescent="0.3">
      <c r="B1867" s="34" t="s">
        <v>44</v>
      </c>
      <c r="C1867" s="26" t="s">
        <v>10</v>
      </c>
      <c r="D1867" s="26" t="s">
        <v>39</v>
      </c>
      <c r="E1867" s="26">
        <v>0.95</v>
      </c>
      <c r="F1867" s="26">
        <v>49.082405000000001</v>
      </c>
    </row>
    <row r="1868" spans="2:6" x14ac:dyDescent="0.3">
      <c r="B1868" s="35" t="s">
        <v>44</v>
      </c>
      <c r="C1868" s="28" t="s">
        <v>10</v>
      </c>
      <c r="D1868" s="28" t="s">
        <v>39</v>
      </c>
      <c r="E1868" s="28">
        <v>0.95</v>
      </c>
      <c r="F1868" s="28">
        <v>49.082405000000001</v>
      </c>
    </row>
    <row r="1869" spans="2:6" x14ac:dyDescent="0.3">
      <c r="B1869" s="34" t="s">
        <v>44</v>
      </c>
      <c r="C1869" s="26" t="s">
        <v>10</v>
      </c>
      <c r="D1869" s="26" t="s">
        <v>39</v>
      </c>
      <c r="E1869" s="26">
        <v>0.75</v>
      </c>
      <c r="F1869" s="26">
        <v>44.145386000000002</v>
      </c>
    </row>
    <row r="1870" spans="2:6" x14ac:dyDescent="0.3">
      <c r="B1870" s="35" t="s">
        <v>44</v>
      </c>
      <c r="C1870" s="28" t="s">
        <v>10</v>
      </c>
      <c r="D1870" s="28" t="s">
        <v>39</v>
      </c>
      <c r="E1870" s="28">
        <v>0.75</v>
      </c>
      <c r="F1870" s="28">
        <v>44.145386000000002</v>
      </c>
    </row>
    <row r="1871" spans="2:6" x14ac:dyDescent="0.3">
      <c r="B1871" s="34" t="s">
        <v>44</v>
      </c>
      <c r="C1871" s="26" t="s">
        <v>10</v>
      </c>
      <c r="D1871" s="26" t="s">
        <v>39</v>
      </c>
      <c r="E1871" s="26">
        <v>0.75</v>
      </c>
      <c r="F1871" s="26">
        <v>44.145386000000002</v>
      </c>
    </row>
    <row r="1872" spans="2:6" x14ac:dyDescent="0.3">
      <c r="B1872" s="35" t="s">
        <v>44</v>
      </c>
      <c r="C1872" s="28" t="s">
        <v>10</v>
      </c>
      <c r="D1872" s="28" t="s">
        <v>39</v>
      </c>
      <c r="E1872" s="28">
        <v>0.75</v>
      </c>
      <c r="F1872" s="28">
        <v>44.145386000000002</v>
      </c>
    </row>
    <row r="1873" spans="2:6" x14ac:dyDescent="0.3">
      <c r="B1873" s="34" t="s">
        <v>44</v>
      </c>
      <c r="C1873" s="26" t="s">
        <v>10</v>
      </c>
      <c r="D1873" s="26" t="s">
        <v>39</v>
      </c>
      <c r="E1873" s="26">
        <v>0.5</v>
      </c>
      <c r="F1873" s="26">
        <v>40.420476000000001</v>
      </c>
    </row>
    <row r="1874" spans="2:6" x14ac:dyDescent="0.3">
      <c r="B1874" s="35" t="s">
        <v>44</v>
      </c>
      <c r="C1874" s="28" t="s">
        <v>10</v>
      </c>
      <c r="D1874" s="28" t="s">
        <v>39</v>
      </c>
      <c r="E1874" s="28">
        <v>0.5</v>
      </c>
      <c r="F1874" s="28">
        <v>40.420476000000001</v>
      </c>
    </row>
    <row r="1875" spans="2:6" x14ac:dyDescent="0.3">
      <c r="B1875" s="34" t="s">
        <v>44</v>
      </c>
      <c r="C1875" s="26" t="s">
        <v>10</v>
      </c>
      <c r="D1875" s="26" t="s">
        <v>39</v>
      </c>
      <c r="E1875" s="26">
        <v>0.5</v>
      </c>
      <c r="F1875" s="26">
        <v>40.420476000000001</v>
      </c>
    </row>
    <row r="1876" spans="2:6" x14ac:dyDescent="0.3">
      <c r="B1876" s="35" t="s">
        <v>44</v>
      </c>
      <c r="C1876" s="28" t="s">
        <v>10</v>
      </c>
      <c r="D1876" s="28" t="s">
        <v>39</v>
      </c>
      <c r="E1876" s="28">
        <v>0.5</v>
      </c>
      <c r="F1876" s="28">
        <v>40.420476000000001</v>
      </c>
    </row>
    <row r="1877" spans="2:6" x14ac:dyDescent="0.3">
      <c r="B1877" s="34" t="s">
        <v>44</v>
      </c>
      <c r="C1877" s="26" t="s">
        <v>10</v>
      </c>
      <c r="D1877" s="26" t="s">
        <v>39</v>
      </c>
      <c r="E1877" s="26">
        <v>0.5</v>
      </c>
      <c r="F1877" s="26">
        <v>40.420476000000001</v>
      </c>
    </row>
    <row r="1878" spans="2:6" x14ac:dyDescent="0.3">
      <c r="B1878" s="35" t="s">
        <v>44</v>
      </c>
      <c r="C1878" s="28" t="s">
        <v>10</v>
      </c>
      <c r="D1878" s="28" t="s">
        <v>39</v>
      </c>
      <c r="E1878" s="28">
        <v>0.25</v>
      </c>
      <c r="F1878" s="28">
        <v>36.386659999999999</v>
      </c>
    </row>
    <row r="1879" spans="2:6" x14ac:dyDescent="0.3">
      <c r="B1879" s="34" t="s">
        <v>44</v>
      </c>
      <c r="C1879" s="26" t="s">
        <v>10</v>
      </c>
      <c r="D1879" s="26" t="s">
        <v>39</v>
      </c>
      <c r="E1879" s="26">
        <v>0.25</v>
      </c>
      <c r="F1879" s="26">
        <v>36.386659999999999</v>
      </c>
    </row>
    <row r="1880" spans="2:6" x14ac:dyDescent="0.3">
      <c r="B1880" s="35" t="s">
        <v>44</v>
      </c>
      <c r="C1880" s="28" t="s">
        <v>10</v>
      </c>
      <c r="D1880" s="28" t="s">
        <v>39</v>
      </c>
      <c r="E1880" s="28">
        <v>0.25</v>
      </c>
      <c r="F1880" s="28">
        <v>36.386659999999999</v>
      </c>
    </row>
    <row r="1881" spans="2:6" x14ac:dyDescent="0.3">
      <c r="B1881" s="34" t="s">
        <v>44</v>
      </c>
      <c r="C1881" s="26" t="s">
        <v>10</v>
      </c>
      <c r="D1881" s="26" t="s">
        <v>39</v>
      </c>
      <c r="E1881" s="26">
        <v>0.25</v>
      </c>
      <c r="F1881" s="26">
        <v>36.386659999999999</v>
      </c>
    </row>
    <row r="1882" spans="2:6" x14ac:dyDescent="0.3">
      <c r="B1882" s="35" t="s">
        <v>44</v>
      </c>
      <c r="C1882" s="28" t="s">
        <v>10</v>
      </c>
      <c r="D1882" s="28" t="s">
        <v>39</v>
      </c>
      <c r="E1882" s="28">
        <v>0.05</v>
      </c>
      <c r="F1882" s="28">
        <v>30.482324999999999</v>
      </c>
    </row>
    <row r="1883" spans="2:6" x14ac:dyDescent="0.3">
      <c r="B1883" s="34" t="s">
        <v>44</v>
      </c>
      <c r="C1883" s="26" t="s">
        <v>10</v>
      </c>
      <c r="D1883" s="26" t="s">
        <v>39</v>
      </c>
      <c r="E1883" s="26">
        <v>0.05</v>
      </c>
      <c r="F1883" s="26">
        <v>30.482324999999999</v>
      </c>
    </row>
    <row r="1884" spans="2:6" x14ac:dyDescent="0.3">
      <c r="B1884" s="35" t="s">
        <v>44</v>
      </c>
      <c r="C1884" s="28" t="s">
        <v>10</v>
      </c>
      <c r="D1884" s="28" t="s">
        <v>39</v>
      </c>
      <c r="E1884" s="28">
        <v>0.05</v>
      </c>
      <c r="F1884" s="28">
        <v>30.482324999999999</v>
      </c>
    </row>
    <row r="1885" spans="2:6" x14ac:dyDescent="0.3">
      <c r="B1885" s="34" t="s">
        <v>44</v>
      </c>
      <c r="C1885" s="26" t="s">
        <v>10</v>
      </c>
      <c r="D1885" s="26" t="s">
        <v>39</v>
      </c>
      <c r="E1885" s="26">
        <v>0</v>
      </c>
      <c r="F1885" s="26">
        <v>19.375368999999999</v>
      </c>
    </row>
    <row r="1886" spans="2:6" x14ac:dyDescent="0.3">
      <c r="B1886" s="35" t="s">
        <v>44</v>
      </c>
      <c r="C1886" s="28" t="s">
        <v>10</v>
      </c>
      <c r="D1886" s="28" t="s">
        <v>39</v>
      </c>
      <c r="E1886" s="28" t="s">
        <v>24</v>
      </c>
      <c r="F1886" s="28">
        <v>40.189563</v>
      </c>
    </row>
    <row r="1887" spans="2:6" x14ac:dyDescent="0.3">
      <c r="B1887" s="34" t="s">
        <v>44</v>
      </c>
      <c r="C1887" s="26" t="s">
        <v>10</v>
      </c>
      <c r="D1887" s="26" t="s">
        <v>40</v>
      </c>
      <c r="E1887" s="26">
        <v>1</v>
      </c>
      <c r="F1887" s="26">
        <v>407.56083000000001</v>
      </c>
    </row>
    <row r="1888" spans="2:6" x14ac:dyDescent="0.3">
      <c r="B1888" s="35" t="s">
        <v>44</v>
      </c>
      <c r="C1888" s="28" t="s">
        <v>10</v>
      </c>
      <c r="D1888" s="28" t="s">
        <v>40</v>
      </c>
      <c r="E1888" s="28">
        <v>0.95</v>
      </c>
      <c r="F1888" s="28">
        <v>270.40115500000002</v>
      </c>
    </row>
    <row r="1889" spans="2:6" x14ac:dyDescent="0.3">
      <c r="B1889" s="34" t="s">
        <v>44</v>
      </c>
      <c r="C1889" s="26" t="s">
        <v>10</v>
      </c>
      <c r="D1889" s="26" t="s">
        <v>40</v>
      </c>
      <c r="E1889" s="26">
        <v>0.95</v>
      </c>
      <c r="F1889" s="26">
        <v>270.40115500000002</v>
      </c>
    </row>
    <row r="1890" spans="2:6" x14ac:dyDescent="0.3">
      <c r="B1890" s="35" t="s">
        <v>44</v>
      </c>
      <c r="C1890" s="28" t="s">
        <v>10</v>
      </c>
      <c r="D1890" s="28" t="s">
        <v>40</v>
      </c>
      <c r="E1890" s="28">
        <v>0.95</v>
      </c>
      <c r="F1890" s="28">
        <v>270.40115500000002</v>
      </c>
    </row>
    <row r="1891" spans="2:6" x14ac:dyDescent="0.3">
      <c r="B1891" s="34" t="s">
        <v>44</v>
      </c>
      <c r="C1891" s="26" t="s">
        <v>10</v>
      </c>
      <c r="D1891" s="26" t="s">
        <v>40</v>
      </c>
      <c r="E1891" s="26">
        <v>0.75</v>
      </c>
      <c r="F1891" s="26">
        <v>228.98681300000001</v>
      </c>
    </row>
    <row r="1892" spans="2:6" x14ac:dyDescent="0.3">
      <c r="B1892" s="35" t="s">
        <v>44</v>
      </c>
      <c r="C1892" s="28" t="s">
        <v>10</v>
      </c>
      <c r="D1892" s="28" t="s">
        <v>40</v>
      </c>
      <c r="E1892" s="28">
        <v>0.75</v>
      </c>
      <c r="F1892" s="28">
        <v>228.98681300000001</v>
      </c>
    </row>
    <row r="1893" spans="2:6" x14ac:dyDescent="0.3">
      <c r="B1893" s="34" t="s">
        <v>44</v>
      </c>
      <c r="C1893" s="26" t="s">
        <v>10</v>
      </c>
      <c r="D1893" s="26" t="s">
        <v>40</v>
      </c>
      <c r="E1893" s="26">
        <v>0.75</v>
      </c>
      <c r="F1893" s="26">
        <v>228.98681300000001</v>
      </c>
    </row>
    <row r="1894" spans="2:6" x14ac:dyDescent="0.3">
      <c r="B1894" s="35" t="s">
        <v>44</v>
      </c>
      <c r="C1894" s="28" t="s">
        <v>10</v>
      </c>
      <c r="D1894" s="28" t="s">
        <v>40</v>
      </c>
      <c r="E1894" s="28">
        <v>0.75</v>
      </c>
      <c r="F1894" s="28">
        <v>228.98681300000001</v>
      </c>
    </row>
    <row r="1895" spans="2:6" x14ac:dyDescent="0.3">
      <c r="B1895" s="34" t="s">
        <v>44</v>
      </c>
      <c r="C1895" s="26" t="s">
        <v>10</v>
      </c>
      <c r="D1895" s="26" t="s">
        <v>40</v>
      </c>
      <c r="E1895" s="26">
        <v>0.5</v>
      </c>
      <c r="F1895" s="26">
        <v>210.42861300000001</v>
      </c>
    </row>
    <row r="1896" spans="2:6" x14ac:dyDescent="0.3">
      <c r="B1896" s="35" t="s">
        <v>44</v>
      </c>
      <c r="C1896" s="28" t="s">
        <v>10</v>
      </c>
      <c r="D1896" s="28" t="s">
        <v>40</v>
      </c>
      <c r="E1896" s="28">
        <v>0.5</v>
      </c>
      <c r="F1896" s="28">
        <v>210.42861300000001</v>
      </c>
    </row>
    <row r="1897" spans="2:6" x14ac:dyDescent="0.3">
      <c r="B1897" s="34" t="s">
        <v>44</v>
      </c>
      <c r="C1897" s="26" t="s">
        <v>10</v>
      </c>
      <c r="D1897" s="26" t="s">
        <v>40</v>
      </c>
      <c r="E1897" s="26">
        <v>0.5</v>
      </c>
      <c r="F1897" s="26">
        <v>210.42861300000001</v>
      </c>
    </row>
    <row r="1898" spans="2:6" x14ac:dyDescent="0.3">
      <c r="B1898" s="35" t="s">
        <v>44</v>
      </c>
      <c r="C1898" s="28" t="s">
        <v>10</v>
      </c>
      <c r="D1898" s="28" t="s">
        <v>40</v>
      </c>
      <c r="E1898" s="28">
        <v>0.5</v>
      </c>
      <c r="F1898" s="28">
        <v>210.42861300000001</v>
      </c>
    </row>
    <row r="1899" spans="2:6" x14ac:dyDescent="0.3">
      <c r="B1899" s="34" t="s">
        <v>44</v>
      </c>
      <c r="C1899" s="26" t="s">
        <v>10</v>
      </c>
      <c r="D1899" s="26" t="s">
        <v>40</v>
      </c>
      <c r="E1899" s="26">
        <v>0.5</v>
      </c>
      <c r="F1899" s="26">
        <v>210.42861300000001</v>
      </c>
    </row>
    <row r="1900" spans="2:6" x14ac:dyDescent="0.3">
      <c r="B1900" s="35" t="s">
        <v>44</v>
      </c>
      <c r="C1900" s="28" t="s">
        <v>10</v>
      </c>
      <c r="D1900" s="28" t="s">
        <v>40</v>
      </c>
      <c r="E1900" s="28">
        <v>0.25</v>
      </c>
      <c r="F1900" s="28">
        <v>195.22389799999999</v>
      </c>
    </row>
    <row r="1901" spans="2:6" x14ac:dyDescent="0.3">
      <c r="B1901" s="34" t="s">
        <v>44</v>
      </c>
      <c r="C1901" s="26" t="s">
        <v>10</v>
      </c>
      <c r="D1901" s="26" t="s">
        <v>40</v>
      </c>
      <c r="E1901" s="26">
        <v>0.25</v>
      </c>
      <c r="F1901" s="26">
        <v>195.22389799999999</v>
      </c>
    </row>
    <row r="1902" spans="2:6" x14ac:dyDescent="0.3">
      <c r="B1902" s="35" t="s">
        <v>44</v>
      </c>
      <c r="C1902" s="28" t="s">
        <v>10</v>
      </c>
      <c r="D1902" s="28" t="s">
        <v>40</v>
      </c>
      <c r="E1902" s="28">
        <v>0.25</v>
      </c>
      <c r="F1902" s="28">
        <v>195.22389799999999</v>
      </c>
    </row>
    <row r="1903" spans="2:6" x14ac:dyDescent="0.3">
      <c r="B1903" s="34" t="s">
        <v>44</v>
      </c>
      <c r="C1903" s="26" t="s">
        <v>10</v>
      </c>
      <c r="D1903" s="26" t="s">
        <v>40</v>
      </c>
      <c r="E1903" s="26">
        <v>0.25</v>
      </c>
      <c r="F1903" s="26">
        <v>195.22389799999999</v>
      </c>
    </row>
    <row r="1904" spans="2:6" x14ac:dyDescent="0.3">
      <c r="B1904" s="35" t="s">
        <v>44</v>
      </c>
      <c r="C1904" s="28" t="s">
        <v>10</v>
      </c>
      <c r="D1904" s="28" t="s">
        <v>40</v>
      </c>
      <c r="E1904" s="28">
        <v>0.05</v>
      </c>
      <c r="F1904" s="28">
        <v>178.78243599999999</v>
      </c>
    </row>
    <row r="1905" spans="2:6" x14ac:dyDescent="0.3">
      <c r="B1905" s="34" t="s">
        <v>44</v>
      </c>
      <c r="C1905" s="26" t="s">
        <v>10</v>
      </c>
      <c r="D1905" s="26" t="s">
        <v>40</v>
      </c>
      <c r="E1905" s="26">
        <v>0.05</v>
      </c>
      <c r="F1905" s="26">
        <v>178.78243599999999</v>
      </c>
    </row>
    <row r="1906" spans="2:6" x14ac:dyDescent="0.3">
      <c r="B1906" s="35" t="s">
        <v>44</v>
      </c>
      <c r="C1906" s="28" t="s">
        <v>10</v>
      </c>
      <c r="D1906" s="28" t="s">
        <v>40</v>
      </c>
      <c r="E1906" s="28">
        <v>0.05</v>
      </c>
      <c r="F1906" s="28">
        <v>178.78243599999999</v>
      </c>
    </row>
    <row r="1907" spans="2:6" x14ac:dyDescent="0.3">
      <c r="B1907" s="34" t="s">
        <v>44</v>
      </c>
      <c r="C1907" s="26" t="s">
        <v>10</v>
      </c>
      <c r="D1907" s="26" t="s">
        <v>40</v>
      </c>
      <c r="E1907" s="26">
        <v>0</v>
      </c>
      <c r="F1907" s="26">
        <v>160.58976899999999</v>
      </c>
    </row>
    <row r="1908" spans="2:6" x14ac:dyDescent="0.3">
      <c r="B1908" s="35" t="s">
        <v>44</v>
      </c>
      <c r="C1908" s="28" t="s">
        <v>10</v>
      </c>
      <c r="D1908" s="28" t="s">
        <v>40</v>
      </c>
      <c r="E1908" s="28" t="s">
        <v>24</v>
      </c>
      <c r="F1908" s="28">
        <v>215.44722899999999</v>
      </c>
    </row>
    <row r="1909" spans="2:6" x14ac:dyDescent="0.3">
      <c r="B1909" s="34" t="s">
        <v>44</v>
      </c>
      <c r="C1909" s="26" t="s">
        <v>10</v>
      </c>
      <c r="D1909" s="26" t="s">
        <v>41</v>
      </c>
      <c r="E1909" s="26">
        <v>1</v>
      </c>
      <c r="F1909" s="26">
        <v>466.02193499999998</v>
      </c>
    </row>
    <row r="1910" spans="2:6" x14ac:dyDescent="0.3">
      <c r="B1910" s="35" t="s">
        <v>44</v>
      </c>
      <c r="C1910" s="28" t="s">
        <v>10</v>
      </c>
      <c r="D1910" s="28" t="s">
        <v>41</v>
      </c>
      <c r="E1910" s="28">
        <v>0.95</v>
      </c>
      <c r="F1910" s="28">
        <v>325.15443499999998</v>
      </c>
    </row>
    <row r="1911" spans="2:6" x14ac:dyDescent="0.3">
      <c r="B1911" s="34" t="s">
        <v>44</v>
      </c>
      <c r="C1911" s="26" t="s">
        <v>10</v>
      </c>
      <c r="D1911" s="26" t="s">
        <v>41</v>
      </c>
      <c r="E1911" s="26">
        <v>0.95</v>
      </c>
      <c r="F1911" s="26">
        <v>325.15443499999998</v>
      </c>
    </row>
    <row r="1912" spans="2:6" x14ac:dyDescent="0.3">
      <c r="B1912" s="35" t="s">
        <v>44</v>
      </c>
      <c r="C1912" s="28" t="s">
        <v>10</v>
      </c>
      <c r="D1912" s="28" t="s">
        <v>41</v>
      </c>
      <c r="E1912" s="28">
        <v>0.95</v>
      </c>
      <c r="F1912" s="28">
        <v>325.15443499999998</v>
      </c>
    </row>
    <row r="1913" spans="2:6" x14ac:dyDescent="0.3">
      <c r="B1913" s="34" t="s">
        <v>44</v>
      </c>
      <c r="C1913" s="26" t="s">
        <v>10</v>
      </c>
      <c r="D1913" s="26" t="s">
        <v>41</v>
      </c>
      <c r="E1913" s="26">
        <v>0.75</v>
      </c>
      <c r="F1913" s="26">
        <v>289.71935200000001</v>
      </c>
    </row>
    <row r="1914" spans="2:6" x14ac:dyDescent="0.3">
      <c r="B1914" s="35" t="s">
        <v>44</v>
      </c>
      <c r="C1914" s="28" t="s">
        <v>10</v>
      </c>
      <c r="D1914" s="28" t="s">
        <v>41</v>
      </c>
      <c r="E1914" s="28">
        <v>0.75</v>
      </c>
      <c r="F1914" s="28">
        <v>289.71935200000001</v>
      </c>
    </row>
    <row r="1915" spans="2:6" x14ac:dyDescent="0.3">
      <c r="B1915" s="34" t="s">
        <v>44</v>
      </c>
      <c r="C1915" s="26" t="s">
        <v>10</v>
      </c>
      <c r="D1915" s="26" t="s">
        <v>41</v>
      </c>
      <c r="E1915" s="26">
        <v>0.75</v>
      </c>
      <c r="F1915" s="26">
        <v>289.71935200000001</v>
      </c>
    </row>
    <row r="1916" spans="2:6" x14ac:dyDescent="0.3">
      <c r="B1916" s="35" t="s">
        <v>44</v>
      </c>
      <c r="C1916" s="28" t="s">
        <v>10</v>
      </c>
      <c r="D1916" s="28" t="s">
        <v>41</v>
      </c>
      <c r="E1916" s="28">
        <v>0.75</v>
      </c>
      <c r="F1916" s="28">
        <v>289.71935200000001</v>
      </c>
    </row>
    <row r="1917" spans="2:6" x14ac:dyDescent="0.3">
      <c r="B1917" s="34" t="s">
        <v>44</v>
      </c>
      <c r="C1917" s="26" t="s">
        <v>10</v>
      </c>
      <c r="D1917" s="26" t="s">
        <v>41</v>
      </c>
      <c r="E1917" s="26">
        <v>0.5</v>
      </c>
      <c r="F1917" s="26">
        <v>272.70244200000002</v>
      </c>
    </row>
    <row r="1918" spans="2:6" x14ac:dyDescent="0.3">
      <c r="B1918" s="35" t="s">
        <v>44</v>
      </c>
      <c r="C1918" s="28" t="s">
        <v>10</v>
      </c>
      <c r="D1918" s="28" t="s">
        <v>41</v>
      </c>
      <c r="E1918" s="28">
        <v>0.5</v>
      </c>
      <c r="F1918" s="28">
        <v>272.70244200000002</v>
      </c>
    </row>
    <row r="1919" spans="2:6" x14ac:dyDescent="0.3">
      <c r="B1919" s="34" t="s">
        <v>44</v>
      </c>
      <c r="C1919" s="26" t="s">
        <v>10</v>
      </c>
      <c r="D1919" s="26" t="s">
        <v>41</v>
      </c>
      <c r="E1919" s="26">
        <v>0.5</v>
      </c>
      <c r="F1919" s="26">
        <v>272.70244200000002</v>
      </c>
    </row>
    <row r="1920" spans="2:6" x14ac:dyDescent="0.3">
      <c r="B1920" s="35" t="s">
        <v>44</v>
      </c>
      <c r="C1920" s="28" t="s">
        <v>10</v>
      </c>
      <c r="D1920" s="28" t="s">
        <v>41</v>
      </c>
      <c r="E1920" s="28">
        <v>0.5</v>
      </c>
      <c r="F1920" s="28">
        <v>272.70244200000002</v>
      </c>
    </row>
    <row r="1921" spans="2:6" x14ac:dyDescent="0.3">
      <c r="B1921" s="34" t="s">
        <v>44</v>
      </c>
      <c r="C1921" s="26" t="s">
        <v>10</v>
      </c>
      <c r="D1921" s="26" t="s">
        <v>41</v>
      </c>
      <c r="E1921" s="26">
        <v>0.5</v>
      </c>
      <c r="F1921" s="26">
        <v>272.70244200000002</v>
      </c>
    </row>
    <row r="1922" spans="2:6" x14ac:dyDescent="0.3">
      <c r="B1922" s="35" t="s">
        <v>44</v>
      </c>
      <c r="C1922" s="28" t="s">
        <v>10</v>
      </c>
      <c r="D1922" s="28" t="s">
        <v>41</v>
      </c>
      <c r="E1922" s="28">
        <v>0.25</v>
      </c>
      <c r="F1922" s="28">
        <v>257.67344400000002</v>
      </c>
    </row>
    <row r="1923" spans="2:6" x14ac:dyDescent="0.3">
      <c r="B1923" s="34" t="s">
        <v>44</v>
      </c>
      <c r="C1923" s="26" t="s">
        <v>10</v>
      </c>
      <c r="D1923" s="26" t="s">
        <v>41</v>
      </c>
      <c r="E1923" s="26">
        <v>0.25</v>
      </c>
      <c r="F1923" s="26">
        <v>257.67344400000002</v>
      </c>
    </row>
    <row r="1924" spans="2:6" x14ac:dyDescent="0.3">
      <c r="B1924" s="35" t="s">
        <v>44</v>
      </c>
      <c r="C1924" s="28" t="s">
        <v>10</v>
      </c>
      <c r="D1924" s="28" t="s">
        <v>41</v>
      </c>
      <c r="E1924" s="28">
        <v>0.25</v>
      </c>
      <c r="F1924" s="28">
        <v>257.67344400000002</v>
      </c>
    </row>
    <row r="1925" spans="2:6" x14ac:dyDescent="0.3">
      <c r="B1925" s="34" t="s">
        <v>44</v>
      </c>
      <c r="C1925" s="26" t="s">
        <v>10</v>
      </c>
      <c r="D1925" s="26" t="s">
        <v>41</v>
      </c>
      <c r="E1925" s="26">
        <v>0.25</v>
      </c>
      <c r="F1925" s="26">
        <v>257.67344400000002</v>
      </c>
    </row>
    <row r="1926" spans="2:6" x14ac:dyDescent="0.3">
      <c r="B1926" s="35" t="s">
        <v>44</v>
      </c>
      <c r="C1926" s="28" t="s">
        <v>10</v>
      </c>
      <c r="D1926" s="28" t="s">
        <v>41</v>
      </c>
      <c r="E1926" s="28">
        <v>0.05</v>
      </c>
      <c r="F1926" s="28">
        <v>239.694895</v>
      </c>
    </row>
    <row r="1927" spans="2:6" x14ac:dyDescent="0.3">
      <c r="B1927" s="34" t="s">
        <v>44</v>
      </c>
      <c r="C1927" s="26" t="s">
        <v>10</v>
      </c>
      <c r="D1927" s="26" t="s">
        <v>41</v>
      </c>
      <c r="E1927" s="26">
        <v>0.05</v>
      </c>
      <c r="F1927" s="26">
        <v>239.694895</v>
      </c>
    </row>
    <row r="1928" spans="2:6" x14ac:dyDescent="0.3">
      <c r="B1928" s="35" t="s">
        <v>44</v>
      </c>
      <c r="C1928" s="28" t="s">
        <v>10</v>
      </c>
      <c r="D1928" s="28" t="s">
        <v>41</v>
      </c>
      <c r="E1928" s="28">
        <v>0.05</v>
      </c>
      <c r="F1928" s="28">
        <v>239.694895</v>
      </c>
    </row>
    <row r="1929" spans="2:6" x14ac:dyDescent="0.3">
      <c r="B1929" s="34" t="s">
        <v>44</v>
      </c>
      <c r="C1929" s="26" t="s">
        <v>10</v>
      </c>
      <c r="D1929" s="26" t="s">
        <v>41</v>
      </c>
      <c r="E1929" s="26">
        <v>0</v>
      </c>
      <c r="F1929" s="26">
        <v>213.872075</v>
      </c>
    </row>
    <row r="1930" spans="2:6" x14ac:dyDescent="0.3">
      <c r="B1930" s="35" t="s">
        <v>44</v>
      </c>
      <c r="C1930" s="28" t="s">
        <v>10</v>
      </c>
      <c r="D1930" s="28" t="s">
        <v>41</v>
      </c>
      <c r="E1930" s="28" t="s">
        <v>24</v>
      </c>
      <c r="F1930" s="28">
        <v>276.23643299999998</v>
      </c>
    </row>
    <row r="1931" spans="2:6" x14ac:dyDescent="0.3">
      <c r="B1931" s="34" t="s">
        <v>44</v>
      </c>
      <c r="C1931" s="26" t="s">
        <v>10</v>
      </c>
      <c r="D1931" s="26" t="s">
        <v>42</v>
      </c>
      <c r="E1931" s="26">
        <v>1</v>
      </c>
      <c r="F1931" s="26">
        <v>36661439.395047002</v>
      </c>
    </row>
    <row r="1932" spans="2:6" x14ac:dyDescent="0.3">
      <c r="B1932" s="35" t="s">
        <v>44</v>
      </c>
      <c r="C1932" s="28" t="s">
        <v>10</v>
      </c>
      <c r="D1932" s="28" t="s">
        <v>42</v>
      </c>
      <c r="E1932" s="28">
        <v>0.95</v>
      </c>
      <c r="F1932" s="28">
        <v>25306931.863072</v>
      </c>
    </row>
    <row r="1933" spans="2:6" x14ac:dyDescent="0.3">
      <c r="B1933" s="34" t="s">
        <v>44</v>
      </c>
      <c r="C1933" s="26" t="s">
        <v>10</v>
      </c>
      <c r="D1933" s="26" t="s">
        <v>42</v>
      </c>
      <c r="E1933" s="26">
        <v>0.95</v>
      </c>
      <c r="F1933" s="26">
        <v>25306931.863072</v>
      </c>
    </row>
    <row r="1934" spans="2:6" x14ac:dyDescent="0.3">
      <c r="B1934" s="35" t="s">
        <v>44</v>
      </c>
      <c r="C1934" s="28" t="s">
        <v>10</v>
      </c>
      <c r="D1934" s="28" t="s">
        <v>42</v>
      </c>
      <c r="E1934" s="28">
        <v>0.95</v>
      </c>
      <c r="F1934" s="28">
        <v>25306931.863072</v>
      </c>
    </row>
    <row r="1935" spans="2:6" x14ac:dyDescent="0.3">
      <c r="B1935" s="34" t="s">
        <v>44</v>
      </c>
      <c r="C1935" s="26" t="s">
        <v>10</v>
      </c>
      <c r="D1935" s="26" t="s">
        <v>42</v>
      </c>
      <c r="E1935" s="26">
        <v>0.75</v>
      </c>
      <c r="F1935" s="26">
        <v>21686363.661047</v>
      </c>
    </row>
    <row r="1936" spans="2:6" x14ac:dyDescent="0.3">
      <c r="B1936" s="35" t="s">
        <v>44</v>
      </c>
      <c r="C1936" s="28" t="s">
        <v>10</v>
      </c>
      <c r="D1936" s="28" t="s">
        <v>42</v>
      </c>
      <c r="E1936" s="28">
        <v>0.75</v>
      </c>
      <c r="F1936" s="28">
        <v>21686363.661047</v>
      </c>
    </row>
    <row r="1937" spans="2:6" x14ac:dyDescent="0.3">
      <c r="B1937" s="34" t="s">
        <v>44</v>
      </c>
      <c r="C1937" s="26" t="s">
        <v>10</v>
      </c>
      <c r="D1937" s="26" t="s">
        <v>42</v>
      </c>
      <c r="E1937" s="26">
        <v>0.75</v>
      </c>
      <c r="F1937" s="26">
        <v>21686363.661047</v>
      </c>
    </row>
    <row r="1938" spans="2:6" x14ac:dyDescent="0.3">
      <c r="B1938" s="35" t="s">
        <v>44</v>
      </c>
      <c r="C1938" s="28" t="s">
        <v>10</v>
      </c>
      <c r="D1938" s="28" t="s">
        <v>42</v>
      </c>
      <c r="E1938" s="28">
        <v>0.75</v>
      </c>
      <c r="F1938" s="28">
        <v>21686363.661047</v>
      </c>
    </row>
    <row r="1939" spans="2:6" x14ac:dyDescent="0.3">
      <c r="B1939" s="34" t="s">
        <v>44</v>
      </c>
      <c r="C1939" s="26" t="s">
        <v>10</v>
      </c>
      <c r="D1939" s="26" t="s">
        <v>42</v>
      </c>
      <c r="E1939" s="26">
        <v>0.5</v>
      </c>
      <c r="F1939" s="26">
        <v>19050842.623275999</v>
      </c>
    </row>
    <row r="1940" spans="2:6" x14ac:dyDescent="0.3">
      <c r="B1940" s="35" t="s">
        <v>44</v>
      </c>
      <c r="C1940" s="28" t="s">
        <v>10</v>
      </c>
      <c r="D1940" s="28" t="s">
        <v>42</v>
      </c>
      <c r="E1940" s="28">
        <v>0.5</v>
      </c>
      <c r="F1940" s="28">
        <v>19050842.623275999</v>
      </c>
    </row>
    <row r="1941" spans="2:6" x14ac:dyDescent="0.3">
      <c r="B1941" s="34" t="s">
        <v>44</v>
      </c>
      <c r="C1941" s="26" t="s">
        <v>10</v>
      </c>
      <c r="D1941" s="26" t="s">
        <v>42</v>
      </c>
      <c r="E1941" s="26">
        <v>0.5</v>
      </c>
      <c r="F1941" s="26">
        <v>19050842.623275999</v>
      </c>
    </row>
    <row r="1942" spans="2:6" x14ac:dyDescent="0.3">
      <c r="B1942" s="35" t="s">
        <v>44</v>
      </c>
      <c r="C1942" s="28" t="s">
        <v>10</v>
      </c>
      <c r="D1942" s="28" t="s">
        <v>42</v>
      </c>
      <c r="E1942" s="28">
        <v>0.5</v>
      </c>
      <c r="F1942" s="28">
        <v>19050842.623275999</v>
      </c>
    </row>
    <row r="1943" spans="2:6" x14ac:dyDescent="0.3">
      <c r="B1943" s="34" t="s">
        <v>44</v>
      </c>
      <c r="C1943" s="26" t="s">
        <v>10</v>
      </c>
      <c r="D1943" s="26" t="s">
        <v>42</v>
      </c>
      <c r="E1943" s="26">
        <v>0.5</v>
      </c>
      <c r="F1943" s="26">
        <v>19050842.623275999</v>
      </c>
    </row>
    <row r="1944" spans="2:6" x14ac:dyDescent="0.3">
      <c r="B1944" s="35" t="s">
        <v>44</v>
      </c>
      <c r="C1944" s="28" t="s">
        <v>10</v>
      </c>
      <c r="D1944" s="28" t="s">
        <v>42</v>
      </c>
      <c r="E1944" s="28">
        <v>0.25</v>
      </c>
      <c r="F1944" s="28">
        <v>16375033.445041001</v>
      </c>
    </row>
    <row r="1945" spans="2:6" x14ac:dyDescent="0.3">
      <c r="B1945" s="34" t="s">
        <v>44</v>
      </c>
      <c r="C1945" s="26" t="s">
        <v>10</v>
      </c>
      <c r="D1945" s="26" t="s">
        <v>42</v>
      </c>
      <c r="E1945" s="26">
        <v>0.25</v>
      </c>
      <c r="F1945" s="26">
        <v>16375033.445041001</v>
      </c>
    </row>
    <row r="1946" spans="2:6" x14ac:dyDescent="0.3">
      <c r="B1946" s="35" t="s">
        <v>44</v>
      </c>
      <c r="C1946" s="28" t="s">
        <v>10</v>
      </c>
      <c r="D1946" s="28" t="s">
        <v>42</v>
      </c>
      <c r="E1946" s="28">
        <v>0.25</v>
      </c>
      <c r="F1946" s="28">
        <v>16375033.445041001</v>
      </c>
    </row>
    <row r="1947" spans="2:6" x14ac:dyDescent="0.3">
      <c r="B1947" s="34" t="s">
        <v>44</v>
      </c>
      <c r="C1947" s="26" t="s">
        <v>10</v>
      </c>
      <c r="D1947" s="26" t="s">
        <v>42</v>
      </c>
      <c r="E1947" s="26">
        <v>0.25</v>
      </c>
      <c r="F1947" s="26">
        <v>16375033.445041001</v>
      </c>
    </row>
    <row r="1948" spans="2:6" x14ac:dyDescent="0.3">
      <c r="B1948" s="35" t="s">
        <v>44</v>
      </c>
      <c r="C1948" s="28" t="s">
        <v>10</v>
      </c>
      <c r="D1948" s="28" t="s">
        <v>42</v>
      </c>
      <c r="E1948" s="28">
        <v>0.05</v>
      </c>
      <c r="F1948" s="28">
        <v>12731331.316663999</v>
      </c>
    </row>
    <row r="1949" spans="2:6" x14ac:dyDescent="0.3">
      <c r="B1949" s="34" t="s">
        <v>44</v>
      </c>
      <c r="C1949" s="26" t="s">
        <v>10</v>
      </c>
      <c r="D1949" s="26" t="s">
        <v>42</v>
      </c>
      <c r="E1949" s="26">
        <v>0.05</v>
      </c>
      <c r="F1949" s="26">
        <v>12731331.316663999</v>
      </c>
    </row>
    <row r="1950" spans="2:6" x14ac:dyDescent="0.3">
      <c r="B1950" s="35" t="s">
        <v>44</v>
      </c>
      <c r="C1950" s="28" t="s">
        <v>10</v>
      </c>
      <c r="D1950" s="28" t="s">
        <v>42</v>
      </c>
      <c r="E1950" s="28">
        <v>0.05</v>
      </c>
      <c r="F1950" s="28">
        <v>12731331.316663999</v>
      </c>
    </row>
    <row r="1951" spans="2:6" x14ac:dyDescent="0.3">
      <c r="B1951" s="34" t="s">
        <v>44</v>
      </c>
      <c r="C1951" s="26" t="s">
        <v>10</v>
      </c>
      <c r="D1951" s="26" t="s">
        <v>42</v>
      </c>
      <c r="E1951" s="26">
        <v>0</v>
      </c>
      <c r="F1951" s="26">
        <v>7365270.2837190004</v>
      </c>
    </row>
    <row r="1952" spans="2:6" x14ac:dyDescent="0.3">
      <c r="B1952" s="35" t="s">
        <v>44</v>
      </c>
      <c r="C1952" s="28" t="s">
        <v>10</v>
      </c>
      <c r="D1952" s="28" t="s">
        <v>42</v>
      </c>
      <c r="E1952" s="28" t="s">
        <v>24</v>
      </c>
      <c r="F1952" s="28">
        <v>19044188.186579</v>
      </c>
    </row>
    <row r="1953" spans="2:6" x14ac:dyDescent="0.3">
      <c r="B1953" s="34" t="s">
        <v>44</v>
      </c>
      <c r="C1953" s="26" t="s">
        <v>10</v>
      </c>
      <c r="D1953" s="26" t="s">
        <v>43</v>
      </c>
      <c r="E1953" s="26">
        <v>1</v>
      </c>
      <c r="F1953" s="26">
        <v>431.61983600000002</v>
      </c>
    </row>
    <row r="1954" spans="2:6" x14ac:dyDescent="0.3">
      <c r="B1954" s="35" t="s">
        <v>44</v>
      </c>
      <c r="C1954" s="28" t="s">
        <v>10</v>
      </c>
      <c r="D1954" s="28" t="s">
        <v>43</v>
      </c>
      <c r="E1954" s="28">
        <v>0.95</v>
      </c>
      <c r="F1954" s="28">
        <v>287.42582900000002</v>
      </c>
    </row>
    <row r="1955" spans="2:6" x14ac:dyDescent="0.3">
      <c r="B1955" s="34" t="s">
        <v>44</v>
      </c>
      <c r="C1955" s="26" t="s">
        <v>10</v>
      </c>
      <c r="D1955" s="26" t="s">
        <v>43</v>
      </c>
      <c r="E1955" s="26">
        <v>0.95</v>
      </c>
      <c r="F1955" s="26">
        <v>287.42582900000002</v>
      </c>
    </row>
    <row r="1956" spans="2:6" x14ac:dyDescent="0.3">
      <c r="B1956" s="35" t="s">
        <v>44</v>
      </c>
      <c r="C1956" s="28" t="s">
        <v>10</v>
      </c>
      <c r="D1956" s="28" t="s">
        <v>43</v>
      </c>
      <c r="E1956" s="28">
        <v>0.95</v>
      </c>
      <c r="F1956" s="28">
        <v>287.42582900000002</v>
      </c>
    </row>
    <row r="1957" spans="2:6" x14ac:dyDescent="0.3">
      <c r="B1957" s="34" t="s">
        <v>44</v>
      </c>
      <c r="C1957" s="26" t="s">
        <v>10</v>
      </c>
      <c r="D1957" s="26" t="s">
        <v>43</v>
      </c>
      <c r="E1957" s="26">
        <v>0.75</v>
      </c>
      <c r="F1957" s="26">
        <v>243.452763</v>
      </c>
    </row>
    <row r="1958" spans="2:6" x14ac:dyDescent="0.3">
      <c r="B1958" s="35" t="s">
        <v>44</v>
      </c>
      <c r="C1958" s="28" t="s">
        <v>10</v>
      </c>
      <c r="D1958" s="28" t="s">
        <v>43</v>
      </c>
      <c r="E1958" s="28">
        <v>0.75</v>
      </c>
      <c r="F1958" s="28">
        <v>243.452763</v>
      </c>
    </row>
    <row r="1959" spans="2:6" x14ac:dyDescent="0.3">
      <c r="B1959" s="34" t="s">
        <v>44</v>
      </c>
      <c r="C1959" s="26" t="s">
        <v>10</v>
      </c>
      <c r="D1959" s="26" t="s">
        <v>43</v>
      </c>
      <c r="E1959" s="26">
        <v>0.75</v>
      </c>
      <c r="F1959" s="26">
        <v>243.452763</v>
      </c>
    </row>
    <row r="1960" spans="2:6" x14ac:dyDescent="0.3">
      <c r="B1960" s="35" t="s">
        <v>44</v>
      </c>
      <c r="C1960" s="28" t="s">
        <v>10</v>
      </c>
      <c r="D1960" s="28" t="s">
        <v>43</v>
      </c>
      <c r="E1960" s="28">
        <v>0.75</v>
      </c>
      <c r="F1960" s="28">
        <v>243.452763</v>
      </c>
    </row>
    <row r="1961" spans="2:6" x14ac:dyDescent="0.3">
      <c r="B1961" s="34" t="s">
        <v>44</v>
      </c>
      <c r="C1961" s="26" t="s">
        <v>10</v>
      </c>
      <c r="D1961" s="26" t="s">
        <v>43</v>
      </c>
      <c r="E1961" s="26">
        <v>0.5</v>
      </c>
      <c r="F1961" s="26">
        <v>223.88569100000001</v>
      </c>
    </row>
    <row r="1962" spans="2:6" x14ac:dyDescent="0.3">
      <c r="B1962" s="35" t="s">
        <v>44</v>
      </c>
      <c r="C1962" s="28" t="s">
        <v>10</v>
      </c>
      <c r="D1962" s="28" t="s">
        <v>43</v>
      </c>
      <c r="E1962" s="28">
        <v>0.5</v>
      </c>
      <c r="F1962" s="28">
        <v>223.88569100000001</v>
      </c>
    </row>
    <row r="1963" spans="2:6" x14ac:dyDescent="0.3">
      <c r="B1963" s="34" t="s">
        <v>44</v>
      </c>
      <c r="C1963" s="26" t="s">
        <v>10</v>
      </c>
      <c r="D1963" s="26" t="s">
        <v>43</v>
      </c>
      <c r="E1963" s="26">
        <v>0.5</v>
      </c>
      <c r="F1963" s="26">
        <v>223.88569100000001</v>
      </c>
    </row>
    <row r="1964" spans="2:6" x14ac:dyDescent="0.3">
      <c r="B1964" s="35" t="s">
        <v>44</v>
      </c>
      <c r="C1964" s="28" t="s">
        <v>10</v>
      </c>
      <c r="D1964" s="28" t="s">
        <v>43</v>
      </c>
      <c r="E1964" s="28">
        <v>0.5</v>
      </c>
      <c r="F1964" s="28">
        <v>223.88569100000001</v>
      </c>
    </row>
    <row r="1965" spans="2:6" x14ac:dyDescent="0.3">
      <c r="B1965" s="34" t="s">
        <v>44</v>
      </c>
      <c r="C1965" s="26" t="s">
        <v>10</v>
      </c>
      <c r="D1965" s="26" t="s">
        <v>43</v>
      </c>
      <c r="E1965" s="26">
        <v>0.5</v>
      </c>
      <c r="F1965" s="26">
        <v>223.88569100000001</v>
      </c>
    </row>
    <row r="1966" spans="2:6" x14ac:dyDescent="0.3">
      <c r="B1966" s="35" t="s">
        <v>44</v>
      </c>
      <c r="C1966" s="28" t="s">
        <v>10</v>
      </c>
      <c r="D1966" s="28" t="s">
        <v>43</v>
      </c>
      <c r="E1966" s="28">
        <v>0.25</v>
      </c>
      <c r="F1966" s="28">
        <v>207.93639999999999</v>
      </c>
    </row>
    <row r="1967" spans="2:6" x14ac:dyDescent="0.3">
      <c r="B1967" s="34" t="s">
        <v>44</v>
      </c>
      <c r="C1967" s="26" t="s">
        <v>10</v>
      </c>
      <c r="D1967" s="26" t="s">
        <v>43</v>
      </c>
      <c r="E1967" s="26">
        <v>0.25</v>
      </c>
      <c r="F1967" s="26">
        <v>207.93639999999999</v>
      </c>
    </row>
    <row r="1968" spans="2:6" x14ac:dyDescent="0.3">
      <c r="B1968" s="35" t="s">
        <v>44</v>
      </c>
      <c r="C1968" s="28" t="s">
        <v>10</v>
      </c>
      <c r="D1968" s="28" t="s">
        <v>43</v>
      </c>
      <c r="E1968" s="28">
        <v>0.25</v>
      </c>
      <c r="F1968" s="28">
        <v>207.93639999999999</v>
      </c>
    </row>
    <row r="1969" spans="2:6" x14ac:dyDescent="0.3">
      <c r="B1969" s="34" t="s">
        <v>44</v>
      </c>
      <c r="C1969" s="26" t="s">
        <v>10</v>
      </c>
      <c r="D1969" s="26" t="s">
        <v>43</v>
      </c>
      <c r="E1969" s="26">
        <v>0.25</v>
      </c>
      <c r="F1969" s="26">
        <v>207.93639999999999</v>
      </c>
    </row>
    <row r="1970" spans="2:6" x14ac:dyDescent="0.3">
      <c r="B1970" s="35" t="s">
        <v>44</v>
      </c>
      <c r="C1970" s="28" t="s">
        <v>10</v>
      </c>
      <c r="D1970" s="28" t="s">
        <v>43</v>
      </c>
      <c r="E1970" s="28">
        <v>0.05</v>
      </c>
      <c r="F1970" s="28">
        <v>190.507588</v>
      </c>
    </row>
    <row r="1971" spans="2:6" x14ac:dyDescent="0.3">
      <c r="B1971" s="34" t="s">
        <v>44</v>
      </c>
      <c r="C1971" s="26" t="s">
        <v>10</v>
      </c>
      <c r="D1971" s="26" t="s">
        <v>43</v>
      </c>
      <c r="E1971" s="26">
        <v>0.05</v>
      </c>
      <c r="F1971" s="26">
        <v>190.507588</v>
      </c>
    </row>
    <row r="1972" spans="2:6" x14ac:dyDescent="0.3">
      <c r="B1972" s="35" t="s">
        <v>44</v>
      </c>
      <c r="C1972" s="28" t="s">
        <v>10</v>
      </c>
      <c r="D1972" s="28" t="s">
        <v>43</v>
      </c>
      <c r="E1972" s="28">
        <v>0.05</v>
      </c>
      <c r="F1972" s="28">
        <v>190.507588</v>
      </c>
    </row>
    <row r="1973" spans="2:6" x14ac:dyDescent="0.3">
      <c r="B1973" s="34" t="s">
        <v>44</v>
      </c>
      <c r="C1973" s="26" t="s">
        <v>10</v>
      </c>
      <c r="D1973" s="26" t="s">
        <v>43</v>
      </c>
      <c r="E1973" s="26">
        <v>0</v>
      </c>
      <c r="F1973" s="26">
        <v>171.687794</v>
      </c>
    </row>
    <row r="1974" spans="2:6" x14ac:dyDescent="0.3">
      <c r="B1974" s="35" t="s">
        <v>44</v>
      </c>
      <c r="C1974" s="28" t="s">
        <v>10</v>
      </c>
      <c r="D1974" s="28" t="s">
        <v>43</v>
      </c>
      <c r="E1974" s="28" t="s">
        <v>24</v>
      </c>
      <c r="F1974" s="28">
        <v>229.18771899999999</v>
      </c>
    </row>
    <row r="1975" spans="2:6" x14ac:dyDescent="0.3">
      <c r="B1975" s="34" t="s">
        <v>44</v>
      </c>
      <c r="C1975" s="26" t="s">
        <v>11</v>
      </c>
      <c r="D1975" s="26" t="s">
        <v>35</v>
      </c>
      <c r="E1975" s="26">
        <v>1</v>
      </c>
      <c r="F1975" s="26">
        <v>132760.6</v>
      </c>
    </row>
    <row r="1976" spans="2:6" x14ac:dyDescent="0.3">
      <c r="B1976" s="35" t="s">
        <v>44</v>
      </c>
      <c r="C1976" s="28" t="s">
        <v>11</v>
      </c>
      <c r="D1976" s="28" t="s">
        <v>35</v>
      </c>
      <c r="E1976" s="28">
        <v>0.95</v>
      </c>
      <c r="F1976" s="28">
        <v>115281.075</v>
      </c>
    </row>
    <row r="1977" spans="2:6" x14ac:dyDescent="0.3">
      <c r="B1977" s="34" t="s">
        <v>44</v>
      </c>
      <c r="C1977" s="26" t="s">
        <v>11</v>
      </c>
      <c r="D1977" s="26" t="s">
        <v>35</v>
      </c>
      <c r="E1977" s="26">
        <v>0.95</v>
      </c>
      <c r="F1977" s="26">
        <v>115281.075</v>
      </c>
    </row>
    <row r="1978" spans="2:6" x14ac:dyDescent="0.3">
      <c r="B1978" s="35" t="s">
        <v>44</v>
      </c>
      <c r="C1978" s="28" t="s">
        <v>11</v>
      </c>
      <c r="D1978" s="28" t="s">
        <v>35</v>
      </c>
      <c r="E1978" s="28">
        <v>0.95</v>
      </c>
      <c r="F1978" s="28">
        <v>115281.075</v>
      </c>
    </row>
    <row r="1979" spans="2:6" x14ac:dyDescent="0.3">
      <c r="B1979" s="34" t="s">
        <v>44</v>
      </c>
      <c r="C1979" s="26" t="s">
        <v>11</v>
      </c>
      <c r="D1979" s="26" t="s">
        <v>35</v>
      </c>
      <c r="E1979" s="26">
        <v>0.75</v>
      </c>
      <c r="F1979" s="26">
        <v>103899.6</v>
      </c>
    </row>
    <row r="1980" spans="2:6" x14ac:dyDescent="0.3">
      <c r="B1980" s="35" t="s">
        <v>44</v>
      </c>
      <c r="C1980" s="28" t="s">
        <v>11</v>
      </c>
      <c r="D1980" s="28" t="s">
        <v>35</v>
      </c>
      <c r="E1980" s="28">
        <v>0.75</v>
      </c>
      <c r="F1980" s="28">
        <v>103899.6</v>
      </c>
    </row>
    <row r="1981" spans="2:6" x14ac:dyDescent="0.3">
      <c r="B1981" s="34" t="s">
        <v>44</v>
      </c>
      <c r="C1981" s="26" t="s">
        <v>11</v>
      </c>
      <c r="D1981" s="26" t="s">
        <v>35</v>
      </c>
      <c r="E1981" s="26">
        <v>0.75</v>
      </c>
      <c r="F1981" s="26">
        <v>103899.6</v>
      </c>
    </row>
    <row r="1982" spans="2:6" x14ac:dyDescent="0.3">
      <c r="B1982" s="35" t="s">
        <v>44</v>
      </c>
      <c r="C1982" s="28" t="s">
        <v>11</v>
      </c>
      <c r="D1982" s="28" t="s">
        <v>35</v>
      </c>
      <c r="E1982" s="28">
        <v>0.75</v>
      </c>
      <c r="F1982" s="28">
        <v>103899.6</v>
      </c>
    </row>
    <row r="1983" spans="2:6" x14ac:dyDescent="0.3">
      <c r="B1983" s="34" t="s">
        <v>44</v>
      </c>
      <c r="C1983" s="26" t="s">
        <v>11</v>
      </c>
      <c r="D1983" s="26" t="s">
        <v>35</v>
      </c>
      <c r="E1983" s="26">
        <v>0.5</v>
      </c>
      <c r="F1983" s="26">
        <v>94124.1</v>
      </c>
    </row>
    <row r="1984" spans="2:6" x14ac:dyDescent="0.3">
      <c r="B1984" s="35" t="s">
        <v>44</v>
      </c>
      <c r="C1984" s="28" t="s">
        <v>11</v>
      </c>
      <c r="D1984" s="28" t="s">
        <v>35</v>
      </c>
      <c r="E1984" s="28">
        <v>0.5</v>
      </c>
      <c r="F1984" s="28">
        <v>94124.1</v>
      </c>
    </row>
    <row r="1985" spans="2:6" x14ac:dyDescent="0.3">
      <c r="B1985" s="34" t="s">
        <v>44</v>
      </c>
      <c r="C1985" s="26" t="s">
        <v>11</v>
      </c>
      <c r="D1985" s="26" t="s">
        <v>35</v>
      </c>
      <c r="E1985" s="26">
        <v>0.5</v>
      </c>
      <c r="F1985" s="26">
        <v>94124.1</v>
      </c>
    </row>
    <row r="1986" spans="2:6" x14ac:dyDescent="0.3">
      <c r="B1986" s="35" t="s">
        <v>44</v>
      </c>
      <c r="C1986" s="28" t="s">
        <v>11</v>
      </c>
      <c r="D1986" s="28" t="s">
        <v>35</v>
      </c>
      <c r="E1986" s="28">
        <v>0.5</v>
      </c>
      <c r="F1986" s="28">
        <v>94124.1</v>
      </c>
    </row>
    <row r="1987" spans="2:6" x14ac:dyDescent="0.3">
      <c r="B1987" s="34" t="s">
        <v>44</v>
      </c>
      <c r="C1987" s="26" t="s">
        <v>11</v>
      </c>
      <c r="D1987" s="26" t="s">
        <v>35</v>
      </c>
      <c r="E1987" s="26">
        <v>0.5</v>
      </c>
      <c r="F1987" s="26">
        <v>94124.1</v>
      </c>
    </row>
    <row r="1988" spans="2:6" x14ac:dyDescent="0.3">
      <c r="B1988" s="35" t="s">
        <v>44</v>
      </c>
      <c r="C1988" s="28" t="s">
        <v>11</v>
      </c>
      <c r="D1988" s="28" t="s">
        <v>35</v>
      </c>
      <c r="E1988" s="28">
        <v>0.25</v>
      </c>
      <c r="F1988" s="28">
        <v>81951.274999999994</v>
      </c>
    </row>
    <row r="1989" spans="2:6" x14ac:dyDescent="0.3">
      <c r="B1989" s="34" t="s">
        <v>44</v>
      </c>
      <c r="C1989" s="26" t="s">
        <v>11</v>
      </c>
      <c r="D1989" s="26" t="s">
        <v>35</v>
      </c>
      <c r="E1989" s="26">
        <v>0.25</v>
      </c>
      <c r="F1989" s="26">
        <v>81951.274999999994</v>
      </c>
    </row>
    <row r="1990" spans="2:6" x14ac:dyDescent="0.3">
      <c r="B1990" s="35" t="s">
        <v>44</v>
      </c>
      <c r="C1990" s="28" t="s">
        <v>11</v>
      </c>
      <c r="D1990" s="28" t="s">
        <v>35</v>
      </c>
      <c r="E1990" s="28">
        <v>0.25</v>
      </c>
      <c r="F1990" s="28">
        <v>81951.274999999994</v>
      </c>
    </row>
    <row r="1991" spans="2:6" x14ac:dyDescent="0.3">
      <c r="B1991" s="34" t="s">
        <v>44</v>
      </c>
      <c r="C1991" s="26" t="s">
        <v>11</v>
      </c>
      <c r="D1991" s="26" t="s">
        <v>35</v>
      </c>
      <c r="E1991" s="26">
        <v>0.25</v>
      </c>
      <c r="F1991" s="26">
        <v>81951.274999999994</v>
      </c>
    </row>
    <row r="1992" spans="2:6" x14ac:dyDescent="0.3">
      <c r="B1992" s="35" t="s">
        <v>44</v>
      </c>
      <c r="C1992" s="28" t="s">
        <v>11</v>
      </c>
      <c r="D1992" s="28" t="s">
        <v>35</v>
      </c>
      <c r="E1992" s="28">
        <v>0.05</v>
      </c>
      <c r="F1992" s="28">
        <v>61958.05</v>
      </c>
    </row>
    <row r="1993" spans="2:6" x14ac:dyDescent="0.3">
      <c r="B1993" s="34" t="s">
        <v>44</v>
      </c>
      <c r="C1993" s="26" t="s">
        <v>11</v>
      </c>
      <c r="D1993" s="26" t="s">
        <v>35</v>
      </c>
      <c r="E1993" s="26">
        <v>0.05</v>
      </c>
      <c r="F1993" s="26">
        <v>61958.05</v>
      </c>
    </row>
    <row r="1994" spans="2:6" x14ac:dyDescent="0.3">
      <c r="B1994" s="35" t="s">
        <v>44</v>
      </c>
      <c r="C1994" s="28" t="s">
        <v>11</v>
      </c>
      <c r="D1994" s="28" t="s">
        <v>35</v>
      </c>
      <c r="E1994" s="28">
        <v>0.05</v>
      </c>
      <c r="F1994" s="28">
        <v>61958.05</v>
      </c>
    </row>
    <row r="1995" spans="2:6" x14ac:dyDescent="0.3">
      <c r="B1995" s="34" t="s">
        <v>44</v>
      </c>
      <c r="C1995" s="26" t="s">
        <v>11</v>
      </c>
      <c r="D1995" s="26" t="s">
        <v>35</v>
      </c>
      <c r="E1995" s="26">
        <v>0</v>
      </c>
      <c r="F1995" s="26">
        <v>46550</v>
      </c>
    </row>
    <row r="1996" spans="2:6" x14ac:dyDescent="0.3">
      <c r="B1996" s="35" t="s">
        <v>44</v>
      </c>
      <c r="C1996" s="28" t="s">
        <v>11</v>
      </c>
      <c r="D1996" s="28" t="s">
        <v>35</v>
      </c>
      <c r="E1996" s="28" t="s">
        <v>24</v>
      </c>
      <c r="F1996" s="28">
        <v>92106.136811000004</v>
      </c>
    </row>
    <row r="1997" spans="2:6" x14ac:dyDescent="0.3">
      <c r="B1997" s="34" t="s">
        <v>44</v>
      </c>
      <c r="C1997" s="26" t="s">
        <v>11</v>
      </c>
      <c r="D1997" s="26" t="s">
        <v>45</v>
      </c>
      <c r="E1997" s="26">
        <v>1</v>
      </c>
      <c r="F1997" s="26">
        <v>193235.619469</v>
      </c>
    </row>
    <row r="1998" spans="2:6" x14ac:dyDescent="0.3">
      <c r="B1998" s="35" t="s">
        <v>44</v>
      </c>
      <c r="C1998" s="28" t="s">
        <v>11</v>
      </c>
      <c r="D1998" s="28" t="s">
        <v>45</v>
      </c>
      <c r="E1998" s="28">
        <v>0.95</v>
      </c>
      <c r="F1998" s="28">
        <v>167726.07853999999</v>
      </c>
    </row>
    <row r="1999" spans="2:6" x14ac:dyDescent="0.3">
      <c r="B1999" s="34" t="s">
        <v>44</v>
      </c>
      <c r="C1999" s="26" t="s">
        <v>11</v>
      </c>
      <c r="D1999" s="26" t="s">
        <v>45</v>
      </c>
      <c r="E1999" s="26">
        <v>0.95</v>
      </c>
      <c r="F1999" s="26">
        <v>167726.07853999999</v>
      </c>
    </row>
    <row r="2000" spans="2:6" x14ac:dyDescent="0.3">
      <c r="B2000" s="35" t="s">
        <v>44</v>
      </c>
      <c r="C2000" s="28" t="s">
        <v>11</v>
      </c>
      <c r="D2000" s="28" t="s">
        <v>45</v>
      </c>
      <c r="E2000" s="28">
        <v>0.95</v>
      </c>
      <c r="F2000" s="28">
        <v>167726.07853999999</v>
      </c>
    </row>
    <row r="2001" spans="2:6" x14ac:dyDescent="0.3">
      <c r="B2001" s="34" t="s">
        <v>44</v>
      </c>
      <c r="C2001" s="26" t="s">
        <v>11</v>
      </c>
      <c r="D2001" s="26" t="s">
        <v>45</v>
      </c>
      <c r="E2001" s="26">
        <v>0.75</v>
      </c>
      <c r="F2001" s="26">
        <v>151227.87610600001</v>
      </c>
    </row>
    <row r="2002" spans="2:6" x14ac:dyDescent="0.3">
      <c r="B2002" s="35" t="s">
        <v>44</v>
      </c>
      <c r="C2002" s="28" t="s">
        <v>11</v>
      </c>
      <c r="D2002" s="28" t="s">
        <v>45</v>
      </c>
      <c r="E2002" s="28">
        <v>0.75</v>
      </c>
      <c r="F2002" s="28">
        <v>151227.87610600001</v>
      </c>
    </row>
    <row r="2003" spans="2:6" x14ac:dyDescent="0.3">
      <c r="B2003" s="34" t="s">
        <v>44</v>
      </c>
      <c r="C2003" s="26" t="s">
        <v>11</v>
      </c>
      <c r="D2003" s="26" t="s">
        <v>45</v>
      </c>
      <c r="E2003" s="26">
        <v>0.75</v>
      </c>
      <c r="F2003" s="26">
        <v>151227.87610600001</v>
      </c>
    </row>
    <row r="2004" spans="2:6" x14ac:dyDescent="0.3">
      <c r="B2004" s="35" t="s">
        <v>44</v>
      </c>
      <c r="C2004" s="28" t="s">
        <v>11</v>
      </c>
      <c r="D2004" s="28" t="s">
        <v>45</v>
      </c>
      <c r="E2004" s="28">
        <v>0.75</v>
      </c>
      <c r="F2004" s="28">
        <v>151227.87610600001</v>
      </c>
    </row>
    <row r="2005" spans="2:6" x14ac:dyDescent="0.3">
      <c r="B2005" s="34" t="s">
        <v>44</v>
      </c>
      <c r="C2005" s="26" t="s">
        <v>11</v>
      </c>
      <c r="D2005" s="26" t="s">
        <v>45</v>
      </c>
      <c r="E2005" s="26">
        <v>0.5</v>
      </c>
      <c r="F2005" s="26">
        <v>136999.446903</v>
      </c>
    </row>
    <row r="2006" spans="2:6" x14ac:dyDescent="0.3">
      <c r="B2006" s="35" t="s">
        <v>44</v>
      </c>
      <c r="C2006" s="28" t="s">
        <v>11</v>
      </c>
      <c r="D2006" s="28" t="s">
        <v>45</v>
      </c>
      <c r="E2006" s="28">
        <v>0.5</v>
      </c>
      <c r="F2006" s="28">
        <v>136999.446903</v>
      </c>
    </row>
    <row r="2007" spans="2:6" x14ac:dyDescent="0.3">
      <c r="B2007" s="34" t="s">
        <v>44</v>
      </c>
      <c r="C2007" s="26" t="s">
        <v>11</v>
      </c>
      <c r="D2007" s="26" t="s">
        <v>45</v>
      </c>
      <c r="E2007" s="26">
        <v>0.5</v>
      </c>
      <c r="F2007" s="26">
        <v>136999.446903</v>
      </c>
    </row>
    <row r="2008" spans="2:6" x14ac:dyDescent="0.3">
      <c r="B2008" s="35" t="s">
        <v>44</v>
      </c>
      <c r="C2008" s="28" t="s">
        <v>11</v>
      </c>
      <c r="D2008" s="28" t="s">
        <v>45</v>
      </c>
      <c r="E2008" s="28">
        <v>0.5</v>
      </c>
      <c r="F2008" s="28">
        <v>136999.446903</v>
      </c>
    </row>
    <row r="2009" spans="2:6" x14ac:dyDescent="0.3">
      <c r="B2009" s="34" t="s">
        <v>44</v>
      </c>
      <c r="C2009" s="26" t="s">
        <v>11</v>
      </c>
      <c r="D2009" s="26" t="s">
        <v>45</v>
      </c>
      <c r="E2009" s="26">
        <v>0.5</v>
      </c>
      <c r="F2009" s="26">
        <v>136999.446903</v>
      </c>
    </row>
    <row r="2010" spans="2:6" x14ac:dyDescent="0.3">
      <c r="B2010" s="35" t="s">
        <v>44</v>
      </c>
      <c r="C2010" s="28" t="s">
        <v>11</v>
      </c>
      <c r="D2010" s="28" t="s">
        <v>45</v>
      </c>
      <c r="E2010" s="28">
        <v>0.25</v>
      </c>
      <c r="F2010" s="28">
        <v>119247.78761100001</v>
      </c>
    </row>
    <row r="2011" spans="2:6" x14ac:dyDescent="0.3">
      <c r="B2011" s="34" t="s">
        <v>44</v>
      </c>
      <c r="C2011" s="26" t="s">
        <v>11</v>
      </c>
      <c r="D2011" s="26" t="s">
        <v>45</v>
      </c>
      <c r="E2011" s="26">
        <v>0.25</v>
      </c>
      <c r="F2011" s="26">
        <v>119247.78761100001</v>
      </c>
    </row>
    <row r="2012" spans="2:6" x14ac:dyDescent="0.3">
      <c r="B2012" s="35" t="s">
        <v>44</v>
      </c>
      <c r="C2012" s="28" t="s">
        <v>11</v>
      </c>
      <c r="D2012" s="28" t="s">
        <v>45</v>
      </c>
      <c r="E2012" s="28">
        <v>0.25</v>
      </c>
      <c r="F2012" s="28">
        <v>119247.78761100001</v>
      </c>
    </row>
    <row r="2013" spans="2:6" x14ac:dyDescent="0.3">
      <c r="B2013" s="34" t="s">
        <v>44</v>
      </c>
      <c r="C2013" s="26" t="s">
        <v>11</v>
      </c>
      <c r="D2013" s="26" t="s">
        <v>45</v>
      </c>
      <c r="E2013" s="26">
        <v>0.25</v>
      </c>
      <c r="F2013" s="26">
        <v>119247.78761100001</v>
      </c>
    </row>
    <row r="2014" spans="2:6" x14ac:dyDescent="0.3">
      <c r="B2014" s="35" t="s">
        <v>44</v>
      </c>
      <c r="C2014" s="28" t="s">
        <v>11</v>
      </c>
      <c r="D2014" s="28" t="s">
        <v>45</v>
      </c>
      <c r="E2014" s="28">
        <v>0.05</v>
      </c>
      <c r="F2014" s="28">
        <v>90181.139381000001</v>
      </c>
    </row>
    <row r="2015" spans="2:6" x14ac:dyDescent="0.3">
      <c r="B2015" s="34" t="s">
        <v>44</v>
      </c>
      <c r="C2015" s="26" t="s">
        <v>11</v>
      </c>
      <c r="D2015" s="26" t="s">
        <v>45</v>
      </c>
      <c r="E2015" s="26">
        <v>0.05</v>
      </c>
      <c r="F2015" s="26">
        <v>90181.139381000001</v>
      </c>
    </row>
    <row r="2016" spans="2:6" x14ac:dyDescent="0.3">
      <c r="B2016" s="35" t="s">
        <v>44</v>
      </c>
      <c r="C2016" s="28" t="s">
        <v>11</v>
      </c>
      <c r="D2016" s="28" t="s">
        <v>45</v>
      </c>
      <c r="E2016" s="28">
        <v>0.05</v>
      </c>
      <c r="F2016" s="28">
        <v>90181.139381000001</v>
      </c>
    </row>
    <row r="2017" spans="2:6" x14ac:dyDescent="0.3">
      <c r="B2017" s="34" t="s">
        <v>44</v>
      </c>
      <c r="C2017" s="26" t="s">
        <v>11</v>
      </c>
      <c r="D2017" s="26" t="s">
        <v>45</v>
      </c>
      <c r="E2017" s="26">
        <v>0</v>
      </c>
      <c r="F2017" s="26">
        <v>67483.407080000004</v>
      </c>
    </row>
    <row r="2018" spans="2:6" x14ac:dyDescent="0.3">
      <c r="B2018" s="35" t="s">
        <v>44</v>
      </c>
      <c r="C2018" s="28" t="s">
        <v>11</v>
      </c>
      <c r="D2018" s="28" t="s">
        <v>45</v>
      </c>
      <c r="E2018" s="28" t="s">
        <v>24</v>
      </c>
      <c r="F2018" s="28">
        <v>134066.011554</v>
      </c>
    </row>
    <row r="2019" spans="2:6" x14ac:dyDescent="0.3">
      <c r="B2019" s="34" t="s">
        <v>44</v>
      </c>
      <c r="C2019" s="26" t="s">
        <v>11</v>
      </c>
      <c r="D2019" s="26" t="s">
        <v>36</v>
      </c>
      <c r="E2019" s="26">
        <v>1</v>
      </c>
      <c r="F2019" s="26">
        <v>41455627.999330997</v>
      </c>
    </row>
    <row r="2020" spans="2:6" x14ac:dyDescent="0.3">
      <c r="B2020" s="35" t="s">
        <v>44</v>
      </c>
      <c r="C2020" s="28" t="s">
        <v>11</v>
      </c>
      <c r="D2020" s="28" t="s">
        <v>36</v>
      </c>
      <c r="E2020" s="28">
        <v>0.95</v>
      </c>
      <c r="F2020" s="28">
        <v>33794129.989665002</v>
      </c>
    </row>
    <row r="2021" spans="2:6" x14ac:dyDescent="0.3">
      <c r="B2021" s="34" t="s">
        <v>44</v>
      </c>
      <c r="C2021" s="26" t="s">
        <v>11</v>
      </c>
      <c r="D2021" s="26" t="s">
        <v>36</v>
      </c>
      <c r="E2021" s="26">
        <v>0.95</v>
      </c>
      <c r="F2021" s="26">
        <v>33794129.989665002</v>
      </c>
    </row>
    <row r="2022" spans="2:6" x14ac:dyDescent="0.3">
      <c r="B2022" s="35" t="s">
        <v>44</v>
      </c>
      <c r="C2022" s="28" t="s">
        <v>11</v>
      </c>
      <c r="D2022" s="28" t="s">
        <v>36</v>
      </c>
      <c r="E2022" s="28">
        <v>0.95</v>
      </c>
      <c r="F2022" s="28">
        <v>33794129.989665002</v>
      </c>
    </row>
    <row r="2023" spans="2:6" x14ac:dyDescent="0.3">
      <c r="B2023" s="34" t="s">
        <v>44</v>
      </c>
      <c r="C2023" s="26" t="s">
        <v>11</v>
      </c>
      <c r="D2023" s="26" t="s">
        <v>36</v>
      </c>
      <c r="E2023" s="26">
        <v>0.75</v>
      </c>
      <c r="F2023" s="26">
        <v>29143571.310867999</v>
      </c>
    </row>
    <row r="2024" spans="2:6" x14ac:dyDescent="0.3">
      <c r="B2024" s="35" t="s">
        <v>44</v>
      </c>
      <c r="C2024" s="28" t="s">
        <v>11</v>
      </c>
      <c r="D2024" s="28" t="s">
        <v>36</v>
      </c>
      <c r="E2024" s="28">
        <v>0.75</v>
      </c>
      <c r="F2024" s="28">
        <v>29143571.310867999</v>
      </c>
    </row>
    <row r="2025" spans="2:6" x14ac:dyDescent="0.3">
      <c r="B2025" s="34" t="s">
        <v>44</v>
      </c>
      <c r="C2025" s="26" t="s">
        <v>11</v>
      </c>
      <c r="D2025" s="26" t="s">
        <v>36</v>
      </c>
      <c r="E2025" s="26">
        <v>0.75</v>
      </c>
      <c r="F2025" s="26">
        <v>29143571.310867999</v>
      </c>
    </row>
    <row r="2026" spans="2:6" x14ac:dyDescent="0.3">
      <c r="B2026" s="35" t="s">
        <v>44</v>
      </c>
      <c r="C2026" s="28" t="s">
        <v>11</v>
      </c>
      <c r="D2026" s="28" t="s">
        <v>36</v>
      </c>
      <c r="E2026" s="28">
        <v>0.75</v>
      </c>
      <c r="F2026" s="28">
        <v>29143571.310867999</v>
      </c>
    </row>
    <row r="2027" spans="2:6" x14ac:dyDescent="0.3">
      <c r="B2027" s="34" t="s">
        <v>44</v>
      </c>
      <c r="C2027" s="26" t="s">
        <v>11</v>
      </c>
      <c r="D2027" s="26" t="s">
        <v>36</v>
      </c>
      <c r="E2027" s="26">
        <v>0.5</v>
      </c>
      <c r="F2027" s="26">
        <v>25564937.486678999</v>
      </c>
    </row>
    <row r="2028" spans="2:6" x14ac:dyDescent="0.3">
      <c r="B2028" s="35" t="s">
        <v>44</v>
      </c>
      <c r="C2028" s="28" t="s">
        <v>11</v>
      </c>
      <c r="D2028" s="28" t="s">
        <v>36</v>
      </c>
      <c r="E2028" s="28">
        <v>0.5</v>
      </c>
      <c r="F2028" s="28">
        <v>25564937.486678999</v>
      </c>
    </row>
    <row r="2029" spans="2:6" x14ac:dyDescent="0.3">
      <c r="B2029" s="34" t="s">
        <v>44</v>
      </c>
      <c r="C2029" s="26" t="s">
        <v>11</v>
      </c>
      <c r="D2029" s="26" t="s">
        <v>36</v>
      </c>
      <c r="E2029" s="26">
        <v>0.5</v>
      </c>
      <c r="F2029" s="26">
        <v>25564937.486678999</v>
      </c>
    </row>
    <row r="2030" spans="2:6" x14ac:dyDescent="0.3">
      <c r="B2030" s="35" t="s">
        <v>44</v>
      </c>
      <c r="C2030" s="28" t="s">
        <v>11</v>
      </c>
      <c r="D2030" s="28" t="s">
        <v>36</v>
      </c>
      <c r="E2030" s="28">
        <v>0.5</v>
      </c>
      <c r="F2030" s="28">
        <v>25564937.486678999</v>
      </c>
    </row>
    <row r="2031" spans="2:6" x14ac:dyDescent="0.3">
      <c r="B2031" s="34" t="s">
        <v>44</v>
      </c>
      <c r="C2031" s="26" t="s">
        <v>11</v>
      </c>
      <c r="D2031" s="26" t="s">
        <v>36</v>
      </c>
      <c r="E2031" s="26">
        <v>0.5</v>
      </c>
      <c r="F2031" s="26">
        <v>25564937.486678999</v>
      </c>
    </row>
    <row r="2032" spans="2:6" x14ac:dyDescent="0.3">
      <c r="B2032" s="35" t="s">
        <v>44</v>
      </c>
      <c r="C2032" s="28" t="s">
        <v>11</v>
      </c>
      <c r="D2032" s="28" t="s">
        <v>36</v>
      </c>
      <c r="E2032" s="28">
        <v>0.25</v>
      </c>
      <c r="F2032" s="28">
        <v>21829767.788511001</v>
      </c>
    </row>
    <row r="2033" spans="2:6" x14ac:dyDescent="0.3">
      <c r="B2033" s="34" t="s">
        <v>44</v>
      </c>
      <c r="C2033" s="26" t="s">
        <v>11</v>
      </c>
      <c r="D2033" s="26" t="s">
        <v>36</v>
      </c>
      <c r="E2033" s="26">
        <v>0.25</v>
      </c>
      <c r="F2033" s="26">
        <v>21829767.788511001</v>
      </c>
    </row>
    <row r="2034" spans="2:6" x14ac:dyDescent="0.3">
      <c r="B2034" s="35" t="s">
        <v>44</v>
      </c>
      <c r="C2034" s="28" t="s">
        <v>11</v>
      </c>
      <c r="D2034" s="28" t="s">
        <v>36</v>
      </c>
      <c r="E2034" s="28">
        <v>0.25</v>
      </c>
      <c r="F2034" s="28">
        <v>21829767.788511001</v>
      </c>
    </row>
    <row r="2035" spans="2:6" x14ac:dyDescent="0.3">
      <c r="B2035" s="34" t="s">
        <v>44</v>
      </c>
      <c r="C2035" s="26" t="s">
        <v>11</v>
      </c>
      <c r="D2035" s="26" t="s">
        <v>36</v>
      </c>
      <c r="E2035" s="26">
        <v>0.25</v>
      </c>
      <c r="F2035" s="26">
        <v>21829767.788511001</v>
      </c>
    </row>
    <row r="2036" spans="2:6" x14ac:dyDescent="0.3">
      <c r="B2036" s="35" t="s">
        <v>44</v>
      </c>
      <c r="C2036" s="28" t="s">
        <v>11</v>
      </c>
      <c r="D2036" s="28" t="s">
        <v>36</v>
      </c>
      <c r="E2036" s="28">
        <v>0.05</v>
      </c>
      <c r="F2036" s="28">
        <v>16891545.443156</v>
      </c>
    </row>
    <row r="2037" spans="2:6" x14ac:dyDescent="0.3">
      <c r="B2037" s="34" t="s">
        <v>44</v>
      </c>
      <c r="C2037" s="26" t="s">
        <v>11</v>
      </c>
      <c r="D2037" s="26" t="s">
        <v>36</v>
      </c>
      <c r="E2037" s="26">
        <v>0.05</v>
      </c>
      <c r="F2037" s="26">
        <v>16891545.443156</v>
      </c>
    </row>
    <row r="2038" spans="2:6" x14ac:dyDescent="0.3">
      <c r="B2038" s="35" t="s">
        <v>44</v>
      </c>
      <c r="C2038" s="28" t="s">
        <v>11</v>
      </c>
      <c r="D2038" s="28" t="s">
        <v>36</v>
      </c>
      <c r="E2038" s="28">
        <v>0.05</v>
      </c>
      <c r="F2038" s="28">
        <v>16891545.443156</v>
      </c>
    </row>
    <row r="2039" spans="2:6" x14ac:dyDescent="0.3">
      <c r="B2039" s="34" t="s">
        <v>44</v>
      </c>
      <c r="C2039" s="26" t="s">
        <v>11</v>
      </c>
      <c r="D2039" s="26" t="s">
        <v>36</v>
      </c>
      <c r="E2039" s="26">
        <v>0</v>
      </c>
      <c r="F2039" s="26">
        <v>10550638.472563</v>
      </c>
    </row>
    <row r="2040" spans="2:6" x14ac:dyDescent="0.3">
      <c r="B2040" s="35" t="s">
        <v>44</v>
      </c>
      <c r="C2040" s="28" t="s">
        <v>11</v>
      </c>
      <c r="D2040" s="28" t="s">
        <v>36</v>
      </c>
      <c r="E2040" s="28" t="s">
        <v>24</v>
      </c>
      <c r="F2040" s="28">
        <v>25482959.471521001</v>
      </c>
    </row>
    <row r="2041" spans="2:6" x14ac:dyDescent="0.3">
      <c r="B2041" s="34" t="s">
        <v>44</v>
      </c>
      <c r="C2041" s="26" t="s">
        <v>11</v>
      </c>
      <c r="D2041" s="26" t="s">
        <v>37</v>
      </c>
      <c r="E2041" s="26">
        <v>1</v>
      </c>
      <c r="F2041" s="26">
        <v>11688648.148314999</v>
      </c>
    </row>
    <row r="2042" spans="2:6" x14ac:dyDescent="0.3">
      <c r="B2042" s="35" t="s">
        <v>44</v>
      </c>
      <c r="C2042" s="28" t="s">
        <v>11</v>
      </c>
      <c r="D2042" s="28" t="s">
        <v>37</v>
      </c>
      <c r="E2042" s="28">
        <v>0.95</v>
      </c>
      <c r="F2042" s="28">
        <v>8494564.5502439998</v>
      </c>
    </row>
    <row r="2043" spans="2:6" x14ac:dyDescent="0.3">
      <c r="B2043" s="34" t="s">
        <v>44</v>
      </c>
      <c r="C2043" s="26" t="s">
        <v>11</v>
      </c>
      <c r="D2043" s="26" t="s">
        <v>37</v>
      </c>
      <c r="E2043" s="26">
        <v>0.95</v>
      </c>
      <c r="F2043" s="26">
        <v>8494564.5502439998</v>
      </c>
    </row>
    <row r="2044" spans="2:6" x14ac:dyDescent="0.3">
      <c r="B2044" s="35" t="s">
        <v>44</v>
      </c>
      <c r="C2044" s="28" t="s">
        <v>11</v>
      </c>
      <c r="D2044" s="28" t="s">
        <v>37</v>
      </c>
      <c r="E2044" s="28">
        <v>0.95</v>
      </c>
      <c r="F2044" s="28">
        <v>8494564.5502439998</v>
      </c>
    </row>
    <row r="2045" spans="2:6" x14ac:dyDescent="0.3">
      <c r="B2045" s="34" t="s">
        <v>44</v>
      </c>
      <c r="C2045" s="26" t="s">
        <v>11</v>
      </c>
      <c r="D2045" s="26" t="s">
        <v>37</v>
      </c>
      <c r="E2045" s="26">
        <v>0.75</v>
      </c>
      <c r="F2045" s="26">
        <v>6954165.6349280002</v>
      </c>
    </row>
    <row r="2046" spans="2:6" x14ac:dyDescent="0.3">
      <c r="B2046" s="35" t="s">
        <v>44</v>
      </c>
      <c r="C2046" s="28" t="s">
        <v>11</v>
      </c>
      <c r="D2046" s="28" t="s">
        <v>37</v>
      </c>
      <c r="E2046" s="28">
        <v>0.75</v>
      </c>
      <c r="F2046" s="28">
        <v>6954165.6349280002</v>
      </c>
    </row>
    <row r="2047" spans="2:6" x14ac:dyDescent="0.3">
      <c r="B2047" s="34" t="s">
        <v>44</v>
      </c>
      <c r="C2047" s="26" t="s">
        <v>11</v>
      </c>
      <c r="D2047" s="26" t="s">
        <v>37</v>
      </c>
      <c r="E2047" s="26">
        <v>0.75</v>
      </c>
      <c r="F2047" s="26">
        <v>6954165.6349280002</v>
      </c>
    </row>
    <row r="2048" spans="2:6" x14ac:dyDescent="0.3">
      <c r="B2048" s="35" t="s">
        <v>44</v>
      </c>
      <c r="C2048" s="28" t="s">
        <v>11</v>
      </c>
      <c r="D2048" s="28" t="s">
        <v>37</v>
      </c>
      <c r="E2048" s="28">
        <v>0.75</v>
      </c>
      <c r="F2048" s="28">
        <v>6954165.6349280002</v>
      </c>
    </row>
    <row r="2049" spans="2:6" x14ac:dyDescent="0.3">
      <c r="B2049" s="34" t="s">
        <v>44</v>
      </c>
      <c r="C2049" s="26" t="s">
        <v>11</v>
      </c>
      <c r="D2049" s="26" t="s">
        <v>37</v>
      </c>
      <c r="E2049" s="26">
        <v>0.5</v>
      </c>
      <c r="F2049" s="26">
        <v>5808120.1745969998</v>
      </c>
    </row>
    <row r="2050" spans="2:6" x14ac:dyDescent="0.3">
      <c r="B2050" s="35" t="s">
        <v>44</v>
      </c>
      <c r="C2050" s="28" t="s">
        <v>11</v>
      </c>
      <c r="D2050" s="28" t="s">
        <v>37</v>
      </c>
      <c r="E2050" s="28">
        <v>0.5</v>
      </c>
      <c r="F2050" s="28">
        <v>5808120.1745969998</v>
      </c>
    </row>
    <row r="2051" spans="2:6" x14ac:dyDescent="0.3">
      <c r="B2051" s="34" t="s">
        <v>44</v>
      </c>
      <c r="C2051" s="26" t="s">
        <v>11</v>
      </c>
      <c r="D2051" s="26" t="s">
        <v>37</v>
      </c>
      <c r="E2051" s="26">
        <v>0.5</v>
      </c>
      <c r="F2051" s="26">
        <v>5808120.1745969998</v>
      </c>
    </row>
    <row r="2052" spans="2:6" x14ac:dyDescent="0.3">
      <c r="B2052" s="35" t="s">
        <v>44</v>
      </c>
      <c r="C2052" s="28" t="s">
        <v>11</v>
      </c>
      <c r="D2052" s="28" t="s">
        <v>37</v>
      </c>
      <c r="E2052" s="28">
        <v>0.5</v>
      </c>
      <c r="F2052" s="28">
        <v>5808120.1745969998</v>
      </c>
    </row>
    <row r="2053" spans="2:6" x14ac:dyDescent="0.3">
      <c r="B2053" s="34" t="s">
        <v>44</v>
      </c>
      <c r="C2053" s="26" t="s">
        <v>11</v>
      </c>
      <c r="D2053" s="26" t="s">
        <v>37</v>
      </c>
      <c r="E2053" s="26">
        <v>0.5</v>
      </c>
      <c r="F2053" s="26">
        <v>5808120.1745969998</v>
      </c>
    </row>
    <row r="2054" spans="2:6" x14ac:dyDescent="0.3">
      <c r="B2054" s="35" t="s">
        <v>44</v>
      </c>
      <c r="C2054" s="28" t="s">
        <v>11</v>
      </c>
      <c r="D2054" s="28" t="s">
        <v>37</v>
      </c>
      <c r="E2054" s="28">
        <v>0.25</v>
      </c>
      <c r="F2054" s="28">
        <v>4611553.535476</v>
      </c>
    </row>
    <row r="2055" spans="2:6" x14ac:dyDescent="0.3">
      <c r="B2055" s="34" t="s">
        <v>44</v>
      </c>
      <c r="C2055" s="26" t="s">
        <v>11</v>
      </c>
      <c r="D2055" s="26" t="s">
        <v>37</v>
      </c>
      <c r="E2055" s="26">
        <v>0.25</v>
      </c>
      <c r="F2055" s="26">
        <v>4611553.535476</v>
      </c>
    </row>
    <row r="2056" spans="2:6" x14ac:dyDescent="0.3">
      <c r="B2056" s="35" t="s">
        <v>44</v>
      </c>
      <c r="C2056" s="28" t="s">
        <v>11</v>
      </c>
      <c r="D2056" s="28" t="s">
        <v>37</v>
      </c>
      <c r="E2056" s="28">
        <v>0.25</v>
      </c>
      <c r="F2056" s="28">
        <v>4611553.535476</v>
      </c>
    </row>
    <row r="2057" spans="2:6" x14ac:dyDescent="0.3">
      <c r="B2057" s="34" t="s">
        <v>44</v>
      </c>
      <c r="C2057" s="26" t="s">
        <v>11</v>
      </c>
      <c r="D2057" s="26" t="s">
        <v>37</v>
      </c>
      <c r="E2057" s="26">
        <v>0.25</v>
      </c>
      <c r="F2057" s="26">
        <v>4611553.535476</v>
      </c>
    </row>
    <row r="2058" spans="2:6" x14ac:dyDescent="0.3">
      <c r="B2058" s="35" t="s">
        <v>44</v>
      </c>
      <c r="C2058" s="28" t="s">
        <v>11</v>
      </c>
      <c r="D2058" s="28" t="s">
        <v>37</v>
      </c>
      <c r="E2058" s="28">
        <v>0.05</v>
      </c>
      <c r="F2058" s="28">
        <v>2989145.7246460002</v>
      </c>
    </row>
    <row r="2059" spans="2:6" x14ac:dyDescent="0.3">
      <c r="B2059" s="34" t="s">
        <v>44</v>
      </c>
      <c r="C2059" s="26" t="s">
        <v>11</v>
      </c>
      <c r="D2059" s="26" t="s">
        <v>37</v>
      </c>
      <c r="E2059" s="26">
        <v>0.05</v>
      </c>
      <c r="F2059" s="26">
        <v>2989145.7246460002</v>
      </c>
    </row>
    <row r="2060" spans="2:6" x14ac:dyDescent="0.3">
      <c r="B2060" s="35" t="s">
        <v>44</v>
      </c>
      <c r="C2060" s="28" t="s">
        <v>11</v>
      </c>
      <c r="D2060" s="28" t="s">
        <v>37</v>
      </c>
      <c r="E2060" s="28">
        <v>0.05</v>
      </c>
      <c r="F2060" s="28">
        <v>2989145.7246460002</v>
      </c>
    </row>
    <row r="2061" spans="2:6" x14ac:dyDescent="0.3">
      <c r="B2061" s="34" t="s">
        <v>44</v>
      </c>
      <c r="C2061" s="26" t="s">
        <v>11</v>
      </c>
      <c r="D2061" s="26" t="s">
        <v>37</v>
      </c>
      <c r="E2061" s="26">
        <v>0</v>
      </c>
      <c r="F2061" s="26">
        <v>1601771.61042</v>
      </c>
    </row>
    <row r="2062" spans="2:6" x14ac:dyDescent="0.3">
      <c r="B2062" s="35" t="s">
        <v>44</v>
      </c>
      <c r="C2062" s="28" t="s">
        <v>11</v>
      </c>
      <c r="D2062" s="28" t="s">
        <v>37</v>
      </c>
      <c r="E2062" s="28" t="s">
        <v>24</v>
      </c>
      <c r="F2062" s="28">
        <v>5787869.4324869998</v>
      </c>
    </row>
    <row r="2063" spans="2:6" x14ac:dyDescent="0.3">
      <c r="B2063" s="34" t="s">
        <v>44</v>
      </c>
      <c r="C2063" s="26" t="s">
        <v>11</v>
      </c>
      <c r="D2063" s="26" t="s">
        <v>38</v>
      </c>
      <c r="E2063" s="26">
        <v>1</v>
      </c>
      <c r="F2063" s="26">
        <v>32402627.736655001</v>
      </c>
    </row>
    <row r="2064" spans="2:6" x14ac:dyDescent="0.3">
      <c r="B2064" s="35" t="s">
        <v>44</v>
      </c>
      <c r="C2064" s="28" t="s">
        <v>11</v>
      </c>
      <c r="D2064" s="28" t="s">
        <v>38</v>
      </c>
      <c r="E2064" s="28">
        <v>0.95</v>
      </c>
      <c r="F2064" s="28">
        <v>25530997.271983001</v>
      </c>
    </row>
    <row r="2065" spans="2:6" x14ac:dyDescent="0.3">
      <c r="B2065" s="34" t="s">
        <v>44</v>
      </c>
      <c r="C2065" s="26" t="s">
        <v>11</v>
      </c>
      <c r="D2065" s="26" t="s">
        <v>38</v>
      </c>
      <c r="E2065" s="26">
        <v>0.95</v>
      </c>
      <c r="F2065" s="26">
        <v>25530997.271983001</v>
      </c>
    </row>
    <row r="2066" spans="2:6" x14ac:dyDescent="0.3">
      <c r="B2066" s="35" t="s">
        <v>44</v>
      </c>
      <c r="C2066" s="28" t="s">
        <v>11</v>
      </c>
      <c r="D2066" s="28" t="s">
        <v>38</v>
      </c>
      <c r="E2066" s="28">
        <v>0.95</v>
      </c>
      <c r="F2066" s="28">
        <v>25530997.271983001</v>
      </c>
    </row>
    <row r="2067" spans="2:6" x14ac:dyDescent="0.3">
      <c r="B2067" s="34" t="s">
        <v>44</v>
      </c>
      <c r="C2067" s="26" t="s">
        <v>11</v>
      </c>
      <c r="D2067" s="26" t="s">
        <v>38</v>
      </c>
      <c r="E2067" s="26">
        <v>0.75</v>
      </c>
      <c r="F2067" s="26">
        <v>22033771.571201999</v>
      </c>
    </row>
    <row r="2068" spans="2:6" x14ac:dyDescent="0.3">
      <c r="B2068" s="35" t="s">
        <v>44</v>
      </c>
      <c r="C2068" s="28" t="s">
        <v>11</v>
      </c>
      <c r="D2068" s="28" t="s">
        <v>38</v>
      </c>
      <c r="E2068" s="28">
        <v>0.75</v>
      </c>
      <c r="F2068" s="28">
        <v>22033771.571201999</v>
      </c>
    </row>
    <row r="2069" spans="2:6" x14ac:dyDescent="0.3">
      <c r="B2069" s="34" t="s">
        <v>44</v>
      </c>
      <c r="C2069" s="26" t="s">
        <v>11</v>
      </c>
      <c r="D2069" s="26" t="s">
        <v>38</v>
      </c>
      <c r="E2069" s="26">
        <v>0.75</v>
      </c>
      <c r="F2069" s="26">
        <v>22033771.571201999</v>
      </c>
    </row>
    <row r="2070" spans="2:6" x14ac:dyDescent="0.3">
      <c r="B2070" s="35" t="s">
        <v>44</v>
      </c>
      <c r="C2070" s="28" t="s">
        <v>11</v>
      </c>
      <c r="D2070" s="28" t="s">
        <v>38</v>
      </c>
      <c r="E2070" s="28">
        <v>0.75</v>
      </c>
      <c r="F2070" s="28">
        <v>22033771.571201999</v>
      </c>
    </row>
    <row r="2071" spans="2:6" x14ac:dyDescent="0.3">
      <c r="B2071" s="34" t="s">
        <v>44</v>
      </c>
      <c r="C2071" s="26" t="s">
        <v>11</v>
      </c>
      <c r="D2071" s="26" t="s">
        <v>38</v>
      </c>
      <c r="E2071" s="26">
        <v>0.5</v>
      </c>
      <c r="F2071" s="26">
        <v>19441755.001377001</v>
      </c>
    </row>
    <row r="2072" spans="2:6" x14ac:dyDescent="0.3">
      <c r="B2072" s="35" t="s">
        <v>44</v>
      </c>
      <c r="C2072" s="28" t="s">
        <v>11</v>
      </c>
      <c r="D2072" s="28" t="s">
        <v>38</v>
      </c>
      <c r="E2072" s="28">
        <v>0.5</v>
      </c>
      <c r="F2072" s="28">
        <v>19441755.001377001</v>
      </c>
    </row>
    <row r="2073" spans="2:6" x14ac:dyDescent="0.3">
      <c r="B2073" s="34" t="s">
        <v>44</v>
      </c>
      <c r="C2073" s="26" t="s">
        <v>11</v>
      </c>
      <c r="D2073" s="26" t="s">
        <v>38</v>
      </c>
      <c r="E2073" s="26">
        <v>0.5</v>
      </c>
      <c r="F2073" s="26">
        <v>19441755.001377001</v>
      </c>
    </row>
    <row r="2074" spans="2:6" x14ac:dyDescent="0.3">
      <c r="B2074" s="35" t="s">
        <v>44</v>
      </c>
      <c r="C2074" s="28" t="s">
        <v>11</v>
      </c>
      <c r="D2074" s="28" t="s">
        <v>38</v>
      </c>
      <c r="E2074" s="28">
        <v>0.5</v>
      </c>
      <c r="F2074" s="28">
        <v>19441755.001377001</v>
      </c>
    </row>
    <row r="2075" spans="2:6" x14ac:dyDescent="0.3">
      <c r="B2075" s="34" t="s">
        <v>44</v>
      </c>
      <c r="C2075" s="26" t="s">
        <v>11</v>
      </c>
      <c r="D2075" s="26" t="s">
        <v>38</v>
      </c>
      <c r="E2075" s="26">
        <v>0.5</v>
      </c>
      <c r="F2075" s="26">
        <v>19441755.001377001</v>
      </c>
    </row>
    <row r="2076" spans="2:6" x14ac:dyDescent="0.3">
      <c r="B2076" s="35" t="s">
        <v>44</v>
      </c>
      <c r="C2076" s="28" t="s">
        <v>11</v>
      </c>
      <c r="D2076" s="28" t="s">
        <v>38</v>
      </c>
      <c r="E2076" s="28">
        <v>0.25</v>
      </c>
      <c r="F2076" s="28">
        <v>16859399.794718001</v>
      </c>
    </row>
    <row r="2077" spans="2:6" x14ac:dyDescent="0.3">
      <c r="B2077" s="34" t="s">
        <v>44</v>
      </c>
      <c r="C2077" s="26" t="s">
        <v>11</v>
      </c>
      <c r="D2077" s="26" t="s">
        <v>38</v>
      </c>
      <c r="E2077" s="26">
        <v>0.25</v>
      </c>
      <c r="F2077" s="26">
        <v>16859399.794718001</v>
      </c>
    </row>
    <row r="2078" spans="2:6" x14ac:dyDescent="0.3">
      <c r="B2078" s="35" t="s">
        <v>44</v>
      </c>
      <c r="C2078" s="28" t="s">
        <v>11</v>
      </c>
      <c r="D2078" s="28" t="s">
        <v>38</v>
      </c>
      <c r="E2078" s="28">
        <v>0.25</v>
      </c>
      <c r="F2078" s="28">
        <v>16859399.794718001</v>
      </c>
    </row>
    <row r="2079" spans="2:6" x14ac:dyDescent="0.3">
      <c r="B2079" s="34" t="s">
        <v>44</v>
      </c>
      <c r="C2079" s="26" t="s">
        <v>11</v>
      </c>
      <c r="D2079" s="26" t="s">
        <v>38</v>
      </c>
      <c r="E2079" s="26">
        <v>0.25</v>
      </c>
      <c r="F2079" s="26">
        <v>16859399.794718001</v>
      </c>
    </row>
    <row r="2080" spans="2:6" x14ac:dyDescent="0.3">
      <c r="B2080" s="35" t="s">
        <v>44</v>
      </c>
      <c r="C2080" s="28" t="s">
        <v>11</v>
      </c>
      <c r="D2080" s="28" t="s">
        <v>38</v>
      </c>
      <c r="E2080" s="28">
        <v>0.05</v>
      </c>
      <c r="F2080" s="28">
        <v>13361504.187117999</v>
      </c>
    </row>
    <row r="2081" spans="2:6" x14ac:dyDescent="0.3">
      <c r="B2081" s="34" t="s">
        <v>44</v>
      </c>
      <c r="C2081" s="26" t="s">
        <v>11</v>
      </c>
      <c r="D2081" s="26" t="s">
        <v>38</v>
      </c>
      <c r="E2081" s="26">
        <v>0.05</v>
      </c>
      <c r="F2081" s="26">
        <v>13361504.187117999</v>
      </c>
    </row>
    <row r="2082" spans="2:6" x14ac:dyDescent="0.3">
      <c r="B2082" s="35" t="s">
        <v>44</v>
      </c>
      <c r="C2082" s="28" t="s">
        <v>11</v>
      </c>
      <c r="D2082" s="28" t="s">
        <v>38</v>
      </c>
      <c r="E2082" s="28">
        <v>0.05</v>
      </c>
      <c r="F2082" s="28">
        <v>13361504.187117999</v>
      </c>
    </row>
    <row r="2083" spans="2:6" x14ac:dyDescent="0.3">
      <c r="B2083" s="34" t="s">
        <v>44</v>
      </c>
      <c r="C2083" s="26" t="s">
        <v>11</v>
      </c>
      <c r="D2083" s="26" t="s">
        <v>38</v>
      </c>
      <c r="E2083" s="26">
        <v>0</v>
      </c>
      <c r="F2083" s="26">
        <v>8605088.5797140002</v>
      </c>
    </row>
    <row r="2084" spans="2:6" x14ac:dyDescent="0.3">
      <c r="B2084" s="35" t="s">
        <v>44</v>
      </c>
      <c r="C2084" s="28" t="s">
        <v>11</v>
      </c>
      <c r="D2084" s="28" t="s">
        <v>38</v>
      </c>
      <c r="E2084" s="28" t="s">
        <v>24</v>
      </c>
      <c r="F2084" s="28">
        <v>19450434.990152001</v>
      </c>
    </row>
    <row r="2085" spans="2:6" x14ac:dyDescent="0.3">
      <c r="B2085" s="34" t="s">
        <v>44</v>
      </c>
      <c r="C2085" s="26" t="s">
        <v>11</v>
      </c>
      <c r="D2085" s="26" t="s">
        <v>46</v>
      </c>
      <c r="E2085" s="26">
        <v>1</v>
      </c>
      <c r="F2085" s="26">
        <v>713</v>
      </c>
    </row>
    <row r="2086" spans="2:6" x14ac:dyDescent="0.3">
      <c r="B2086" s="35" t="s">
        <v>44</v>
      </c>
      <c r="C2086" s="28" t="s">
        <v>11</v>
      </c>
      <c r="D2086" s="28" t="s">
        <v>46</v>
      </c>
      <c r="E2086" s="28">
        <v>0.95</v>
      </c>
      <c r="F2086" s="28">
        <v>619</v>
      </c>
    </row>
    <row r="2087" spans="2:6" x14ac:dyDescent="0.3">
      <c r="B2087" s="34" t="s">
        <v>44</v>
      </c>
      <c r="C2087" s="26" t="s">
        <v>11</v>
      </c>
      <c r="D2087" s="26" t="s">
        <v>46</v>
      </c>
      <c r="E2087" s="26">
        <v>0.95</v>
      </c>
      <c r="F2087" s="26">
        <v>619</v>
      </c>
    </row>
    <row r="2088" spans="2:6" x14ac:dyDescent="0.3">
      <c r="B2088" s="35" t="s">
        <v>44</v>
      </c>
      <c r="C2088" s="28" t="s">
        <v>11</v>
      </c>
      <c r="D2088" s="28" t="s">
        <v>46</v>
      </c>
      <c r="E2088" s="28">
        <v>0.95</v>
      </c>
      <c r="F2088" s="28">
        <v>619</v>
      </c>
    </row>
    <row r="2089" spans="2:6" x14ac:dyDescent="0.3">
      <c r="B2089" s="34" t="s">
        <v>44</v>
      </c>
      <c r="C2089" s="26" t="s">
        <v>11</v>
      </c>
      <c r="D2089" s="26" t="s">
        <v>46</v>
      </c>
      <c r="E2089" s="26">
        <v>0.75</v>
      </c>
      <c r="F2089" s="26">
        <v>558</v>
      </c>
    </row>
    <row r="2090" spans="2:6" x14ac:dyDescent="0.3">
      <c r="B2090" s="35" t="s">
        <v>44</v>
      </c>
      <c r="C2090" s="28" t="s">
        <v>11</v>
      </c>
      <c r="D2090" s="28" t="s">
        <v>46</v>
      </c>
      <c r="E2090" s="28">
        <v>0.75</v>
      </c>
      <c r="F2090" s="28">
        <v>558</v>
      </c>
    </row>
    <row r="2091" spans="2:6" x14ac:dyDescent="0.3">
      <c r="B2091" s="34" t="s">
        <v>44</v>
      </c>
      <c r="C2091" s="26" t="s">
        <v>11</v>
      </c>
      <c r="D2091" s="26" t="s">
        <v>46</v>
      </c>
      <c r="E2091" s="26">
        <v>0.75</v>
      </c>
      <c r="F2091" s="26">
        <v>558</v>
      </c>
    </row>
    <row r="2092" spans="2:6" x14ac:dyDescent="0.3">
      <c r="B2092" s="35" t="s">
        <v>44</v>
      </c>
      <c r="C2092" s="28" t="s">
        <v>11</v>
      </c>
      <c r="D2092" s="28" t="s">
        <v>46</v>
      </c>
      <c r="E2092" s="28">
        <v>0.75</v>
      </c>
      <c r="F2092" s="28">
        <v>558</v>
      </c>
    </row>
    <row r="2093" spans="2:6" x14ac:dyDescent="0.3">
      <c r="B2093" s="34" t="s">
        <v>44</v>
      </c>
      <c r="C2093" s="26" t="s">
        <v>11</v>
      </c>
      <c r="D2093" s="26" t="s">
        <v>46</v>
      </c>
      <c r="E2093" s="26">
        <v>0.5</v>
      </c>
      <c r="F2093" s="26">
        <v>506</v>
      </c>
    </row>
    <row r="2094" spans="2:6" x14ac:dyDescent="0.3">
      <c r="B2094" s="35" t="s">
        <v>44</v>
      </c>
      <c r="C2094" s="28" t="s">
        <v>11</v>
      </c>
      <c r="D2094" s="28" t="s">
        <v>46</v>
      </c>
      <c r="E2094" s="28">
        <v>0.5</v>
      </c>
      <c r="F2094" s="28">
        <v>506</v>
      </c>
    </row>
    <row r="2095" spans="2:6" x14ac:dyDescent="0.3">
      <c r="B2095" s="34" t="s">
        <v>44</v>
      </c>
      <c r="C2095" s="26" t="s">
        <v>11</v>
      </c>
      <c r="D2095" s="26" t="s">
        <v>46</v>
      </c>
      <c r="E2095" s="26">
        <v>0.5</v>
      </c>
      <c r="F2095" s="26">
        <v>506</v>
      </c>
    </row>
    <row r="2096" spans="2:6" x14ac:dyDescent="0.3">
      <c r="B2096" s="35" t="s">
        <v>44</v>
      </c>
      <c r="C2096" s="28" t="s">
        <v>11</v>
      </c>
      <c r="D2096" s="28" t="s">
        <v>46</v>
      </c>
      <c r="E2096" s="28">
        <v>0.5</v>
      </c>
      <c r="F2096" s="28">
        <v>506</v>
      </c>
    </row>
    <row r="2097" spans="2:6" x14ac:dyDescent="0.3">
      <c r="B2097" s="34" t="s">
        <v>44</v>
      </c>
      <c r="C2097" s="26" t="s">
        <v>11</v>
      </c>
      <c r="D2097" s="26" t="s">
        <v>46</v>
      </c>
      <c r="E2097" s="26">
        <v>0.5</v>
      </c>
      <c r="F2097" s="26">
        <v>506</v>
      </c>
    </row>
    <row r="2098" spans="2:6" x14ac:dyDescent="0.3">
      <c r="B2098" s="35" t="s">
        <v>44</v>
      </c>
      <c r="C2098" s="28" t="s">
        <v>11</v>
      </c>
      <c r="D2098" s="28" t="s">
        <v>46</v>
      </c>
      <c r="E2098" s="28">
        <v>0.25</v>
      </c>
      <c r="F2098" s="28">
        <v>440</v>
      </c>
    </row>
    <row r="2099" spans="2:6" x14ac:dyDescent="0.3">
      <c r="B2099" s="34" t="s">
        <v>44</v>
      </c>
      <c r="C2099" s="26" t="s">
        <v>11</v>
      </c>
      <c r="D2099" s="26" t="s">
        <v>46</v>
      </c>
      <c r="E2099" s="26">
        <v>0.25</v>
      </c>
      <c r="F2099" s="26">
        <v>440</v>
      </c>
    </row>
    <row r="2100" spans="2:6" x14ac:dyDescent="0.3">
      <c r="B2100" s="35" t="s">
        <v>44</v>
      </c>
      <c r="C2100" s="28" t="s">
        <v>11</v>
      </c>
      <c r="D2100" s="28" t="s">
        <v>46</v>
      </c>
      <c r="E2100" s="28">
        <v>0.25</v>
      </c>
      <c r="F2100" s="28">
        <v>440</v>
      </c>
    </row>
    <row r="2101" spans="2:6" x14ac:dyDescent="0.3">
      <c r="B2101" s="34" t="s">
        <v>44</v>
      </c>
      <c r="C2101" s="26" t="s">
        <v>11</v>
      </c>
      <c r="D2101" s="26" t="s">
        <v>46</v>
      </c>
      <c r="E2101" s="26">
        <v>0.25</v>
      </c>
      <c r="F2101" s="26">
        <v>440</v>
      </c>
    </row>
    <row r="2102" spans="2:6" x14ac:dyDescent="0.3">
      <c r="B2102" s="35" t="s">
        <v>44</v>
      </c>
      <c r="C2102" s="28" t="s">
        <v>11</v>
      </c>
      <c r="D2102" s="28" t="s">
        <v>46</v>
      </c>
      <c r="E2102" s="28">
        <v>0.05</v>
      </c>
      <c r="F2102" s="28">
        <v>333</v>
      </c>
    </row>
    <row r="2103" spans="2:6" x14ac:dyDescent="0.3">
      <c r="B2103" s="34" t="s">
        <v>44</v>
      </c>
      <c r="C2103" s="26" t="s">
        <v>11</v>
      </c>
      <c r="D2103" s="26" t="s">
        <v>46</v>
      </c>
      <c r="E2103" s="26">
        <v>0.05</v>
      </c>
      <c r="F2103" s="26">
        <v>333</v>
      </c>
    </row>
    <row r="2104" spans="2:6" x14ac:dyDescent="0.3">
      <c r="B2104" s="35" t="s">
        <v>44</v>
      </c>
      <c r="C2104" s="28" t="s">
        <v>11</v>
      </c>
      <c r="D2104" s="28" t="s">
        <v>46</v>
      </c>
      <c r="E2104" s="28">
        <v>0.05</v>
      </c>
      <c r="F2104" s="28">
        <v>333</v>
      </c>
    </row>
    <row r="2105" spans="2:6" x14ac:dyDescent="0.3">
      <c r="B2105" s="34" t="s">
        <v>44</v>
      </c>
      <c r="C2105" s="26" t="s">
        <v>11</v>
      </c>
      <c r="D2105" s="26" t="s">
        <v>46</v>
      </c>
      <c r="E2105" s="26">
        <v>0</v>
      </c>
      <c r="F2105" s="26">
        <v>249</v>
      </c>
    </row>
    <row r="2106" spans="2:6" x14ac:dyDescent="0.3">
      <c r="B2106" s="35" t="s">
        <v>44</v>
      </c>
      <c r="C2106" s="28" t="s">
        <v>11</v>
      </c>
      <c r="D2106" s="28" t="s">
        <v>46</v>
      </c>
      <c r="E2106" s="28" t="s">
        <v>24</v>
      </c>
      <c r="F2106" s="28">
        <v>494.80011100000002</v>
      </c>
    </row>
    <row r="2107" spans="2:6" x14ac:dyDescent="0.3">
      <c r="B2107" s="34" t="s">
        <v>44</v>
      </c>
      <c r="C2107" s="26" t="s">
        <v>11</v>
      </c>
      <c r="D2107" s="26" t="s">
        <v>39</v>
      </c>
      <c r="E2107" s="26">
        <v>1</v>
      </c>
      <c r="F2107" s="26">
        <v>62.257274000000002</v>
      </c>
    </row>
    <row r="2108" spans="2:6" x14ac:dyDescent="0.3">
      <c r="B2108" s="35" t="s">
        <v>44</v>
      </c>
      <c r="C2108" s="28" t="s">
        <v>11</v>
      </c>
      <c r="D2108" s="28" t="s">
        <v>39</v>
      </c>
      <c r="E2108" s="28">
        <v>0.95</v>
      </c>
      <c r="F2108" s="28">
        <v>51.158825</v>
      </c>
    </row>
    <row r="2109" spans="2:6" x14ac:dyDescent="0.3">
      <c r="B2109" s="34" t="s">
        <v>44</v>
      </c>
      <c r="C2109" s="26" t="s">
        <v>11</v>
      </c>
      <c r="D2109" s="26" t="s">
        <v>39</v>
      </c>
      <c r="E2109" s="26">
        <v>0.95</v>
      </c>
      <c r="F2109" s="26">
        <v>51.158825</v>
      </c>
    </row>
    <row r="2110" spans="2:6" x14ac:dyDescent="0.3">
      <c r="B2110" s="35" t="s">
        <v>44</v>
      </c>
      <c r="C2110" s="28" t="s">
        <v>11</v>
      </c>
      <c r="D2110" s="28" t="s">
        <v>39</v>
      </c>
      <c r="E2110" s="28">
        <v>0.95</v>
      </c>
      <c r="F2110" s="28">
        <v>51.158825</v>
      </c>
    </row>
    <row r="2111" spans="2:6" x14ac:dyDescent="0.3">
      <c r="B2111" s="34" t="s">
        <v>44</v>
      </c>
      <c r="C2111" s="26" t="s">
        <v>11</v>
      </c>
      <c r="D2111" s="26" t="s">
        <v>39</v>
      </c>
      <c r="E2111" s="26">
        <v>0.75</v>
      </c>
      <c r="F2111" s="26">
        <v>46.190330000000003</v>
      </c>
    </row>
    <row r="2112" spans="2:6" x14ac:dyDescent="0.3">
      <c r="B2112" s="35" t="s">
        <v>44</v>
      </c>
      <c r="C2112" s="28" t="s">
        <v>11</v>
      </c>
      <c r="D2112" s="28" t="s">
        <v>39</v>
      </c>
      <c r="E2112" s="28">
        <v>0.75</v>
      </c>
      <c r="F2112" s="28">
        <v>46.190330000000003</v>
      </c>
    </row>
    <row r="2113" spans="2:6" x14ac:dyDescent="0.3">
      <c r="B2113" s="34" t="s">
        <v>44</v>
      </c>
      <c r="C2113" s="26" t="s">
        <v>11</v>
      </c>
      <c r="D2113" s="26" t="s">
        <v>39</v>
      </c>
      <c r="E2113" s="26">
        <v>0.75</v>
      </c>
      <c r="F2113" s="26">
        <v>46.190330000000003</v>
      </c>
    </row>
    <row r="2114" spans="2:6" x14ac:dyDescent="0.3">
      <c r="B2114" s="35" t="s">
        <v>44</v>
      </c>
      <c r="C2114" s="28" t="s">
        <v>11</v>
      </c>
      <c r="D2114" s="28" t="s">
        <v>39</v>
      </c>
      <c r="E2114" s="28">
        <v>0.75</v>
      </c>
      <c r="F2114" s="28">
        <v>46.190330000000003</v>
      </c>
    </row>
    <row r="2115" spans="2:6" x14ac:dyDescent="0.3">
      <c r="B2115" s="34" t="s">
        <v>44</v>
      </c>
      <c r="C2115" s="26" t="s">
        <v>11</v>
      </c>
      <c r="D2115" s="26" t="s">
        <v>39</v>
      </c>
      <c r="E2115" s="26">
        <v>0.5</v>
      </c>
      <c r="F2115" s="26">
        <v>42.479816999999997</v>
      </c>
    </row>
    <row r="2116" spans="2:6" x14ac:dyDescent="0.3">
      <c r="B2116" s="35" t="s">
        <v>44</v>
      </c>
      <c r="C2116" s="28" t="s">
        <v>11</v>
      </c>
      <c r="D2116" s="28" t="s">
        <v>39</v>
      </c>
      <c r="E2116" s="28">
        <v>0.5</v>
      </c>
      <c r="F2116" s="28">
        <v>42.479816999999997</v>
      </c>
    </row>
    <row r="2117" spans="2:6" x14ac:dyDescent="0.3">
      <c r="B2117" s="34" t="s">
        <v>44</v>
      </c>
      <c r="C2117" s="26" t="s">
        <v>11</v>
      </c>
      <c r="D2117" s="26" t="s">
        <v>39</v>
      </c>
      <c r="E2117" s="26">
        <v>0.5</v>
      </c>
      <c r="F2117" s="26">
        <v>42.479816999999997</v>
      </c>
    </row>
    <row r="2118" spans="2:6" x14ac:dyDescent="0.3">
      <c r="B2118" s="35" t="s">
        <v>44</v>
      </c>
      <c r="C2118" s="28" t="s">
        <v>11</v>
      </c>
      <c r="D2118" s="28" t="s">
        <v>39</v>
      </c>
      <c r="E2118" s="28">
        <v>0.5</v>
      </c>
      <c r="F2118" s="28">
        <v>42.479816999999997</v>
      </c>
    </row>
    <row r="2119" spans="2:6" x14ac:dyDescent="0.3">
      <c r="B2119" s="34" t="s">
        <v>44</v>
      </c>
      <c r="C2119" s="26" t="s">
        <v>11</v>
      </c>
      <c r="D2119" s="26" t="s">
        <v>39</v>
      </c>
      <c r="E2119" s="26">
        <v>0.5</v>
      </c>
      <c r="F2119" s="26">
        <v>42.479816999999997</v>
      </c>
    </row>
    <row r="2120" spans="2:6" x14ac:dyDescent="0.3">
      <c r="B2120" s="35" t="s">
        <v>44</v>
      </c>
      <c r="C2120" s="28" t="s">
        <v>11</v>
      </c>
      <c r="D2120" s="28" t="s">
        <v>39</v>
      </c>
      <c r="E2120" s="28">
        <v>0.25</v>
      </c>
      <c r="F2120" s="28">
        <v>38.548848999999997</v>
      </c>
    </row>
    <row r="2121" spans="2:6" x14ac:dyDescent="0.3">
      <c r="B2121" s="34" t="s">
        <v>44</v>
      </c>
      <c r="C2121" s="26" t="s">
        <v>11</v>
      </c>
      <c r="D2121" s="26" t="s">
        <v>39</v>
      </c>
      <c r="E2121" s="26">
        <v>0.25</v>
      </c>
      <c r="F2121" s="26">
        <v>38.548848999999997</v>
      </c>
    </row>
    <row r="2122" spans="2:6" x14ac:dyDescent="0.3">
      <c r="B2122" s="35" t="s">
        <v>44</v>
      </c>
      <c r="C2122" s="28" t="s">
        <v>11</v>
      </c>
      <c r="D2122" s="28" t="s">
        <v>39</v>
      </c>
      <c r="E2122" s="28">
        <v>0.25</v>
      </c>
      <c r="F2122" s="28">
        <v>38.548848999999997</v>
      </c>
    </row>
    <row r="2123" spans="2:6" x14ac:dyDescent="0.3">
      <c r="B2123" s="34" t="s">
        <v>44</v>
      </c>
      <c r="C2123" s="26" t="s">
        <v>11</v>
      </c>
      <c r="D2123" s="26" t="s">
        <v>39</v>
      </c>
      <c r="E2123" s="26">
        <v>0.25</v>
      </c>
      <c r="F2123" s="26">
        <v>38.548848999999997</v>
      </c>
    </row>
    <row r="2124" spans="2:6" x14ac:dyDescent="0.3">
      <c r="B2124" s="35" t="s">
        <v>44</v>
      </c>
      <c r="C2124" s="28" t="s">
        <v>11</v>
      </c>
      <c r="D2124" s="28" t="s">
        <v>39</v>
      </c>
      <c r="E2124" s="28">
        <v>0.05</v>
      </c>
      <c r="F2124" s="28">
        <v>32.828833000000003</v>
      </c>
    </row>
    <row r="2125" spans="2:6" x14ac:dyDescent="0.3">
      <c r="B2125" s="34" t="s">
        <v>44</v>
      </c>
      <c r="C2125" s="26" t="s">
        <v>11</v>
      </c>
      <c r="D2125" s="26" t="s">
        <v>39</v>
      </c>
      <c r="E2125" s="26">
        <v>0.05</v>
      </c>
      <c r="F2125" s="26">
        <v>32.828833000000003</v>
      </c>
    </row>
    <row r="2126" spans="2:6" x14ac:dyDescent="0.3">
      <c r="B2126" s="35" t="s">
        <v>44</v>
      </c>
      <c r="C2126" s="28" t="s">
        <v>11</v>
      </c>
      <c r="D2126" s="28" t="s">
        <v>39</v>
      </c>
      <c r="E2126" s="28">
        <v>0.05</v>
      </c>
      <c r="F2126" s="28">
        <v>32.828833000000003</v>
      </c>
    </row>
    <row r="2127" spans="2:6" x14ac:dyDescent="0.3">
      <c r="B2127" s="34" t="s">
        <v>44</v>
      </c>
      <c r="C2127" s="26" t="s">
        <v>11</v>
      </c>
      <c r="D2127" s="26" t="s">
        <v>39</v>
      </c>
      <c r="E2127" s="26">
        <v>0</v>
      </c>
      <c r="F2127" s="26">
        <v>23.383621999999999</v>
      </c>
    </row>
    <row r="2128" spans="2:6" x14ac:dyDescent="0.3">
      <c r="B2128" s="35" t="s">
        <v>44</v>
      </c>
      <c r="C2128" s="28" t="s">
        <v>11</v>
      </c>
      <c r="D2128" s="28" t="s">
        <v>39</v>
      </c>
      <c r="E2128" s="28" t="s">
        <v>24</v>
      </c>
      <c r="F2128" s="28">
        <v>42.316149000000003</v>
      </c>
    </row>
    <row r="2129" spans="2:6" x14ac:dyDescent="0.3">
      <c r="B2129" s="34" t="s">
        <v>44</v>
      </c>
      <c r="C2129" s="26" t="s">
        <v>11</v>
      </c>
      <c r="D2129" s="26" t="s">
        <v>40</v>
      </c>
      <c r="E2129" s="26">
        <v>1</v>
      </c>
      <c r="F2129" s="26">
        <v>337.105096</v>
      </c>
    </row>
    <row r="2130" spans="2:6" x14ac:dyDescent="0.3">
      <c r="B2130" s="35" t="s">
        <v>44</v>
      </c>
      <c r="C2130" s="28" t="s">
        <v>11</v>
      </c>
      <c r="D2130" s="28" t="s">
        <v>40</v>
      </c>
      <c r="E2130" s="28">
        <v>0.95</v>
      </c>
      <c r="F2130" s="28">
        <v>256.25035700000001</v>
      </c>
    </row>
    <row r="2131" spans="2:6" x14ac:dyDescent="0.3">
      <c r="B2131" s="34" t="s">
        <v>44</v>
      </c>
      <c r="C2131" s="26" t="s">
        <v>11</v>
      </c>
      <c r="D2131" s="26" t="s">
        <v>40</v>
      </c>
      <c r="E2131" s="26">
        <v>0.95</v>
      </c>
      <c r="F2131" s="26">
        <v>256.25035700000001</v>
      </c>
    </row>
    <row r="2132" spans="2:6" x14ac:dyDescent="0.3">
      <c r="B2132" s="35" t="s">
        <v>44</v>
      </c>
      <c r="C2132" s="28" t="s">
        <v>11</v>
      </c>
      <c r="D2132" s="28" t="s">
        <v>40</v>
      </c>
      <c r="E2132" s="28">
        <v>0.95</v>
      </c>
      <c r="F2132" s="28">
        <v>256.25035700000001</v>
      </c>
    </row>
    <row r="2133" spans="2:6" x14ac:dyDescent="0.3">
      <c r="B2133" s="34" t="s">
        <v>44</v>
      </c>
      <c r="C2133" s="26" t="s">
        <v>11</v>
      </c>
      <c r="D2133" s="26" t="s">
        <v>40</v>
      </c>
      <c r="E2133" s="26">
        <v>0.75</v>
      </c>
      <c r="F2133" s="26">
        <v>226.47044099999999</v>
      </c>
    </row>
    <row r="2134" spans="2:6" x14ac:dyDescent="0.3">
      <c r="B2134" s="35" t="s">
        <v>44</v>
      </c>
      <c r="C2134" s="28" t="s">
        <v>11</v>
      </c>
      <c r="D2134" s="28" t="s">
        <v>40</v>
      </c>
      <c r="E2134" s="28">
        <v>0.75</v>
      </c>
      <c r="F2134" s="28">
        <v>226.47044099999999</v>
      </c>
    </row>
    <row r="2135" spans="2:6" x14ac:dyDescent="0.3">
      <c r="B2135" s="34" t="s">
        <v>44</v>
      </c>
      <c r="C2135" s="26" t="s">
        <v>11</v>
      </c>
      <c r="D2135" s="26" t="s">
        <v>40</v>
      </c>
      <c r="E2135" s="26">
        <v>0.75</v>
      </c>
      <c r="F2135" s="26">
        <v>226.47044099999999</v>
      </c>
    </row>
    <row r="2136" spans="2:6" x14ac:dyDescent="0.3">
      <c r="B2136" s="35" t="s">
        <v>44</v>
      </c>
      <c r="C2136" s="28" t="s">
        <v>11</v>
      </c>
      <c r="D2136" s="28" t="s">
        <v>40</v>
      </c>
      <c r="E2136" s="28">
        <v>0.75</v>
      </c>
      <c r="F2136" s="28">
        <v>226.47044099999999</v>
      </c>
    </row>
    <row r="2137" spans="2:6" x14ac:dyDescent="0.3">
      <c r="B2137" s="34" t="s">
        <v>44</v>
      </c>
      <c r="C2137" s="26" t="s">
        <v>11</v>
      </c>
      <c r="D2137" s="26" t="s">
        <v>40</v>
      </c>
      <c r="E2137" s="26">
        <v>0.5</v>
      </c>
      <c r="F2137" s="26">
        <v>208.97654399999999</v>
      </c>
    </row>
    <row r="2138" spans="2:6" x14ac:dyDescent="0.3">
      <c r="B2138" s="35" t="s">
        <v>44</v>
      </c>
      <c r="C2138" s="28" t="s">
        <v>11</v>
      </c>
      <c r="D2138" s="28" t="s">
        <v>40</v>
      </c>
      <c r="E2138" s="28">
        <v>0.5</v>
      </c>
      <c r="F2138" s="28">
        <v>208.97654399999999</v>
      </c>
    </row>
    <row r="2139" spans="2:6" x14ac:dyDescent="0.3">
      <c r="B2139" s="34" t="s">
        <v>44</v>
      </c>
      <c r="C2139" s="26" t="s">
        <v>11</v>
      </c>
      <c r="D2139" s="26" t="s">
        <v>40</v>
      </c>
      <c r="E2139" s="26">
        <v>0.5</v>
      </c>
      <c r="F2139" s="26">
        <v>208.97654399999999</v>
      </c>
    </row>
    <row r="2140" spans="2:6" x14ac:dyDescent="0.3">
      <c r="B2140" s="35" t="s">
        <v>44</v>
      </c>
      <c r="C2140" s="28" t="s">
        <v>11</v>
      </c>
      <c r="D2140" s="28" t="s">
        <v>40</v>
      </c>
      <c r="E2140" s="28">
        <v>0.5</v>
      </c>
      <c r="F2140" s="28">
        <v>208.97654399999999</v>
      </c>
    </row>
    <row r="2141" spans="2:6" x14ac:dyDescent="0.3">
      <c r="B2141" s="34" t="s">
        <v>44</v>
      </c>
      <c r="C2141" s="26" t="s">
        <v>11</v>
      </c>
      <c r="D2141" s="26" t="s">
        <v>40</v>
      </c>
      <c r="E2141" s="26">
        <v>0.5</v>
      </c>
      <c r="F2141" s="26">
        <v>208.97654399999999</v>
      </c>
    </row>
    <row r="2142" spans="2:6" x14ac:dyDescent="0.3">
      <c r="B2142" s="35" t="s">
        <v>44</v>
      </c>
      <c r="C2142" s="28" t="s">
        <v>11</v>
      </c>
      <c r="D2142" s="28" t="s">
        <v>40</v>
      </c>
      <c r="E2142" s="28">
        <v>0.25</v>
      </c>
      <c r="F2142" s="28">
        <v>194.185273</v>
      </c>
    </row>
    <row r="2143" spans="2:6" x14ac:dyDescent="0.3">
      <c r="B2143" s="34" t="s">
        <v>44</v>
      </c>
      <c r="C2143" s="26" t="s">
        <v>11</v>
      </c>
      <c r="D2143" s="26" t="s">
        <v>40</v>
      </c>
      <c r="E2143" s="26">
        <v>0.25</v>
      </c>
      <c r="F2143" s="26">
        <v>194.185273</v>
      </c>
    </row>
    <row r="2144" spans="2:6" x14ac:dyDescent="0.3">
      <c r="B2144" s="35" t="s">
        <v>44</v>
      </c>
      <c r="C2144" s="28" t="s">
        <v>11</v>
      </c>
      <c r="D2144" s="28" t="s">
        <v>40</v>
      </c>
      <c r="E2144" s="28">
        <v>0.25</v>
      </c>
      <c r="F2144" s="28">
        <v>194.185273</v>
      </c>
    </row>
    <row r="2145" spans="2:6" x14ac:dyDescent="0.3">
      <c r="B2145" s="34" t="s">
        <v>44</v>
      </c>
      <c r="C2145" s="26" t="s">
        <v>11</v>
      </c>
      <c r="D2145" s="26" t="s">
        <v>40</v>
      </c>
      <c r="E2145" s="26">
        <v>0.25</v>
      </c>
      <c r="F2145" s="26">
        <v>194.185273</v>
      </c>
    </row>
    <row r="2146" spans="2:6" x14ac:dyDescent="0.3">
      <c r="B2146" s="35" t="s">
        <v>44</v>
      </c>
      <c r="C2146" s="28" t="s">
        <v>11</v>
      </c>
      <c r="D2146" s="28" t="s">
        <v>40</v>
      </c>
      <c r="E2146" s="28">
        <v>0.05</v>
      </c>
      <c r="F2146" s="28">
        <v>178.55302900000001</v>
      </c>
    </row>
    <row r="2147" spans="2:6" x14ac:dyDescent="0.3">
      <c r="B2147" s="34" t="s">
        <v>44</v>
      </c>
      <c r="C2147" s="26" t="s">
        <v>11</v>
      </c>
      <c r="D2147" s="26" t="s">
        <v>40</v>
      </c>
      <c r="E2147" s="26">
        <v>0.05</v>
      </c>
      <c r="F2147" s="26">
        <v>178.55302900000001</v>
      </c>
    </row>
    <row r="2148" spans="2:6" x14ac:dyDescent="0.3">
      <c r="B2148" s="35" t="s">
        <v>44</v>
      </c>
      <c r="C2148" s="28" t="s">
        <v>11</v>
      </c>
      <c r="D2148" s="28" t="s">
        <v>40</v>
      </c>
      <c r="E2148" s="28">
        <v>0.05</v>
      </c>
      <c r="F2148" s="28">
        <v>178.55302900000001</v>
      </c>
    </row>
    <row r="2149" spans="2:6" x14ac:dyDescent="0.3">
      <c r="B2149" s="34" t="s">
        <v>44</v>
      </c>
      <c r="C2149" s="26" t="s">
        <v>11</v>
      </c>
      <c r="D2149" s="26" t="s">
        <v>40</v>
      </c>
      <c r="E2149" s="26">
        <v>0</v>
      </c>
      <c r="F2149" s="26">
        <v>161.52534900000001</v>
      </c>
    </row>
    <row r="2150" spans="2:6" x14ac:dyDescent="0.3">
      <c r="B2150" s="35" t="s">
        <v>44</v>
      </c>
      <c r="C2150" s="28" t="s">
        <v>11</v>
      </c>
      <c r="D2150" s="28" t="s">
        <v>40</v>
      </c>
      <c r="E2150" s="28" t="s">
        <v>24</v>
      </c>
      <c r="F2150" s="28">
        <v>211.95093499999999</v>
      </c>
    </row>
    <row r="2151" spans="2:6" x14ac:dyDescent="0.3">
      <c r="B2151" s="34" t="s">
        <v>44</v>
      </c>
      <c r="C2151" s="26" t="s">
        <v>11</v>
      </c>
      <c r="D2151" s="26" t="s">
        <v>41</v>
      </c>
      <c r="E2151" s="26">
        <v>1</v>
      </c>
      <c r="F2151" s="26">
        <v>385.63609500000001</v>
      </c>
    </row>
    <row r="2152" spans="2:6" x14ac:dyDescent="0.3">
      <c r="B2152" s="35" t="s">
        <v>44</v>
      </c>
      <c r="C2152" s="28" t="s">
        <v>11</v>
      </c>
      <c r="D2152" s="28" t="s">
        <v>41</v>
      </c>
      <c r="E2152" s="28">
        <v>0.95</v>
      </c>
      <c r="F2152" s="28">
        <v>317.841882</v>
      </c>
    </row>
    <row r="2153" spans="2:6" x14ac:dyDescent="0.3">
      <c r="B2153" s="34" t="s">
        <v>44</v>
      </c>
      <c r="C2153" s="26" t="s">
        <v>11</v>
      </c>
      <c r="D2153" s="26" t="s">
        <v>41</v>
      </c>
      <c r="E2153" s="26">
        <v>0.95</v>
      </c>
      <c r="F2153" s="26">
        <v>317.841882</v>
      </c>
    </row>
    <row r="2154" spans="2:6" x14ac:dyDescent="0.3">
      <c r="B2154" s="35" t="s">
        <v>44</v>
      </c>
      <c r="C2154" s="28" t="s">
        <v>11</v>
      </c>
      <c r="D2154" s="28" t="s">
        <v>41</v>
      </c>
      <c r="E2154" s="28">
        <v>0.95</v>
      </c>
      <c r="F2154" s="28">
        <v>317.841882</v>
      </c>
    </row>
    <row r="2155" spans="2:6" x14ac:dyDescent="0.3">
      <c r="B2155" s="34" t="s">
        <v>44</v>
      </c>
      <c r="C2155" s="26" t="s">
        <v>11</v>
      </c>
      <c r="D2155" s="26" t="s">
        <v>41</v>
      </c>
      <c r="E2155" s="26">
        <v>0.75</v>
      </c>
      <c r="F2155" s="26">
        <v>291.83827600000001</v>
      </c>
    </row>
    <row r="2156" spans="2:6" x14ac:dyDescent="0.3">
      <c r="B2156" s="35" t="s">
        <v>44</v>
      </c>
      <c r="C2156" s="28" t="s">
        <v>11</v>
      </c>
      <c r="D2156" s="28" t="s">
        <v>41</v>
      </c>
      <c r="E2156" s="28">
        <v>0.75</v>
      </c>
      <c r="F2156" s="28">
        <v>291.83827600000001</v>
      </c>
    </row>
    <row r="2157" spans="2:6" x14ac:dyDescent="0.3">
      <c r="B2157" s="34" t="s">
        <v>44</v>
      </c>
      <c r="C2157" s="26" t="s">
        <v>11</v>
      </c>
      <c r="D2157" s="26" t="s">
        <v>41</v>
      </c>
      <c r="E2157" s="26">
        <v>0.75</v>
      </c>
      <c r="F2157" s="26">
        <v>291.83827600000001</v>
      </c>
    </row>
    <row r="2158" spans="2:6" x14ac:dyDescent="0.3">
      <c r="B2158" s="35" t="s">
        <v>44</v>
      </c>
      <c r="C2158" s="28" t="s">
        <v>11</v>
      </c>
      <c r="D2158" s="28" t="s">
        <v>41</v>
      </c>
      <c r="E2158" s="28">
        <v>0.75</v>
      </c>
      <c r="F2158" s="28">
        <v>291.83827600000001</v>
      </c>
    </row>
    <row r="2159" spans="2:6" x14ac:dyDescent="0.3">
      <c r="B2159" s="34" t="s">
        <v>44</v>
      </c>
      <c r="C2159" s="26" t="s">
        <v>11</v>
      </c>
      <c r="D2159" s="26" t="s">
        <v>41</v>
      </c>
      <c r="E2159" s="26">
        <v>0.5</v>
      </c>
      <c r="F2159" s="26">
        <v>274.603658</v>
      </c>
    </row>
    <row r="2160" spans="2:6" x14ac:dyDescent="0.3">
      <c r="B2160" s="35" t="s">
        <v>44</v>
      </c>
      <c r="C2160" s="28" t="s">
        <v>11</v>
      </c>
      <c r="D2160" s="28" t="s">
        <v>41</v>
      </c>
      <c r="E2160" s="28">
        <v>0.5</v>
      </c>
      <c r="F2160" s="28">
        <v>274.603658</v>
      </c>
    </row>
    <row r="2161" spans="2:6" x14ac:dyDescent="0.3">
      <c r="B2161" s="34" t="s">
        <v>44</v>
      </c>
      <c r="C2161" s="26" t="s">
        <v>11</v>
      </c>
      <c r="D2161" s="26" t="s">
        <v>41</v>
      </c>
      <c r="E2161" s="26">
        <v>0.5</v>
      </c>
      <c r="F2161" s="26">
        <v>274.603658</v>
      </c>
    </row>
    <row r="2162" spans="2:6" x14ac:dyDescent="0.3">
      <c r="B2162" s="35" t="s">
        <v>44</v>
      </c>
      <c r="C2162" s="28" t="s">
        <v>11</v>
      </c>
      <c r="D2162" s="28" t="s">
        <v>41</v>
      </c>
      <c r="E2162" s="28">
        <v>0.5</v>
      </c>
      <c r="F2162" s="28">
        <v>274.603658</v>
      </c>
    </row>
    <row r="2163" spans="2:6" x14ac:dyDescent="0.3">
      <c r="B2163" s="34" t="s">
        <v>44</v>
      </c>
      <c r="C2163" s="26" t="s">
        <v>11</v>
      </c>
      <c r="D2163" s="26" t="s">
        <v>41</v>
      </c>
      <c r="E2163" s="26">
        <v>0.5</v>
      </c>
      <c r="F2163" s="26">
        <v>274.603658</v>
      </c>
    </row>
    <row r="2164" spans="2:6" x14ac:dyDescent="0.3">
      <c r="B2164" s="35" t="s">
        <v>44</v>
      </c>
      <c r="C2164" s="28" t="s">
        <v>11</v>
      </c>
      <c r="D2164" s="28" t="s">
        <v>41</v>
      </c>
      <c r="E2164" s="28">
        <v>0.25</v>
      </c>
      <c r="F2164" s="28">
        <v>258.88023399999997</v>
      </c>
    </row>
    <row r="2165" spans="2:6" x14ac:dyDescent="0.3">
      <c r="B2165" s="34" t="s">
        <v>44</v>
      </c>
      <c r="C2165" s="26" t="s">
        <v>11</v>
      </c>
      <c r="D2165" s="26" t="s">
        <v>41</v>
      </c>
      <c r="E2165" s="26">
        <v>0.25</v>
      </c>
      <c r="F2165" s="26">
        <v>258.88023399999997</v>
      </c>
    </row>
    <row r="2166" spans="2:6" x14ac:dyDescent="0.3">
      <c r="B2166" s="35" t="s">
        <v>44</v>
      </c>
      <c r="C2166" s="28" t="s">
        <v>11</v>
      </c>
      <c r="D2166" s="28" t="s">
        <v>41</v>
      </c>
      <c r="E2166" s="28">
        <v>0.25</v>
      </c>
      <c r="F2166" s="28">
        <v>258.88023399999997</v>
      </c>
    </row>
    <row r="2167" spans="2:6" x14ac:dyDescent="0.3">
      <c r="B2167" s="34" t="s">
        <v>44</v>
      </c>
      <c r="C2167" s="26" t="s">
        <v>11</v>
      </c>
      <c r="D2167" s="26" t="s">
        <v>41</v>
      </c>
      <c r="E2167" s="26">
        <v>0.25</v>
      </c>
      <c r="F2167" s="26">
        <v>258.88023399999997</v>
      </c>
    </row>
    <row r="2168" spans="2:6" x14ac:dyDescent="0.3">
      <c r="B2168" s="35" t="s">
        <v>44</v>
      </c>
      <c r="C2168" s="28" t="s">
        <v>11</v>
      </c>
      <c r="D2168" s="28" t="s">
        <v>41</v>
      </c>
      <c r="E2168" s="28">
        <v>0.05</v>
      </c>
      <c r="F2168" s="28">
        <v>239.913409</v>
      </c>
    </row>
    <row r="2169" spans="2:6" x14ac:dyDescent="0.3">
      <c r="B2169" s="34" t="s">
        <v>44</v>
      </c>
      <c r="C2169" s="26" t="s">
        <v>11</v>
      </c>
      <c r="D2169" s="26" t="s">
        <v>41</v>
      </c>
      <c r="E2169" s="26">
        <v>0.05</v>
      </c>
      <c r="F2169" s="26">
        <v>239.913409</v>
      </c>
    </row>
    <row r="2170" spans="2:6" x14ac:dyDescent="0.3">
      <c r="B2170" s="35" t="s">
        <v>44</v>
      </c>
      <c r="C2170" s="28" t="s">
        <v>11</v>
      </c>
      <c r="D2170" s="28" t="s">
        <v>41</v>
      </c>
      <c r="E2170" s="28">
        <v>0.05</v>
      </c>
      <c r="F2170" s="28">
        <v>239.913409</v>
      </c>
    </row>
    <row r="2171" spans="2:6" x14ac:dyDescent="0.3">
      <c r="B2171" s="34" t="s">
        <v>44</v>
      </c>
      <c r="C2171" s="26" t="s">
        <v>11</v>
      </c>
      <c r="D2171" s="26" t="s">
        <v>41</v>
      </c>
      <c r="E2171" s="26">
        <v>0</v>
      </c>
      <c r="F2171" s="26">
        <v>215.42554100000001</v>
      </c>
    </row>
    <row r="2172" spans="2:6" x14ac:dyDescent="0.3">
      <c r="B2172" s="35" t="s">
        <v>44</v>
      </c>
      <c r="C2172" s="28" t="s">
        <v>11</v>
      </c>
      <c r="D2172" s="28" t="s">
        <v>41</v>
      </c>
      <c r="E2172" s="28" t="s">
        <v>24</v>
      </c>
      <c r="F2172" s="28">
        <v>276.231268</v>
      </c>
    </row>
    <row r="2173" spans="2:6" x14ac:dyDescent="0.3">
      <c r="B2173" s="34" t="s">
        <v>44</v>
      </c>
      <c r="C2173" s="26" t="s">
        <v>11</v>
      </c>
      <c r="D2173" s="26" t="s">
        <v>42</v>
      </c>
      <c r="E2173" s="26">
        <v>1</v>
      </c>
      <c r="F2173" s="26">
        <v>34321482.577354997</v>
      </c>
    </row>
    <row r="2174" spans="2:6" x14ac:dyDescent="0.3">
      <c r="B2174" s="35" t="s">
        <v>44</v>
      </c>
      <c r="C2174" s="28" t="s">
        <v>11</v>
      </c>
      <c r="D2174" s="28" t="s">
        <v>42</v>
      </c>
      <c r="E2174" s="28">
        <v>0.95</v>
      </c>
      <c r="F2174" s="28">
        <v>27100874.622969002</v>
      </c>
    </row>
    <row r="2175" spans="2:6" x14ac:dyDescent="0.3">
      <c r="B2175" s="34" t="s">
        <v>44</v>
      </c>
      <c r="C2175" s="26" t="s">
        <v>11</v>
      </c>
      <c r="D2175" s="26" t="s">
        <v>42</v>
      </c>
      <c r="E2175" s="26">
        <v>0.95</v>
      </c>
      <c r="F2175" s="26">
        <v>27100874.622969002</v>
      </c>
    </row>
    <row r="2176" spans="2:6" x14ac:dyDescent="0.3">
      <c r="B2176" s="35" t="s">
        <v>44</v>
      </c>
      <c r="C2176" s="28" t="s">
        <v>11</v>
      </c>
      <c r="D2176" s="28" t="s">
        <v>42</v>
      </c>
      <c r="E2176" s="28">
        <v>0.95</v>
      </c>
      <c r="F2176" s="28">
        <v>27100874.622969002</v>
      </c>
    </row>
    <row r="2177" spans="2:6" x14ac:dyDescent="0.3">
      <c r="B2177" s="34" t="s">
        <v>44</v>
      </c>
      <c r="C2177" s="26" t="s">
        <v>11</v>
      </c>
      <c r="D2177" s="26" t="s">
        <v>42</v>
      </c>
      <c r="E2177" s="26">
        <v>0.75</v>
      </c>
      <c r="F2177" s="26">
        <v>23406057.319488</v>
      </c>
    </row>
    <row r="2178" spans="2:6" x14ac:dyDescent="0.3">
      <c r="B2178" s="35" t="s">
        <v>44</v>
      </c>
      <c r="C2178" s="28" t="s">
        <v>11</v>
      </c>
      <c r="D2178" s="28" t="s">
        <v>42</v>
      </c>
      <c r="E2178" s="28">
        <v>0.75</v>
      </c>
      <c r="F2178" s="28">
        <v>23406057.319488</v>
      </c>
    </row>
    <row r="2179" spans="2:6" x14ac:dyDescent="0.3">
      <c r="B2179" s="34" t="s">
        <v>44</v>
      </c>
      <c r="C2179" s="26" t="s">
        <v>11</v>
      </c>
      <c r="D2179" s="26" t="s">
        <v>42</v>
      </c>
      <c r="E2179" s="26">
        <v>0.75</v>
      </c>
      <c r="F2179" s="26">
        <v>23406057.319488</v>
      </c>
    </row>
    <row r="2180" spans="2:6" x14ac:dyDescent="0.3">
      <c r="B2180" s="35" t="s">
        <v>44</v>
      </c>
      <c r="C2180" s="28" t="s">
        <v>11</v>
      </c>
      <c r="D2180" s="28" t="s">
        <v>42</v>
      </c>
      <c r="E2180" s="28">
        <v>0.75</v>
      </c>
      <c r="F2180" s="28">
        <v>23406057.319488</v>
      </c>
    </row>
    <row r="2181" spans="2:6" x14ac:dyDescent="0.3">
      <c r="B2181" s="34" t="s">
        <v>44</v>
      </c>
      <c r="C2181" s="26" t="s">
        <v>11</v>
      </c>
      <c r="D2181" s="26" t="s">
        <v>42</v>
      </c>
      <c r="E2181" s="26">
        <v>0.5</v>
      </c>
      <c r="F2181" s="26">
        <v>20671026.248394001</v>
      </c>
    </row>
    <row r="2182" spans="2:6" x14ac:dyDescent="0.3">
      <c r="B2182" s="35" t="s">
        <v>44</v>
      </c>
      <c r="C2182" s="28" t="s">
        <v>11</v>
      </c>
      <c r="D2182" s="28" t="s">
        <v>42</v>
      </c>
      <c r="E2182" s="28">
        <v>0.5</v>
      </c>
      <c r="F2182" s="28">
        <v>20671026.248394001</v>
      </c>
    </row>
    <row r="2183" spans="2:6" x14ac:dyDescent="0.3">
      <c r="B2183" s="34" t="s">
        <v>44</v>
      </c>
      <c r="C2183" s="26" t="s">
        <v>11</v>
      </c>
      <c r="D2183" s="26" t="s">
        <v>42</v>
      </c>
      <c r="E2183" s="26">
        <v>0.5</v>
      </c>
      <c r="F2183" s="26">
        <v>20671026.248394001</v>
      </c>
    </row>
    <row r="2184" spans="2:6" x14ac:dyDescent="0.3">
      <c r="B2184" s="35" t="s">
        <v>44</v>
      </c>
      <c r="C2184" s="28" t="s">
        <v>11</v>
      </c>
      <c r="D2184" s="28" t="s">
        <v>42</v>
      </c>
      <c r="E2184" s="28">
        <v>0.5</v>
      </c>
      <c r="F2184" s="28">
        <v>20671026.248394001</v>
      </c>
    </row>
    <row r="2185" spans="2:6" x14ac:dyDescent="0.3">
      <c r="B2185" s="34" t="s">
        <v>44</v>
      </c>
      <c r="C2185" s="26" t="s">
        <v>11</v>
      </c>
      <c r="D2185" s="26" t="s">
        <v>42</v>
      </c>
      <c r="E2185" s="26">
        <v>0.5</v>
      </c>
      <c r="F2185" s="26">
        <v>20671026.248394001</v>
      </c>
    </row>
    <row r="2186" spans="2:6" x14ac:dyDescent="0.3">
      <c r="B2186" s="35" t="s">
        <v>44</v>
      </c>
      <c r="C2186" s="28" t="s">
        <v>11</v>
      </c>
      <c r="D2186" s="28" t="s">
        <v>42</v>
      </c>
      <c r="E2186" s="28">
        <v>0.25</v>
      </c>
      <c r="F2186" s="28">
        <v>17937024.111733999</v>
      </c>
    </row>
    <row r="2187" spans="2:6" x14ac:dyDescent="0.3">
      <c r="B2187" s="34" t="s">
        <v>44</v>
      </c>
      <c r="C2187" s="26" t="s">
        <v>11</v>
      </c>
      <c r="D2187" s="26" t="s">
        <v>42</v>
      </c>
      <c r="E2187" s="26">
        <v>0.25</v>
      </c>
      <c r="F2187" s="26">
        <v>17937024.111733999</v>
      </c>
    </row>
    <row r="2188" spans="2:6" x14ac:dyDescent="0.3">
      <c r="B2188" s="35" t="s">
        <v>44</v>
      </c>
      <c r="C2188" s="28" t="s">
        <v>11</v>
      </c>
      <c r="D2188" s="28" t="s">
        <v>42</v>
      </c>
      <c r="E2188" s="28">
        <v>0.25</v>
      </c>
      <c r="F2188" s="28">
        <v>17937024.111733999</v>
      </c>
    </row>
    <row r="2189" spans="2:6" x14ac:dyDescent="0.3">
      <c r="B2189" s="34" t="s">
        <v>44</v>
      </c>
      <c r="C2189" s="26" t="s">
        <v>11</v>
      </c>
      <c r="D2189" s="26" t="s">
        <v>42</v>
      </c>
      <c r="E2189" s="26">
        <v>0.25</v>
      </c>
      <c r="F2189" s="26">
        <v>17937024.111733999</v>
      </c>
    </row>
    <row r="2190" spans="2:6" x14ac:dyDescent="0.3">
      <c r="B2190" s="35" t="s">
        <v>44</v>
      </c>
      <c r="C2190" s="28" t="s">
        <v>11</v>
      </c>
      <c r="D2190" s="28" t="s">
        <v>42</v>
      </c>
      <c r="E2190" s="28">
        <v>0.05</v>
      </c>
      <c r="F2190" s="28">
        <v>14235261.231574999</v>
      </c>
    </row>
    <row r="2191" spans="2:6" x14ac:dyDescent="0.3">
      <c r="B2191" s="34" t="s">
        <v>44</v>
      </c>
      <c r="C2191" s="26" t="s">
        <v>11</v>
      </c>
      <c r="D2191" s="26" t="s">
        <v>42</v>
      </c>
      <c r="E2191" s="26">
        <v>0.05</v>
      </c>
      <c r="F2191" s="26">
        <v>14235261.231574999</v>
      </c>
    </row>
    <row r="2192" spans="2:6" x14ac:dyDescent="0.3">
      <c r="B2192" s="35" t="s">
        <v>44</v>
      </c>
      <c r="C2192" s="28" t="s">
        <v>11</v>
      </c>
      <c r="D2192" s="28" t="s">
        <v>42</v>
      </c>
      <c r="E2192" s="28">
        <v>0.05</v>
      </c>
      <c r="F2192" s="28">
        <v>14235261.231574999</v>
      </c>
    </row>
    <row r="2193" spans="2:6" x14ac:dyDescent="0.3">
      <c r="B2193" s="34" t="s">
        <v>44</v>
      </c>
      <c r="C2193" s="26" t="s">
        <v>11</v>
      </c>
      <c r="D2193" s="26" t="s">
        <v>42</v>
      </c>
      <c r="E2193" s="26">
        <v>0</v>
      </c>
      <c r="F2193" s="26">
        <v>9190246.6045430005</v>
      </c>
    </row>
    <row r="2194" spans="2:6" x14ac:dyDescent="0.3">
      <c r="B2194" s="35" t="s">
        <v>44</v>
      </c>
      <c r="C2194" s="28" t="s">
        <v>11</v>
      </c>
      <c r="D2194" s="28" t="s">
        <v>42</v>
      </c>
      <c r="E2194" s="28" t="s">
        <v>24</v>
      </c>
      <c r="F2194" s="28">
        <v>20679844.540986001</v>
      </c>
    </row>
    <row r="2195" spans="2:6" x14ac:dyDescent="0.3">
      <c r="B2195" s="34" t="s">
        <v>44</v>
      </c>
      <c r="C2195" s="26" t="s">
        <v>11</v>
      </c>
      <c r="D2195" s="26" t="s">
        <v>43</v>
      </c>
      <c r="E2195" s="26">
        <v>1</v>
      </c>
      <c r="F2195" s="26">
        <v>356.84702800000002</v>
      </c>
    </row>
    <row r="2196" spans="2:6" x14ac:dyDescent="0.3">
      <c r="B2196" s="35" t="s">
        <v>44</v>
      </c>
      <c r="C2196" s="28" t="s">
        <v>11</v>
      </c>
      <c r="D2196" s="28" t="s">
        <v>43</v>
      </c>
      <c r="E2196" s="28">
        <v>0.95</v>
      </c>
      <c r="F2196" s="28">
        <v>271.88641000000001</v>
      </c>
    </row>
    <row r="2197" spans="2:6" x14ac:dyDescent="0.3">
      <c r="B2197" s="34" t="s">
        <v>44</v>
      </c>
      <c r="C2197" s="26" t="s">
        <v>11</v>
      </c>
      <c r="D2197" s="26" t="s">
        <v>43</v>
      </c>
      <c r="E2197" s="26">
        <v>0.95</v>
      </c>
      <c r="F2197" s="26">
        <v>271.88641000000001</v>
      </c>
    </row>
    <row r="2198" spans="2:6" x14ac:dyDescent="0.3">
      <c r="B2198" s="35" t="s">
        <v>44</v>
      </c>
      <c r="C2198" s="28" t="s">
        <v>11</v>
      </c>
      <c r="D2198" s="28" t="s">
        <v>43</v>
      </c>
      <c r="E2198" s="28">
        <v>0.95</v>
      </c>
      <c r="F2198" s="28">
        <v>271.88641000000001</v>
      </c>
    </row>
    <row r="2199" spans="2:6" x14ac:dyDescent="0.3">
      <c r="B2199" s="34" t="s">
        <v>44</v>
      </c>
      <c r="C2199" s="26" t="s">
        <v>11</v>
      </c>
      <c r="D2199" s="26" t="s">
        <v>43</v>
      </c>
      <c r="E2199" s="26">
        <v>0.75</v>
      </c>
      <c r="F2199" s="26">
        <v>240.65312499999999</v>
      </c>
    </row>
    <row r="2200" spans="2:6" x14ac:dyDescent="0.3">
      <c r="B2200" s="35" t="s">
        <v>44</v>
      </c>
      <c r="C2200" s="28" t="s">
        <v>11</v>
      </c>
      <c r="D2200" s="28" t="s">
        <v>43</v>
      </c>
      <c r="E2200" s="28">
        <v>0.75</v>
      </c>
      <c r="F2200" s="28">
        <v>240.65312499999999</v>
      </c>
    </row>
    <row r="2201" spans="2:6" x14ac:dyDescent="0.3">
      <c r="B2201" s="34" t="s">
        <v>44</v>
      </c>
      <c r="C2201" s="26" t="s">
        <v>11</v>
      </c>
      <c r="D2201" s="26" t="s">
        <v>43</v>
      </c>
      <c r="E2201" s="26">
        <v>0.75</v>
      </c>
      <c r="F2201" s="26">
        <v>240.65312499999999</v>
      </c>
    </row>
    <row r="2202" spans="2:6" x14ac:dyDescent="0.3">
      <c r="B2202" s="35" t="s">
        <v>44</v>
      </c>
      <c r="C2202" s="28" t="s">
        <v>11</v>
      </c>
      <c r="D2202" s="28" t="s">
        <v>43</v>
      </c>
      <c r="E2202" s="28">
        <v>0.75</v>
      </c>
      <c r="F2202" s="28">
        <v>240.65312499999999</v>
      </c>
    </row>
    <row r="2203" spans="2:6" x14ac:dyDescent="0.3">
      <c r="B2203" s="34" t="s">
        <v>44</v>
      </c>
      <c r="C2203" s="26" t="s">
        <v>11</v>
      </c>
      <c r="D2203" s="26" t="s">
        <v>43</v>
      </c>
      <c r="E2203" s="26">
        <v>0.5</v>
      </c>
      <c r="F2203" s="26">
        <v>222.23469800000001</v>
      </c>
    </row>
    <row r="2204" spans="2:6" x14ac:dyDescent="0.3">
      <c r="B2204" s="35" t="s">
        <v>44</v>
      </c>
      <c r="C2204" s="28" t="s">
        <v>11</v>
      </c>
      <c r="D2204" s="28" t="s">
        <v>43</v>
      </c>
      <c r="E2204" s="28">
        <v>0.5</v>
      </c>
      <c r="F2204" s="28">
        <v>222.23469800000001</v>
      </c>
    </row>
    <row r="2205" spans="2:6" x14ac:dyDescent="0.3">
      <c r="B2205" s="34" t="s">
        <v>44</v>
      </c>
      <c r="C2205" s="26" t="s">
        <v>11</v>
      </c>
      <c r="D2205" s="26" t="s">
        <v>43</v>
      </c>
      <c r="E2205" s="26">
        <v>0.5</v>
      </c>
      <c r="F2205" s="26">
        <v>222.23469800000001</v>
      </c>
    </row>
    <row r="2206" spans="2:6" x14ac:dyDescent="0.3">
      <c r="B2206" s="35" t="s">
        <v>44</v>
      </c>
      <c r="C2206" s="28" t="s">
        <v>11</v>
      </c>
      <c r="D2206" s="28" t="s">
        <v>43</v>
      </c>
      <c r="E2206" s="28">
        <v>0.5</v>
      </c>
      <c r="F2206" s="28">
        <v>222.23469800000001</v>
      </c>
    </row>
    <row r="2207" spans="2:6" x14ac:dyDescent="0.3">
      <c r="B2207" s="34" t="s">
        <v>44</v>
      </c>
      <c r="C2207" s="26" t="s">
        <v>11</v>
      </c>
      <c r="D2207" s="26" t="s">
        <v>43</v>
      </c>
      <c r="E2207" s="26">
        <v>0.5</v>
      </c>
      <c r="F2207" s="26">
        <v>222.23469800000001</v>
      </c>
    </row>
    <row r="2208" spans="2:6" x14ac:dyDescent="0.3">
      <c r="B2208" s="35" t="s">
        <v>44</v>
      </c>
      <c r="C2208" s="28" t="s">
        <v>11</v>
      </c>
      <c r="D2208" s="28" t="s">
        <v>43</v>
      </c>
      <c r="E2208" s="28">
        <v>0.25</v>
      </c>
      <c r="F2208" s="28">
        <v>206.683986</v>
      </c>
    </row>
    <row r="2209" spans="2:6" x14ac:dyDescent="0.3">
      <c r="B2209" s="34" t="s">
        <v>44</v>
      </c>
      <c r="C2209" s="26" t="s">
        <v>11</v>
      </c>
      <c r="D2209" s="26" t="s">
        <v>43</v>
      </c>
      <c r="E2209" s="26">
        <v>0.25</v>
      </c>
      <c r="F2209" s="26">
        <v>206.683986</v>
      </c>
    </row>
    <row r="2210" spans="2:6" x14ac:dyDescent="0.3">
      <c r="B2210" s="35" t="s">
        <v>44</v>
      </c>
      <c r="C2210" s="28" t="s">
        <v>11</v>
      </c>
      <c r="D2210" s="28" t="s">
        <v>43</v>
      </c>
      <c r="E2210" s="28">
        <v>0.25</v>
      </c>
      <c r="F2210" s="28">
        <v>206.683986</v>
      </c>
    </row>
    <row r="2211" spans="2:6" x14ac:dyDescent="0.3">
      <c r="B2211" s="34" t="s">
        <v>44</v>
      </c>
      <c r="C2211" s="26" t="s">
        <v>11</v>
      </c>
      <c r="D2211" s="26" t="s">
        <v>43</v>
      </c>
      <c r="E2211" s="26">
        <v>0.25</v>
      </c>
      <c r="F2211" s="26">
        <v>206.683986</v>
      </c>
    </row>
    <row r="2212" spans="2:6" x14ac:dyDescent="0.3">
      <c r="B2212" s="35" t="s">
        <v>44</v>
      </c>
      <c r="C2212" s="28" t="s">
        <v>11</v>
      </c>
      <c r="D2212" s="28" t="s">
        <v>43</v>
      </c>
      <c r="E2212" s="28">
        <v>0.05</v>
      </c>
      <c r="F2212" s="28">
        <v>190.210769</v>
      </c>
    </row>
    <row r="2213" spans="2:6" x14ac:dyDescent="0.3">
      <c r="B2213" s="34" t="s">
        <v>44</v>
      </c>
      <c r="C2213" s="26" t="s">
        <v>11</v>
      </c>
      <c r="D2213" s="26" t="s">
        <v>43</v>
      </c>
      <c r="E2213" s="26">
        <v>0.05</v>
      </c>
      <c r="F2213" s="26">
        <v>190.210769</v>
      </c>
    </row>
    <row r="2214" spans="2:6" x14ac:dyDescent="0.3">
      <c r="B2214" s="35" t="s">
        <v>44</v>
      </c>
      <c r="C2214" s="28" t="s">
        <v>11</v>
      </c>
      <c r="D2214" s="28" t="s">
        <v>43</v>
      </c>
      <c r="E2214" s="28">
        <v>0.05</v>
      </c>
      <c r="F2214" s="28">
        <v>190.210769</v>
      </c>
    </row>
    <row r="2215" spans="2:6" x14ac:dyDescent="0.3">
      <c r="B2215" s="34" t="s">
        <v>44</v>
      </c>
      <c r="C2215" s="26" t="s">
        <v>11</v>
      </c>
      <c r="D2215" s="26" t="s">
        <v>43</v>
      </c>
      <c r="E2215" s="26">
        <v>0</v>
      </c>
      <c r="F2215" s="26">
        <v>172.78295299999999</v>
      </c>
    </row>
    <row r="2216" spans="2:6" x14ac:dyDescent="0.3">
      <c r="B2216" s="35" t="s">
        <v>44</v>
      </c>
      <c r="C2216" s="28" t="s">
        <v>11</v>
      </c>
      <c r="D2216" s="28" t="s">
        <v>43</v>
      </c>
      <c r="E2216" s="28" t="s">
        <v>24</v>
      </c>
      <c r="F2216" s="28">
        <v>225.369406</v>
      </c>
    </row>
    <row r="2217" spans="2:6" x14ac:dyDescent="0.3">
      <c r="B2217" s="34" t="s">
        <v>44</v>
      </c>
      <c r="C2217" s="26" t="s">
        <v>12</v>
      </c>
      <c r="D2217" s="26" t="s">
        <v>35</v>
      </c>
      <c r="E2217" s="26">
        <v>1</v>
      </c>
      <c r="F2217" s="26">
        <v>140674.1</v>
      </c>
    </row>
    <row r="2218" spans="2:6" x14ac:dyDescent="0.3">
      <c r="B2218" s="35" t="s">
        <v>44</v>
      </c>
      <c r="C2218" s="28" t="s">
        <v>12</v>
      </c>
      <c r="D2218" s="28" t="s">
        <v>35</v>
      </c>
      <c r="E2218" s="28">
        <v>0.95</v>
      </c>
      <c r="F2218" s="28">
        <v>127314.25</v>
      </c>
    </row>
    <row r="2219" spans="2:6" x14ac:dyDescent="0.3">
      <c r="B2219" s="34" t="s">
        <v>44</v>
      </c>
      <c r="C2219" s="26" t="s">
        <v>12</v>
      </c>
      <c r="D2219" s="26" t="s">
        <v>35</v>
      </c>
      <c r="E2219" s="26">
        <v>0.95</v>
      </c>
      <c r="F2219" s="26">
        <v>127314.25</v>
      </c>
    </row>
    <row r="2220" spans="2:6" x14ac:dyDescent="0.3">
      <c r="B2220" s="35" t="s">
        <v>44</v>
      </c>
      <c r="C2220" s="28" t="s">
        <v>12</v>
      </c>
      <c r="D2220" s="28" t="s">
        <v>35</v>
      </c>
      <c r="E2220" s="28">
        <v>0.95</v>
      </c>
      <c r="F2220" s="28">
        <v>127314.25</v>
      </c>
    </row>
    <row r="2221" spans="2:6" x14ac:dyDescent="0.3">
      <c r="B2221" s="34" t="s">
        <v>44</v>
      </c>
      <c r="C2221" s="26" t="s">
        <v>12</v>
      </c>
      <c r="D2221" s="26" t="s">
        <v>35</v>
      </c>
      <c r="E2221" s="26">
        <v>0.75</v>
      </c>
      <c r="F2221" s="26">
        <v>115211.25</v>
      </c>
    </row>
    <row r="2222" spans="2:6" x14ac:dyDescent="0.3">
      <c r="B2222" s="35" t="s">
        <v>44</v>
      </c>
      <c r="C2222" s="28" t="s">
        <v>12</v>
      </c>
      <c r="D2222" s="28" t="s">
        <v>35</v>
      </c>
      <c r="E2222" s="28">
        <v>0.75</v>
      </c>
      <c r="F2222" s="28">
        <v>115211.25</v>
      </c>
    </row>
    <row r="2223" spans="2:6" x14ac:dyDescent="0.3">
      <c r="B2223" s="34" t="s">
        <v>44</v>
      </c>
      <c r="C2223" s="26" t="s">
        <v>12</v>
      </c>
      <c r="D2223" s="26" t="s">
        <v>35</v>
      </c>
      <c r="E2223" s="26">
        <v>0.75</v>
      </c>
      <c r="F2223" s="26">
        <v>115211.25</v>
      </c>
    </row>
    <row r="2224" spans="2:6" x14ac:dyDescent="0.3">
      <c r="B2224" s="35" t="s">
        <v>44</v>
      </c>
      <c r="C2224" s="28" t="s">
        <v>12</v>
      </c>
      <c r="D2224" s="28" t="s">
        <v>35</v>
      </c>
      <c r="E2224" s="28">
        <v>0.75</v>
      </c>
      <c r="F2224" s="28">
        <v>115211.25</v>
      </c>
    </row>
    <row r="2225" spans="2:6" x14ac:dyDescent="0.3">
      <c r="B2225" s="34" t="s">
        <v>44</v>
      </c>
      <c r="C2225" s="26" t="s">
        <v>12</v>
      </c>
      <c r="D2225" s="26" t="s">
        <v>35</v>
      </c>
      <c r="E2225" s="26">
        <v>0.5</v>
      </c>
      <c r="F2225" s="26">
        <v>103899.6</v>
      </c>
    </row>
    <row r="2226" spans="2:6" x14ac:dyDescent="0.3">
      <c r="B2226" s="35" t="s">
        <v>44</v>
      </c>
      <c r="C2226" s="28" t="s">
        <v>12</v>
      </c>
      <c r="D2226" s="28" t="s">
        <v>35</v>
      </c>
      <c r="E2226" s="28">
        <v>0.5</v>
      </c>
      <c r="F2226" s="28">
        <v>103899.6</v>
      </c>
    </row>
    <row r="2227" spans="2:6" x14ac:dyDescent="0.3">
      <c r="B2227" s="34" t="s">
        <v>44</v>
      </c>
      <c r="C2227" s="26" t="s">
        <v>12</v>
      </c>
      <c r="D2227" s="26" t="s">
        <v>35</v>
      </c>
      <c r="E2227" s="26">
        <v>0.5</v>
      </c>
      <c r="F2227" s="26">
        <v>103899.6</v>
      </c>
    </row>
    <row r="2228" spans="2:6" x14ac:dyDescent="0.3">
      <c r="B2228" s="35" t="s">
        <v>44</v>
      </c>
      <c r="C2228" s="28" t="s">
        <v>12</v>
      </c>
      <c r="D2228" s="28" t="s">
        <v>35</v>
      </c>
      <c r="E2228" s="28">
        <v>0.5</v>
      </c>
      <c r="F2228" s="28">
        <v>103899.6</v>
      </c>
    </row>
    <row r="2229" spans="2:6" x14ac:dyDescent="0.3">
      <c r="B2229" s="34" t="s">
        <v>44</v>
      </c>
      <c r="C2229" s="26" t="s">
        <v>12</v>
      </c>
      <c r="D2229" s="26" t="s">
        <v>35</v>
      </c>
      <c r="E2229" s="26">
        <v>0.5</v>
      </c>
      <c r="F2229" s="26">
        <v>103899.6</v>
      </c>
    </row>
    <row r="2230" spans="2:6" x14ac:dyDescent="0.3">
      <c r="B2230" s="35" t="s">
        <v>44</v>
      </c>
      <c r="C2230" s="28" t="s">
        <v>12</v>
      </c>
      <c r="D2230" s="28" t="s">
        <v>35</v>
      </c>
      <c r="E2230" s="28">
        <v>0.25</v>
      </c>
      <c r="F2230" s="28">
        <v>92960.35</v>
      </c>
    </row>
    <row r="2231" spans="2:6" x14ac:dyDescent="0.3">
      <c r="B2231" s="34" t="s">
        <v>44</v>
      </c>
      <c r="C2231" s="26" t="s">
        <v>12</v>
      </c>
      <c r="D2231" s="26" t="s">
        <v>35</v>
      </c>
      <c r="E2231" s="26">
        <v>0.25</v>
      </c>
      <c r="F2231" s="26">
        <v>92960.35</v>
      </c>
    </row>
    <row r="2232" spans="2:6" x14ac:dyDescent="0.3">
      <c r="B2232" s="35" t="s">
        <v>44</v>
      </c>
      <c r="C2232" s="28" t="s">
        <v>12</v>
      </c>
      <c r="D2232" s="28" t="s">
        <v>35</v>
      </c>
      <c r="E2232" s="28">
        <v>0.25</v>
      </c>
      <c r="F2232" s="28">
        <v>92960.35</v>
      </c>
    </row>
    <row r="2233" spans="2:6" x14ac:dyDescent="0.3">
      <c r="B2233" s="34" t="s">
        <v>44</v>
      </c>
      <c r="C2233" s="26" t="s">
        <v>12</v>
      </c>
      <c r="D2233" s="26" t="s">
        <v>35</v>
      </c>
      <c r="E2233" s="26">
        <v>0.25</v>
      </c>
      <c r="F2233" s="26">
        <v>92960.35</v>
      </c>
    </row>
    <row r="2234" spans="2:6" x14ac:dyDescent="0.3">
      <c r="B2234" s="35" t="s">
        <v>44</v>
      </c>
      <c r="C2234" s="28" t="s">
        <v>12</v>
      </c>
      <c r="D2234" s="28" t="s">
        <v>35</v>
      </c>
      <c r="E2234" s="28">
        <v>0.05</v>
      </c>
      <c r="F2234" s="28">
        <v>77622.125</v>
      </c>
    </row>
    <row r="2235" spans="2:6" x14ac:dyDescent="0.3">
      <c r="B2235" s="34" t="s">
        <v>44</v>
      </c>
      <c r="C2235" s="26" t="s">
        <v>12</v>
      </c>
      <c r="D2235" s="26" t="s">
        <v>35</v>
      </c>
      <c r="E2235" s="26">
        <v>0.05</v>
      </c>
      <c r="F2235" s="26">
        <v>77622.125</v>
      </c>
    </row>
    <row r="2236" spans="2:6" x14ac:dyDescent="0.3">
      <c r="B2236" s="35" t="s">
        <v>44</v>
      </c>
      <c r="C2236" s="28" t="s">
        <v>12</v>
      </c>
      <c r="D2236" s="28" t="s">
        <v>35</v>
      </c>
      <c r="E2236" s="28">
        <v>0.05</v>
      </c>
      <c r="F2236" s="28">
        <v>77622.125</v>
      </c>
    </row>
    <row r="2237" spans="2:6" x14ac:dyDescent="0.3">
      <c r="B2237" s="34" t="s">
        <v>44</v>
      </c>
      <c r="C2237" s="26" t="s">
        <v>12</v>
      </c>
      <c r="D2237" s="26" t="s">
        <v>35</v>
      </c>
      <c r="E2237" s="26">
        <v>0</v>
      </c>
      <c r="F2237" s="26">
        <v>59165.05</v>
      </c>
    </row>
    <row r="2238" spans="2:6" x14ac:dyDescent="0.3">
      <c r="B2238" s="35" t="s">
        <v>44</v>
      </c>
      <c r="C2238" s="28" t="s">
        <v>12</v>
      </c>
      <c r="D2238" s="28" t="s">
        <v>35</v>
      </c>
      <c r="E2238" s="28" t="s">
        <v>24</v>
      </c>
      <c r="F2238" s="28">
        <v>103606.816017</v>
      </c>
    </row>
    <row r="2239" spans="2:6" x14ac:dyDescent="0.3">
      <c r="B2239" s="34" t="s">
        <v>44</v>
      </c>
      <c r="C2239" s="26" t="s">
        <v>12</v>
      </c>
      <c r="D2239" s="26" t="s">
        <v>45</v>
      </c>
      <c r="E2239" s="26">
        <v>1</v>
      </c>
      <c r="F2239" s="26">
        <v>206590.52846999999</v>
      </c>
    </row>
    <row r="2240" spans="2:6" x14ac:dyDescent="0.3">
      <c r="B2240" s="35" t="s">
        <v>44</v>
      </c>
      <c r="C2240" s="28" t="s">
        <v>12</v>
      </c>
      <c r="D2240" s="28" t="s">
        <v>45</v>
      </c>
      <c r="E2240" s="28">
        <v>0.95</v>
      </c>
      <c r="F2240" s="28">
        <v>186998.27875</v>
      </c>
    </row>
    <row r="2241" spans="2:6" x14ac:dyDescent="0.3">
      <c r="B2241" s="34" t="s">
        <v>44</v>
      </c>
      <c r="C2241" s="26" t="s">
        <v>12</v>
      </c>
      <c r="D2241" s="26" t="s">
        <v>45</v>
      </c>
      <c r="E2241" s="26">
        <v>0.95</v>
      </c>
      <c r="F2241" s="26">
        <v>186998.27875</v>
      </c>
    </row>
    <row r="2242" spans="2:6" x14ac:dyDescent="0.3">
      <c r="B2242" s="35" t="s">
        <v>44</v>
      </c>
      <c r="C2242" s="28" t="s">
        <v>12</v>
      </c>
      <c r="D2242" s="28" t="s">
        <v>45</v>
      </c>
      <c r="E2242" s="28">
        <v>0.95</v>
      </c>
      <c r="F2242" s="28">
        <v>186998.27875</v>
      </c>
    </row>
    <row r="2243" spans="2:6" x14ac:dyDescent="0.3">
      <c r="B2243" s="34" t="s">
        <v>44</v>
      </c>
      <c r="C2243" s="26" t="s">
        <v>12</v>
      </c>
      <c r="D2243" s="26" t="s">
        <v>45</v>
      </c>
      <c r="E2243" s="26">
        <v>0.75</v>
      </c>
      <c r="F2243" s="26">
        <v>169320.80387</v>
      </c>
    </row>
    <row r="2244" spans="2:6" x14ac:dyDescent="0.3">
      <c r="B2244" s="35" t="s">
        <v>44</v>
      </c>
      <c r="C2244" s="28" t="s">
        <v>12</v>
      </c>
      <c r="D2244" s="28" t="s">
        <v>45</v>
      </c>
      <c r="E2244" s="28">
        <v>0.75</v>
      </c>
      <c r="F2244" s="28">
        <v>169320.80387</v>
      </c>
    </row>
    <row r="2245" spans="2:6" x14ac:dyDescent="0.3">
      <c r="B2245" s="34" t="s">
        <v>44</v>
      </c>
      <c r="C2245" s="26" t="s">
        <v>12</v>
      </c>
      <c r="D2245" s="26" t="s">
        <v>45</v>
      </c>
      <c r="E2245" s="26">
        <v>0.75</v>
      </c>
      <c r="F2245" s="26">
        <v>169320.80387</v>
      </c>
    </row>
    <row r="2246" spans="2:6" x14ac:dyDescent="0.3">
      <c r="B2246" s="35" t="s">
        <v>44</v>
      </c>
      <c r="C2246" s="28" t="s">
        <v>12</v>
      </c>
      <c r="D2246" s="28" t="s">
        <v>45</v>
      </c>
      <c r="E2246" s="28">
        <v>0.75</v>
      </c>
      <c r="F2246" s="28">
        <v>169320.80387</v>
      </c>
    </row>
    <row r="2247" spans="2:6" x14ac:dyDescent="0.3">
      <c r="B2247" s="34" t="s">
        <v>44</v>
      </c>
      <c r="C2247" s="26" t="s">
        <v>12</v>
      </c>
      <c r="D2247" s="26" t="s">
        <v>45</v>
      </c>
      <c r="E2247" s="26">
        <v>0.5</v>
      </c>
      <c r="F2247" s="26">
        <v>152703.29363599999</v>
      </c>
    </row>
    <row r="2248" spans="2:6" x14ac:dyDescent="0.3">
      <c r="B2248" s="35" t="s">
        <v>44</v>
      </c>
      <c r="C2248" s="28" t="s">
        <v>12</v>
      </c>
      <c r="D2248" s="28" t="s">
        <v>45</v>
      </c>
      <c r="E2248" s="28">
        <v>0.5</v>
      </c>
      <c r="F2248" s="28">
        <v>152703.29363599999</v>
      </c>
    </row>
    <row r="2249" spans="2:6" x14ac:dyDescent="0.3">
      <c r="B2249" s="34" t="s">
        <v>44</v>
      </c>
      <c r="C2249" s="26" t="s">
        <v>12</v>
      </c>
      <c r="D2249" s="26" t="s">
        <v>45</v>
      </c>
      <c r="E2249" s="26">
        <v>0.5</v>
      </c>
      <c r="F2249" s="26">
        <v>152703.29363599999</v>
      </c>
    </row>
    <row r="2250" spans="2:6" x14ac:dyDescent="0.3">
      <c r="B2250" s="35" t="s">
        <v>44</v>
      </c>
      <c r="C2250" s="28" t="s">
        <v>12</v>
      </c>
      <c r="D2250" s="28" t="s">
        <v>45</v>
      </c>
      <c r="E2250" s="28">
        <v>0.5</v>
      </c>
      <c r="F2250" s="28">
        <v>152703.29363599999</v>
      </c>
    </row>
    <row r="2251" spans="2:6" x14ac:dyDescent="0.3">
      <c r="B2251" s="34" t="s">
        <v>44</v>
      </c>
      <c r="C2251" s="26" t="s">
        <v>12</v>
      </c>
      <c r="D2251" s="26" t="s">
        <v>45</v>
      </c>
      <c r="E2251" s="26">
        <v>0.5</v>
      </c>
      <c r="F2251" s="26">
        <v>152703.29363599999</v>
      </c>
    </row>
    <row r="2252" spans="2:6" x14ac:dyDescent="0.3">
      <c r="B2252" s="35" t="s">
        <v>44</v>
      </c>
      <c r="C2252" s="28" t="s">
        <v>12</v>
      </c>
      <c r="D2252" s="28" t="s">
        <v>45</v>
      </c>
      <c r="E2252" s="28">
        <v>0.25</v>
      </c>
      <c r="F2252" s="28">
        <v>136564.47711199999</v>
      </c>
    </row>
    <row r="2253" spans="2:6" x14ac:dyDescent="0.3">
      <c r="B2253" s="34" t="s">
        <v>44</v>
      </c>
      <c r="C2253" s="26" t="s">
        <v>12</v>
      </c>
      <c r="D2253" s="26" t="s">
        <v>45</v>
      </c>
      <c r="E2253" s="26">
        <v>0.25</v>
      </c>
      <c r="F2253" s="26">
        <v>136564.47711199999</v>
      </c>
    </row>
    <row r="2254" spans="2:6" x14ac:dyDescent="0.3">
      <c r="B2254" s="35" t="s">
        <v>44</v>
      </c>
      <c r="C2254" s="28" t="s">
        <v>12</v>
      </c>
      <c r="D2254" s="28" t="s">
        <v>45</v>
      </c>
      <c r="E2254" s="28">
        <v>0.25</v>
      </c>
      <c r="F2254" s="28">
        <v>136564.47711199999</v>
      </c>
    </row>
    <row r="2255" spans="2:6" x14ac:dyDescent="0.3">
      <c r="B2255" s="34" t="s">
        <v>44</v>
      </c>
      <c r="C2255" s="26" t="s">
        <v>12</v>
      </c>
      <c r="D2255" s="26" t="s">
        <v>45</v>
      </c>
      <c r="E2255" s="26">
        <v>0.25</v>
      </c>
      <c r="F2255" s="26">
        <v>136564.47711199999</v>
      </c>
    </row>
    <row r="2256" spans="2:6" x14ac:dyDescent="0.3">
      <c r="B2256" s="35" t="s">
        <v>44</v>
      </c>
      <c r="C2256" s="28" t="s">
        <v>12</v>
      </c>
      <c r="D2256" s="28" t="s">
        <v>45</v>
      </c>
      <c r="E2256" s="28">
        <v>0.05</v>
      </c>
      <c r="F2256" s="28">
        <v>113997.487905</v>
      </c>
    </row>
    <row r="2257" spans="2:6" x14ac:dyDescent="0.3">
      <c r="B2257" s="34" t="s">
        <v>44</v>
      </c>
      <c r="C2257" s="26" t="s">
        <v>12</v>
      </c>
      <c r="D2257" s="26" t="s">
        <v>45</v>
      </c>
      <c r="E2257" s="26">
        <v>0.05</v>
      </c>
      <c r="F2257" s="26">
        <v>113997.487905</v>
      </c>
    </row>
    <row r="2258" spans="2:6" x14ac:dyDescent="0.3">
      <c r="B2258" s="35" t="s">
        <v>44</v>
      </c>
      <c r="C2258" s="28" t="s">
        <v>12</v>
      </c>
      <c r="D2258" s="28" t="s">
        <v>45</v>
      </c>
      <c r="E2258" s="28">
        <v>0.05</v>
      </c>
      <c r="F2258" s="28">
        <v>113997.487905</v>
      </c>
    </row>
    <row r="2259" spans="2:6" x14ac:dyDescent="0.3">
      <c r="B2259" s="34" t="s">
        <v>44</v>
      </c>
      <c r="C2259" s="26" t="s">
        <v>12</v>
      </c>
      <c r="D2259" s="26" t="s">
        <v>45</v>
      </c>
      <c r="E2259" s="26">
        <v>0</v>
      </c>
      <c r="F2259" s="26">
        <v>87122.255302999998</v>
      </c>
    </row>
    <row r="2260" spans="2:6" x14ac:dyDescent="0.3">
      <c r="B2260" s="35" t="s">
        <v>44</v>
      </c>
      <c r="C2260" s="28" t="s">
        <v>12</v>
      </c>
      <c r="D2260" s="28" t="s">
        <v>45</v>
      </c>
      <c r="E2260" s="28" t="s">
        <v>24</v>
      </c>
      <c r="F2260" s="28">
        <v>152198.20338699999</v>
      </c>
    </row>
    <row r="2261" spans="2:6" x14ac:dyDescent="0.3">
      <c r="B2261" s="34" t="s">
        <v>44</v>
      </c>
      <c r="C2261" s="26" t="s">
        <v>12</v>
      </c>
      <c r="D2261" s="26" t="s">
        <v>36</v>
      </c>
      <c r="E2261" s="26">
        <v>1</v>
      </c>
      <c r="F2261" s="26">
        <v>48858537.988374002</v>
      </c>
    </row>
    <row r="2262" spans="2:6" x14ac:dyDescent="0.3">
      <c r="B2262" s="35" t="s">
        <v>44</v>
      </c>
      <c r="C2262" s="28" t="s">
        <v>12</v>
      </c>
      <c r="D2262" s="28" t="s">
        <v>36</v>
      </c>
      <c r="E2262" s="28">
        <v>0.95</v>
      </c>
      <c r="F2262" s="28">
        <v>38950492.286719002</v>
      </c>
    </row>
    <row r="2263" spans="2:6" x14ac:dyDescent="0.3">
      <c r="B2263" s="34" t="s">
        <v>44</v>
      </c>
      <c r="C2263" s="26" t="s">
        <v>12</v>
      </c>
      <c r="D2263" s="26" t="s">
        <v>36</v>
      </c>
      <c r="E2263" s="26">
        <v>0.95</v>
      </c>
      <c r="F2263" s="26">
        <v>38950492.286719002</v>
      </c>
    </row>
    <row r="2264" spans="2:6" x14ac:dyDescent="0.3">
      <c r="B2264" s="35" t="s">
        <v>44</v>
      </c>
      <c r="C2264" s="28" t="s">
        <v>12</v>
      </c>
      <c r="D2264" s="28" t="s">
        <v>36</v>
      </c>
      <c r="E2264" s="28">
        <v>0.95</v>
      </c>
      <c r="F2264" s="28">
        <v>38950492.286719002</v>
      </c>
    </row>
    <row r="2265" spans="2:6" x14ac:dyDescent="0.3">
      <c r="B2265" s="34" t="s">
        <v>44</v>
      </c>
      <c r="C2265" s="26" t="s">
        <v>12</v>
      </c>
      <c r="D2265" s="26" t="s">
        <v>36</v>
      </c>
      <c r="E2265" s="26">
        <v>0.75</v>
      </c>
      <c r="F2265" s="26">
        <v>32968181.703766</v>
      </c>
    </row>
    <row r="2266" spans="2:6" x14ac:dyDescent="0.3">
      <c r="B2266" s="35" t="s">
        <v>44</v>
      </c>
      <c r="C2266" s="28" t="s">
        <v>12</v>
      </c>
      <c r="D2266" s="28" t="s">
        <v>36</v>
      </c>
      <c r="E2266" s="28">
        <v>0.75</v>
      </c>
      <c r="F2266" s="28">
        <v>32968181.703766</v>
      </c>
    </row>
    <row r="2267" spans="2:6" x14ac:dyDescent="0.3">
      <c r="B2267" s="34" t="s">
        <v>44</v>
      </c>
      <c r="C2267" s="26" t="s">
        <v>12</v>
      </c>
      <c r="D2267" s="26" t="s">
        <v>36</v>
      </c>
      <c r="E2267" s="26">
        <v>0.75</v>
      </c>
      <c r="F2267" s="26">
        <v>32968181.703766</v>
      </c>
    </row>
    <row r="2268" spans="2:6" x14ac:dyDescent="0.3">
      <c r="B2268" s="35" t="s">
        <v>44</v>
      </c>
      <c r="C2268" s="28" t="s">
        <v>12</v>
      </c>
      <c r="D2268" s="28" t="s">
        <v>36</v>
      </c>
      <c r="E2268" s="28">
        <v>0.75</v>
      </c>
      <c r="F2268" s="28">
        <v>32968181.703766</v>
      </c>
    </row>
    <row r="2269" spans="2:6" x14ac:dyDescent="0.3">
      <c r="B2269" s="34" t="s">
        <v>44</v>
      </c>
      <c r="C2269" s="26" t="s">
        <v>12</v>
      </c>
      <c r="D2269" s="26" t="s">
        <v>36</v>
      </c>
      <c r="E2269" s="26">
        <v>0.5</v>
      </c>
      <c r="F2269" s="26">
        <v>28280121.512154002</v>
      </c>
    </row>
    <row r="2270" spans="2:6" x14ac:dyDescent="0.3">
      <c r="B2270" s="35" t="s">
        <v>44</v>
      </c>
      <c r="C2270" s="28" t="s">
        <v>12</v>
      </c>
      <c r="D2270" s="28" t="s">
        <v>36</v>
      </c>
      <c r="E2270" s="28">
        <v>0.5</v>
      </c>
      <c r="F2270" s="28">
        <v>28280121.512154002</v>
      </c>
    </row>
    <row r="2271" spans="2:6" x14ac:dyDescent="0.3">
      <c r="B2271" s="34" t="s">
        <v>44</v>
      </c>
      <c r="C2271" s="26" t="s">
        <v>12</v>
      </c>
      <c r="D2271" s="26" t="s">
        <v>36</v>
      </c>
      <c r="E2271" s="26">
        <v>0.5</v>
      </c>
      <c r="F2271" s="26">
        <v>28280121.512154002</v>
      </c>
    </row>
    <row r="2272" spans="2:6" x14ac:dyDescent="0.3">
      <c r="B2272" s="35" t="s">
        <v>44</v>
      </c>
      <c r="C2272" s="28" t="s">
        <v>12</v>
      </c>
      <c r="D2272" s="28" t="s">
        <v>36</v>
      </c>
      <c r="E2272" s="28">
        <v>0.5</v>
      </c>
      <c r="F2272" s="28">
        <v>28280121.512154002</v>
      </c>
    </row>
    <row r="2273" spans="2:6" x14ac:dyDescent="0.3">
      <c r="B2273" s="34" t="s">
        <v>44</v>
      </c>
      <c r="C2273" s="26" t="s">
        <v>12</v>
      </c>
      <c r="D2273" s="26" t="s">
        <v>36</v>
      </c>
      <c r="E2273" s="26">
        <v>0.5</v>
      </c>
      <c r="F2273" s="26">
        <v>28280121.512154002</v>
      </c>
    </row>
    <row r="2274" spans="2:6" x14ac:dyDescent="0.3">
      <c r="B2274" s="35" t="s">
        <v>44</v>
      </c>
      <c r="C2274" s="28" t="s">
        <v>12</v>
      </c>
      <c r="D2274" s="28" t="s">
        <v>36</v>
      </c>
      <c r="E2274" s="28">
        <v>0.25</v>
      </c>
      <c r="F2274" s="28">
        <v>24249442.157963</v>
      </c>
    </row>
    <row r="2275" spans="2:6" x14ac:dyDescent="0.3">
      <c r="B2275" s="34" t="s">
        <v>44</v>
      </c>
      <c r="C2275" s="26" t="s">
        <v>12</v>
      </c>
      <c r="D2275" s="26" t="s">
        <v>36</v>
      </c>
      <c r="E2275" s="26">
        <v>0.25</v>
      </c>
      <c r="F2275" s="26">
        <v>24249442.157963</v>
      </c>
    </row>
    <row r="2276" spans="2:6" x14ac:dyDescent="0.3">
      <c r="B2276" s="35" t="s">
        <v>44</v>
      </c>
      <c r="C2276" s="28" t="s">
        <v>12</v>
      </c>
      <c r="D2276" s="28" t="s">
        <v>36</v>
      </c>
      <c r="E2276" s="28">
        <v>0.25</v>
      </c>
      <c r="F2276" s="28">
        <v>24249442.157963</v>
      </c>
    </row>
    <row r="2277" spans="2:6" x14ac:dyDescent="0.3">
      <c r="B2277" s="34" t="s">
        <v>44</v>
      </c>
      <c r="C2277" s="26" t="s">
        <v>12</v>
      </c>
      <c r="D2277" s="26" t="s">
        <v>36</v>
      </c>
      <c r="E2277" s="26">
        <v>0.25</v>
      </c>
      <c r="F2277" s="26">
        <v>24249442.157963</v>
      </c>
    </row>
    <row r="2278" spans="2:6" x14ac:dyDescent="0.3">
      <c r="B2278" s="35" t="s">
        <v>44</v>
      </c>
      <c r="C2278" s="28" t="s">
        <v>12</v>
      </c>
      <c r="D2278" s="28" t="s">
        <v>36</v>
      </c>
      <c r="E2278" s="28">
        <v>0.05</v>
      </c>
      <c r="F2278" s="28">
        <v>19378886.185628001</v>
      </c>
    </row>
    <row r="2279" spans="2:6" x14ac:dyDescent="0.3">
      <c r="B2279" s="34" t="s">
        <v>44</v>
      </c>
      <c r="C2279" s="26" t="s">
        <v>12</v>
      </c>
      <c r="D2279" s="26" t="s">
        <v>36</v>
      </c>
      <c r="E2279" s="26">
        <v>0.05</v>
      </c>
      <c r="F2279" s="26">
        <v>19378886.185628001</v>
      </c>
    </row>
    <row r="2280" spans="2:6" x14ac:dyDescent="0.3">
      <c r="B2280" s="35" t="s">
        <v>44</v>
      </c>
      <c r="C2280" s="28" t="s">
        <v>12</v>
      </c>
      <c r="D2280" s="28" t="s">
        <v>36</v>
      </c>
      <c r="E2280" s="28">
        <v>0.05</v>
      </c>
      <c r="F2280" s="28">
        <v>19378886.185628001</v>
      </c>
    </row>
    <row r="2281" spans="2:6" x14ac:dyDescent="0.3">
      <c r="B2281" s="34" t="s">
        <v>44</v>
      </c>
      <c r="C2281" s="26" t="s">
        <v>12</v>
      </c>
      <c r="D2281" s="26" t="s">
        <v>36</v>
      </c>
      <c r="E2281" s="26">
        <v>0</v>
      </c>
      <c r="F2281" s="26">
        <v>12498066.927479999</v>
      </c>
    </row>
    <row r="2282" spans="2:6" x14ac:dyDescent="0.3">
      <c r="B2282" s="35" t="s">
        <v>44</v>
      </c>
      <c r="C2282" s="28" t="s">
        <v>12</v>
      </c>
      <c r="D2282" s="28" t="s">
        <v>36</v>
      </c>
      <c r="E2282" s="28" t="s">
        <v>24</v>
      </c>
      <c r="F2282" s="28">
        <v>28676948.860188</v>
      </c>
    </row>
    <row r="2283" spans="2:6" x14ac:dyDescent="0.3">
      <c r="B2283" s="34" t="s">
        <v>44</v>
      </c>
      <c r="C2283" s="26" t="s">
        <v>12</v>
      </c>
      <c r="D2283" s="26" t="s">
        <v>37</v>
      </c>
      <c r="E2283" s="26">
        <v>1</v>
      </c>
      <c r="F2283" s="26">
        <v>14909394.678097</v>
      </c>
    </row>
    <row r="2284" spans="2:6" x14ac:dyDescent="0.3">
      <c r="B2284" s="35" t="s">
        <v>44</v>
      </c>
      <c r="C2284" s="28" t="s">
        <v>12</v>
      </c>
      <c r="D2284" s="28" t="s">
        <v>37</v>
      </c>
      <c r="E2284" s="28">
        <v>0.95</v>
      </c>
      <c r="F2284" s="28">
        <v>10727214.490320999</v>
      </c>
    </row>
    <row r="2285" spans="2:6" x14ac:dyDescent="0.3">
      <c r="B2285" s="34" t="s">
        <v>44</v>
      </c>
      <c r="C2285" s="26" t="s">
        <v>12</v>
      </c>
      <c r="D2285" s="26" t="s">
        <v>37</v>
      </c>
      <c r="E2285" s="26">
        <v>0.95</v>
      </c>
      <c r="F2285" s="26">
        <v>10727214.490320999</v>
      </c>
    </row>
    <row r="2286" spans="2:6" x14ac:dyDescent="0.3">
      <c r="B2286" s="35" t="s">
        <v>44</v>
      </c>
      <c r="C2286" s="28" t="s">
        <v>12</v>
      </c>
      <c r="D2286" s="28" t="s">
        <v>37</v>
      </c>
      <c r="E2286" s="28">
        <v>0.95</v>
      </c>
      <c r="F2286" s="28">
        <v>10727214.490320999</v>
      </c>
    </row>
    <row r="2287" spans="2:6" x14ac:dyDescent="0.3">
      <c r="B2287" s="34" t="s">
        <v>44</v>
      </c>
      <c r="C2287" s="26" t="s">
        <v>12</v>
      </c>
      <c r="D2287" s="26" t="s">
        <v>37</v>
      </c>
      <c r="E2287" s="26">
        <v>0.75</v>
      </c>
      <c r="F2287" s="26">
        <v>8473495.5569940004</v>
      </c>
    </row>
    <row r="2288" spans="2:6" x14ac:dyDescent="0.3">
      <c r="B2288" s="35" t="s">
        <v>44</v>
      </c>
      <c r="C2288" s="28" t="s">
        <v>12</v>
      </c>
      <c r="D2288" s="28" t="s">
        <v>37</v>
      </c>
      <c r="E2288" s="28">
        <v>0.75</v>
      </c>
      <c r="F2288" s="28">
        <v>8473495.5569940004</v>
      </c>
    </row>
    <row r="2289" spans="2:6" x14ac:dyDescent="0.3">
      <c r="B2289" s="34" t="s">
        <v>44</v>
      </c>
      <c r="C2289" s="26" t="s">
        <v>12</v>
      </c>
      <c r="D2289" s="26" t="s">
        <v>37</v>
      </c>
      <c r="E2289" s="26">
        <v>0.75</v>
      </c>
      <c r="F2289" s="26">
        <v>8473495.5569940004</v>
      </c>
    </row>
    <row r="2290" spans="2:6" x14ac:dyDescent="0.3">
      <c r="B2290" s="35" t="s">
        <v>44</v>
      </c>
      <c r="C2290" s="28" t="s">
        <v>12</v>
      </c>
      <c r="D2290" s="28" t="s">
        <v>37</v>
      </c>
      <c r="E2290" s="28">
        <v>0.75</v>
      </c>
      <c r="F2290" s="28">
        <v>8473495.5569940004</v>
      </c>
    </row>
    <row r="2291" spans="2:6" x14ac:dyDescent="0.3">
      <c r="B2291" s="34" t="s">
        <v>44</v>
      </c>
      <c r="C2291" s="26" t="s">
        <v>12</v>
      </c>
      <c r="D2291" s="26" t="s">
        <v>37</v>
      </c>
      <c r="E2291" s="26">
        <v>0.5</v>
      </c>
      <c r="F2291" s="26">
        <v>6915271.7916540001</v>
      </c>
    </row>
    <row r="2292" spans="2:6" x14ac:dyDescent="0.3">
      <c r="B2292" s="35" t="s">
        <v>44</v>
      </c>
      <c r="C2292" s="28" t="s">
        <v>12</v>
      </c>
      <c r="D2292" s="28" t="s">
        <v>37</v>
      </c>
      <c r="E2292" s="28">
        <v>0.5</v>
      </c>
      <c r="F2292" s="28">
        <v>6915271.7916540001</v>
      </c>
    </row>
    <row r="2293" spans="2:6" x14ac:dyDescent="0.3">
      <c r="B2293" s="34" t="s">
        <v>44</v>
      </c>
      <c r="C2293" s="26" t="s">
        <v>12</v>
      </c>
      <c r="D2293" s="26" t="s">
        <v>37</v>
      </c>
      <c r="E2293" s="26">
        <v>0.5</v>
      </c>
      <c r="F2293" s="26">
        <v>6915271.7916540001</v>
      </c>
    </row>
    <row r="2294" spans="2:6" x14ac:dyDescent="0.3">
      <c r="B2294" s="35" t="s">
        <v>44</v>
      </c>
      <c r="C2294" s="28" t="s">
        <v>12</v>
      </c>
      <c r="D2294" s="28" t="s">
        <v>37</v>
      </c>
      <c r="E2294" s="28">
        <v>0.5</v>
      </c>
      <c r="F2294" s="28">
        <v>6915271.7916540001</v>
      </c>
    </row>
    <row r="2295" spans="2:6" x14ac:dyDescent="0.3">
      <c r="B2295" s="34" t="s">
        <v>44</v>
      </c>
      <c r="C2295" s="26" t="s">
        <v>12</v>
      </c>
      <c r="D2295" s="26" t="s">
        <v>37</v>
      </c>
      <c r="E2295" s="26">
        <v>0.5</v>
      </c>
      <c r="F2295" s="26">
        <v>6915271.7916540001</v>
      </c>
    </row>
    <row r="2296" spans="2:6" x14ac:dyDescent="0.3">
      <c r="B2296" s="35" t="s">
        <v>44</v>
      </c>
      <c r="C2296" s="28" t="s">
        <v>12</v>
      </c>
      <c r="D2296" s="28" t="s">
        <v>37</v>
      </c>
      <c r="E2296" s="28">
        <v>0.25</v>
      </c>
      <c r="F2296" s="28">
        <v>5624169.8314239997</v>
      </c>
    </row>
    <row r="2297" spans="2:6" x14ac:dyDescent="0.3">
      <c r="B2297" s="34" t="s">
        <v>44</v>
      </c>
      <c r="C2297" s="26" t="s">
        <v>12</v>
      </c>
      <c r="D2297" s="26" t="s">
        <v>37</v>
      </c>
      <c r="E2297" s="26">
        <v>0.25</v>
      </c>
      <c r="F2297" s="26">
        <v>5624169.8314239997</v>
      </c>
    </row>
    <row r="2298" spans="2:6" x14ac:dyDescent="0.3">
      <c r="B2298" s="35" t="s">
        <v>44</v>
      </c>
      <c r="C2298" s="28" t="s">
        <v>12</v>
      </c>
      <c r="D2298" s="28" t="s">
        <v>37</v>
      </c>
      <c r="E2298" s="28">
        <v>0.25</v>
      </c>
      <c r="F2298" s="28">
        <v>5624169.8314239997</v>
      </c>
    </row>
    <row r="2299" spans="2:6" x14ac:dyDescent="0.3">
      <c r="B2299" s="34" t="s">
        <v>44</v>
      </c>
      <c r="C2299" s="26" t="s">
        <v>12</v>
      </c>
      <c r="D2299" s="26" t="s">
        <v>37</v>
      </c>
      <c r="E2299" s="26">
        <v>0.25</v>
      </c>
      <c r="F2299" s="26">
        <v>5624169.8314239997</v>
      </c>
    </row>
    <row r="2300" spans="2:6" x14ac:dyDescent="0.3">
      <c r="B2300" s="35" t="s">
        <v>44</v>
      </c>
      <c r="C2300" s="28" t="s">
        <v>12</v>
      </c>
      <c r="D2300" s="28" t="s">
        <v>37</v>
      </c>
      <c r="E2300" s="28">
        <v>0.05</v>
      </c>
      <c r="F2300" s="28">
        <v>4126701.84136</v>
      </c>
    </row>
    <row r="2301" spans="2:6" x14ac:dyDescent="0.3">
      <c r="B2301" s="34" t="s">
        <v>44</v>
      </c>
      <c r="C2301" s="26" t="s">
        <v>12</v>
      </c>
      <c r="D2301" s="26" t="s">
        <v>37</v>
      </c>
      <c r="E2301" s="26">
        <v>0.05</v>
      </c>
      <c r="F2301" s="26">
        <v>4126701.84136</v>
      </c>
    </row>
    <row r="2302" spans="2:6" x14ac:dyDescent="0.3">
      <c r="B2302" s="35" t="s">
        <v>44</v>
      </c>
      <c r="C2302" s="28" t="s">
        <v>12</v>
      </c>
      <c r="D2302" s="28" t="s">
        <v>37</v>
      </c>
      <c r="E2302" s="28">
        <v>0.05</v>
      </c>
      <c r="F2302" s="28">
        <v>4126701.84136</v>
      </c>
    </row>
    <row r="2303" spans="2:6" x14ac:dyDescent="0.3">
      <c r="B2303" s="34" t="s">
        <v>44</v>
      </c>
      <c r="C2303" s="26" t="s">
        <v>12</v>
      </c>
      <c r="D2303" s="26" t="s">
        <v>37</v>
      </c>
      <c r="E2303" s="26">
        <v>0</v>
      </c>
      <c r="F2303" s="26">
        <v>2322099.2691810001</v>
      </c>
    </row>
    <row r="2304" spans="2:6" x14ac:dyDescent="0.3">
      <c r="B2304" s="35" t="s">
        <v>44</v>
      </c>
      <c r="C2304" s="28" t="s">
        <v>12</v>
      </c>
      <c r="D2304" s="28" t="s">
        <v>37</v>
      </c>
      <c r="E2304" s="28" t="s">
        <v>24</v>
      </c>
      <c r="F2304" s="28">
        <v>7119665.8562430004</v>
      </c>
    </row>
    <row r="2305" spans="2:6" x14ac:dyDescent="0.3">
      <c r="B2305" s="34" t="s">
        <v>44</v>
      </c>
      <c r="C2305" s="26" t="s">
        <v>12</v>
      </c>
      <c r="D2305" s="26" t="s">
        <v>38</v>
      </c>
      <c r="E2305" s="26">
        <v>1</v>
      </c>
      <c r="F2305" s="26">
        <v>37862985.119693004</v>
      </c>
    </row>
    <row r="2306" spans="2:6" x14ac:dyDescent="0.3">
      <c r="B2306" s="35" t="s">
        <v>44</v>
      </c>
      <c r="C2306" s="28" t="s">
        <v>12</v>
      </c>
      <c r="D2306" s="28" t="s">
        <v>38</v>
      </c>
      <c r="E2306" s="28">
        <v>0.95</v>
      </c>
      <c r="F2306" s="28">
        <v>28248479.767887998</v>
      </c>
    </row>
    <row r="2307" spans="2:6" x14ac:dyDescent="0.3">
      <c r="B2307" s="34" t="s">
        <v>44</v>
      </c>
      <c r="C2307" s="26" t="s">
        <v>12</v>
      </c>
      <c r="D2307" s="26" t="s">
        <v>38</v>
      </c>
      <c r="E2307" s="26">
        <v>0.95</v>
      </c>
      <c r="F2307" s="26">
        <v>28248479.767887998</v>
      </c>
    </row>
    <row r="2308" spans="2:6" x14ac:dyDescent="0.3">
      <c r="B2308" s="35" t="s">
        <v>44</v>
      </c>
      <c r="C2308" s="28" t="s">
        <v>12</v>
      </c>
      <c r="D2308" s="28" t="s">
        <v>38</v>
      </c>
      <c r="E2308" s="28">
        <v>0.95</v>
      </c>
      <c r="F2308" s="28">
        <v>28248479.767887998</v>
      </c>
    </row>
    <row r="2309" spans="2:6" x14ac:dyDescent="0.3">
      <c r="B2309" s="34" t="s">
        <v>44</v>
      </c>
      <c r="C2309" s="26" t="s">
        <v>12</v>
      </c>
      <c r="D2309" s="26" t="s">
        <v>38</v>
      </c>
      <c r="E2309" s="26">
        <v>0.75</v>
      </c>
      <c r="F2309" s="26">
        <v>24225111.955837999</v>
      </c>
    </row>
    <row r="2310" spans="2:6" x14ac:dyDescent="0.3">
      <c r="B2310" s="35" t="s">
        <v>44</v>
      </c>
      <c r="C2310" s="28" t="s">
        <v>12</v>
      </c>
      <c r="D2310" s="28" t="s">
        <v>38</v>
      </c>
      <c r="E2310" s="28">
        <v>0.75</v>
      </c>
      <c r="F2310" s="28">
        <v>24225111.955837999</v>
      </c>
    </row>
    <row r="2311" spans="2:6" x14ac:dyDescent="0.3">
      <c r="B2311" s="34" t="s">
        <v>44</v>
      </c>
      <c r="C2311" s="26" t="s">
        <v>12</v>
      </c>
      <c r="D2311" s="26" t="s">
        <v>38</v>
      </c>
      <c r="E2311" s="26">
        <v>0.75</v>
      </c>
      <c r="F2311" s="26">
        <v>24225111.955837999</v>
      </c>
    </row>
    <row r="2312" spans="2:6" x14ac:dyDescent="0.3">
      <c r="B2312" s="35" t="s">
        <v>44</v>
      </c>
      <c r="C2312" s="28" t="s">
        <v>12</v>
      </c>
      <c r="D2312" s="28" t="s">
        <v>38</v>
      </c>
      <c r="E2312" s="28">
        <v>0.75</v>
      </c>
      <c r="F2312" s="28">
        <v>24225111.955837999</v>
      </c>
    </row>
    <row r="2313" spans="2:6" x14ac:dyDescent="0.3">
      <c r="B2313" s="34" t="s">
        <v>44</v>
      </c>
      <c r="C2313" s="26" t="s">
        <v>12</v>
      </c>
      <c r="D2313" s="26" t="s">
        <v>38</v>
      </c>
      <c r="E2313" s="26">
        <v>0.5</v>
      </c>
      <c r="F2313" s="26">
        <v>21127886.124979001</v>
      </c>
    </row>
    <row r="2314" spans="2:6" x14ac:dyDescent="0.3">
      <c r="B2314" s="35" t="s">
        <v>44</v>
      </c>
      <c r="C2314" s="28" t="s">
        <v>12</v>
      </c>
      <c r="D2314" s="28" t="s">
        <v>38</v>
      </c>
      <c r="E2314" s="28">
        <v>0.5</v>
      </c>
      <c r="F2314" s="28">
        <v>21127886.124979001</v>
      </c>
    </row>
    <row r="2315" spans="2:6" x14ac:dyDescent="0.3">
      <c r="B2315" s="34" t="s">
        <v>44</v>
      </c>
      <c r="C2315" s="26" t="s">
        <v>12</v>
      </c>
      <c r="D2315" s="26" t="s">
        <v>38</v>
      </c>
      <c r="E2315" s="26">
        <v>0.5</v>
      </c>
      <c r="F2315" s="26">
        <v>21127886.124979001</v>
      </c>
    </row>
    <row r="2316" spans="2:6" x14ac:dyDescent="0.3">
      <c r="B2316" s="35" t="s">
        <v>44</v>
      </c>
      <c r="C2316" s="28" t="s">
        <v>12</v>
      </c>
      <c r="D2316" s="28" t="s">
        <v>38</v>
      </c>
      <c r="E2316" s="28">
        <v>0.5</v>
      </c>
      <c r="F2316" s="28">
        <v>21127886.124979001</v>
      </c>
    </row>
    <row r="2317" spans="2:6" x14ac:dyDescent="0.3">
      <c r="B2317" s="34" t="s">
        <v>44</v>
      </c>
      <c r="C2317" s="26" t="s">
        <v>12</v>
      </c>
      <c r="D2317" s="26" t="s">
        <v>38</v>
      </c>
      <c r="E2317" s="26">
        <v>0.5</v>
      </c>
      <c r="F2317" s="26">
        <v>21127886.124979001</v>
      </c>
    </row>
    <row r="2318" spans="2:6" x14ac:dyDescent="0.3">
      <c r="B2318" s="35" t="s">
        <v>44</v>
      </c>
      <c r="C2318" s="28" t="s">
        <v>12</v>
      </c>
      <c r="D2318" s="28" t="s">
        <v>38</v>
      </c>
      <c r="E2318" s="28">
        <v>0.25</v>
      </c>
      <c r="F2318" s="28">
        <v>18217944.084926002</v>
      </c>
    </row>
    <row r="2319" spans="2:6" x14ac:dyDescent="0.3">
      <c r="B2319" s="34" t="s">
        <v>44</v>
      </c>
      <c r="C2319" s="26" t="s">
        <v>12</v>
      </c>
      <c r="D2319" s="26" t="s">
        <v>38</v>
      </c>
      <c r="E2319" s="26">
        <v>0.25</v>
      </c>
      <c r="F2319" s="26">
        <v>18217944.084926002</v>
      </c>
    </row>
    <row r="2320" spans="2:6" x14ac:dyDescent="0.3">
      <c r="B2320" s="35" t="s">
        <v>44</v>
      </c>
      <c r="C2320" s="28" t="s">
        <v>12</v>
      </c>
      <c r="D2320" s="28" t="s">
        <v>38</v>
      </c>
      <c r="E2320" s="28">
        <v>0.25</v>
      </c>
      <c r="F2320" s="28">
        <v>18217944.084926002</v>
      </c>
    </row>
    <row r="2321" spans="2:6" x14ac:dyDescent="0.3">
      <c r="B2321" s="34" t="s">
        <v>44</v>
      </c>
      <c r="C2321" s="26" t="s">
        <v>12</v>
      </c>
      <c r="D2321" s="26" t="s">
        <v>38</v>
      </c>
      <c r="E2321" s="26">
        <v>0.25</v>
      </c>
      <c r="F2321" s="26">
        <v>18217944.084926002</v>
      </c>
    </row>
    <row r="2322" spans="2:6" x14ac:dyDescent="0.3">
      <c r="B2322" s="35" t="s">
        <v>44</v>
      </c>
      <c r="C2322" s="28" t="s">
        <v>12</v>
      </c>
      <c r="D2322" s="28" t="s">
        <v>38</v>
      </c>
      <c r="E2322" s="28">
        <v>0.05</v>
      </c>
      <c r="F2322" s="28">
        <v>14771829.530574</v>
      </c>
    </row>
    <row r="2323" spans="2:6" x14ac:dyDescent="0.3">
      <c r="B2323" s="34" t="s">
        <v>44</v>
      </c>
      <c r="C2323" s="26" t="s">
        <v>12</v>
      </c>
      <c r="D2323" s="26" t="s">
        <v>38</v>
      </c>
      <c r="E2323" s="26">
        <v>0.05</v>
      </c>
      <c r="F2323" s="26">
        <v>14771829.530574</v>
      </c>
    </row>
    <row r="2324" spans="2:6" x14ac:dyDescent="0.3">
      <c r="B2324" s="35" t="s">
        <v>44</v>
      </c>
      <c r="C2324" s="28" t="s">
        <v>12</v>
      </c>
      <c r="D2324" s="28" t="s">
        <v>38</v>
      </c>
      <c r="E2324" s="28">
        <v>0.05</v>
      </c>
      <c r="F2324" s="28">
        <v>14771829.530574</v>
      </c>
    </row>
    <row r="2325" spans="2:6" x14ac:dyDescent="0.3">
      <c r="B2325" s="34" t="s">
        <v>44</v>
      </c>
      <c r="C2325" s="26" t="s">
        <v>12</v>
      </c>
      <c r="D2325" s="26" t="s">
        <v>38</v>
      </c>
      <c r="E2325" s="26">
        <v>0</v>
      </c>
      <c r="F2325" s="26">
        <v>10022949.670802001</v>
      </c>
    </row>
    <row r="2326" spans="2:6" x14ac:dyDescent="0.3">
      <c r="B2326" s="35" t="s">
        <v>44</v>
      </c>
      <c r="C2326" s="28" t="s">
        <v>12</v>
      </c>
      <c r="D2326" s="28" t="s">
        <v>38</v>
      </c>
      <c r="E2326" s="28" t="s">
        <v>24</v>
      </c>
      <c r="F2326" s="28">
        <v>21292103.11479</v>
      </c>
    </row>
    <row r="2327" spans="2:6" x14ac:dyDescent="0.3">
      <c r="B2327" s="34" t="s">
        <v>44</v>
      </c>
      <c r="C2327" s="26" t="s">
        <v>12</v>
      </c>
      <c r="D2327" s="26" t="s">
        <v>46</v>
      </c>
      <c r="E2327" s="26">
        <v>1</v>
      </c>
      <c r="F2327" s="26">
        <v>755</v>
      </c>
    </row>
    <row r="2328" spans="2:6" x14ac:dyDescent="0.3">
      <c r="B2328" s="35" t="s">
        <v>44</v>
      </c>
      <c r="C2328" s="28" t="s">
        <v>12</v>
      </c>
      <c r="D2328" s="28" t="s">
        <v>46</v>
      </c>
      <c r="E2328" s="28">
        <v>0.95</v>
      </c>
      <c r="F2328" s="28">
        <v>684</v>
      </c>
    </row>
    <row r="2329" spans="2:6" x14ac:dyDescent="0.3">
      <c r="B2329" s="34" t="s">
        <v>44</v>
      </c>
      <c r="C2329" s="26" t="s">
        <v>12</v>
      </c>
      <c r="D2329" s="26" t="s">
        <v>46</v>
      </c>
      <c r="E2329" s="26">
        <v>0.95</v>
      </c>
      <c r="F2329" s="26">
        <v>684</v>
      </c>
    </row>
    <row r="2330" spans="2:6" x14ac:dyDescent="0.3">
      <c r="B2330" s="35" t="s">
        <v>44</v>
      </c>
      <c r="C2330" s="28" t="s">
        <v>12</v>
      </c>
      <c r="D2330" s="28" t="s">
        <v>46</v>
      </c>
      <c r="E2330" s="28">
        <v>0.95</v>
      </c>
      <c r="F2330" s="28">
        <v>684</v>
      </c>
    </row>
    <row r="2331" spans="2:6" x14ac:dyDescent="0.3">
      <c r="B2331" s="34" t="s">
        <v>44</v>
      </c>
      <c r="C2331" s="26" t="s">
        <v>12</v>
      </c>
      <c r="D2331" s="26" t="s">
        <v>46</v>
      </c>
      <c r="E2331" s="26">
        <v>0.75</v>
      </c>
      <c r="F2331" s="26">
        <v>619</v>
      </c>
    </row>
    <row r="2332" spans="2:6" x14ac:dyDescent="0.3">
      <c r="B2332" s="35" t="s">
        <v>44</v>
      </c>
      <c r="C2332" s="28" t="s">
        <v>12</v>
      </c>
      <c r="D2332" s="28" t="s">
        <v>46</v>
      </c>
      <c r="E2332" s="28">
        <v>0.75</v>
      </c>
      <c r="F2332" s="28">
        <v>619</v>
      </c>
    </row>
    <row r="2333" spans="2:6" x14ac:dyDescent="0.3">
      <c r="B2333" s="34" t="s">
        <v>44</v>
      </c>
      <c r="C2333" s="26" t="s">
        <v>12</v>
      </c>
      <c r="D2333" s="26" t="s">
        <v>46</v>
      </c>
      <c r="E2333" s="26">
        <v>0.75</v>
      </c>
      <c r="F2333" s="26">
        <v>619</v>
      </c>
    </row>
    <row r="2334" spans="2:6" x14ac:dyDescent="0.3">
      <c r="B2334" s="35" t="s">
        <v>44</v>
      </c>
      <c r="C2334" s="28" t="s">
        <v>12</v>
      </c>
      <c r="D2334" s="28" t="s">
        <v>46</v>
      </c>
      <c r="E2334" s="28">
        <v>0.75</v>
      </c>
      <c r="F2334" s="28">
        <v>619</v>
      </c>
    </row>
    <row r="2335" spans="2:6" x14ac:dyDescent="0.3">
      <c r="B2335" s="34" t="s">
        <v>44</v>
      </c>
      <c r="C2335" s="26" t="s">
        <v>12</v>
      </c>
      <c r="D2335" s="26" t="s">
        <v>46</v>
      </c>
      <c r="E2335" s="26">
        <v>0.5</v>
      </c>
      <c r="F2335" s="26">
        <v>558</v>
      </c>
    </row>
    <row r="2336" spans="2:6" x14ac:dyDescent="0.3">
      <c r="B2336" s="35" t="s">
        <v>44</v>
      </c>
      <c r="C2336" s="28" t="s">
        <v>12</v>
      </c>
      <c r="D2336" s="28" t="s">
        <v>46</v>
      </c>
      <c r="E2336" s="28">
        <v>0.5</v>
      </c>
      <c r="F2336" s="28">
        <v>558</v>
      </c>
    </row>
    <row r="2337" spans="2:6" x14ac:dyDescent="0.3">
      <c r="B2337" s="34" t="s">
        <v>44</v>
      </c>
      <c r="C2337" s="26" t="s">
        <v>12</v>
      </c>
      <c r="D2337" s="26" t="s">
        <v>46</v>
      </c>
      <c r="E2337" s="26">
        <v>0.5</v>
      </c>
      <c r="F2337" s="26">
        <v>558</v>
      </c>
    </row>
    <row r="2338" spans="2:6" x14ac:dyDescent="0.3">
      <c r="B2338" s="35" t="s">
        <v>44</v>
      </c>
      <c r="C2338" s="28" t="s">
        <v>12</v>
      </c>
      <c r="D2338" s="28" t="s">
        <v>46</v>
      </c>
      <c r="E2338" s="28">
        <v>0.5</v>
      </c>
      <c r="F2338" s="28">
        <v>558</v>
      </c>
    </row>
    <row r="2339" spans="2:6" x14ac:dyDescent="0.3">
      <c r="B2339" s="34" t="s">
        <v>44</v>
      </c>
      <c r="C2339" s="26" t="s">
        <v>12</v>
      </c>
      <c r="D2339" s="26" t="s">
        <v>46</v>
      </c>
      <c r="E2339" s="26">
        <v>0.5</v>
      </c>
      <c r="F2339" s="26">
        <v>558</v>
      </c>
    </row>
    <row r="2340" spans="2:6" x14ac:dyDescent="0.3">
      <c r="B2340" s="35" t="s">
        <v>44</v>
      </c>
      <c r="C2340" s="28" t="s">
        <v>12</v>
      </c>
      <c r="D2340" s="28" t="s">
        <v>46</v>
      </c>
      <c r="E2340" s="28">
        <v>0.25</v>
      </c>
      <c r="F2340" s="28">
        <v>499</v>
      </c>
    </row>
    <row r="2341" spans="2:6" x14ac:dyDescent="0.3">
      <c r="B2341" s="34" t="s">
        <v>44</v>
      </c>
      <c r="C2341" s="26" t="s">
        <v>12</v>
      </c>
      <c r="D2341" s="26" t="s">
        <v>46</v>
      </c>
      <c r="E2341" s="26">
        <v>0.25</v>
      </c>
      <c r="F2341" s="26">
        <v>499</v>
      </c>
    </row>
    <row r="2342" spans="2:6" x14ac:dyDescent="0.3">
      <c r="B2342" s="35" t="s">
        <v>44</v>
      </c>
      <c r="C2342" s="28" t="s">
        <v>12</v>
      </c>
      <c r="D2342" s="28" t="s">
        <v>46</v>
      </c>
      <c r="E2342" s="28">
        <v>0.25</v>
      </c>
      <c r="F2342" s="28">
        <v>499</v>
      </c>
    </row>
    <row r="2343" spans="2:6" x14ac:dyDescent="0.3">
      <c r="B2343" s="34" t="s">
        <v>44</v>
      </c>
      <c r="C2343" s="26" t="s">
        <v>12</v>
      </c>
      <c r="D2343" s="26" t="s">
        <v>46</v>
      </c>
      <c r="E2343" s="26">
        <v>0.25</v>
      </c>
      <c r="F2343" s="26">
        <v>499</v>
      </c>
    </row>
    <row r="2344" spans="2:6" x14ac:dyDescent="0.3">
      <c r="B2344" s="35" t="s">
        <v>44</v>
      </c>
      <c r="C2344" s="28" t="s">
        <v>12</v>
      </c>
      <c r="D2344" s="28" t="s">
        <v>46</v>
      </c>
      <c r="E2344" s="28">
        <v>0.05</v>
      </c>
      <c r="F2344" s="28">
        <v>417</v>
      </c>
    </row>
    <row r="2345" spans="2:6" x14ac:dyDescent="0.3">
      <c r="B2345" s="34" t="s">
        <v>44</v>
      </c>
      <c r="C2345" s="26" t="s">
        <v>12</v>
      </c>
      <c r="D2345" s="26" t="s">
        <v>46</v>
      </c>
      <c r="E2345" s="26">
        <v>0.05</v>
      </c>
      <c r="F2345" s="26">
        <v>417</v>
      </c>
    </row>
    <row r="2346" spans="2:6" x14ac:dyDescent="0.3">
      <c r="B2346" s="35" t="s">
        <v>44</v>
      </c>
      <c r="C2346" s="28" t="s">
        <v>12</v>
      </c>
      <c r="D2346" s="28" t="s">
        <v>46</v>
      </c>
      <c r="E2346" s="28">
        <v>0.05</v>
      </c>
      <c r="F2346" s="28">
        <v>417</v>
      </c>
    </row>
    <row r="2347" spans="2:6" x14ac:dyDescent="0.3">
      <c r="B2347" s="34" t="s">
        <v>44</v>
      </c>
      <c r="C2347" s="26" t="s">
        <v>12</v>
      </c>
      <c r="D2347" s="26" t="s">
        <v>46</v>
      </c>
      <c r="E2347" s="26">
        <v>0</v>
      </c>
      <c r="F2347" s="26">
        <v>319</v>
      </c>
    </row>
    <row r="2348" spans="2:6" x14ac:dyDescent="0.3">
      <c r="B2348" s="35" t="s">
        <v>44</v>
      </c>
      <c r="C2348" s="28" t="s">
        <v>12</v>
      </c>
      <c r="D2348" s="28" t="s">
        <v>46</v>
      </c>
      <c r="E2348" s="28" t="s">
        <v>24</v>
      </c>
      <c r="F2348" s="28">
        <v>556.52944400000001</v>
      </c>
    </row>
    <row r="2349" spans="2:6" x14ac:dyDescent="0.3">
      <c r="B2349" s="34" t="s">
        <v>44</v>
      </c>
      <c r="C2349" s="26" t="s">
        <v>12</v>
      </c>
      <c r="D2349" s="26" t="s">
        <v>39</v>
      </c>
      <c r="E2349" s="26">
        <v>1</v>
      </c>
      <c r="F2349" s="26">
        <v>74.461067</v>
      </c>
    </row>
    <row r="2350" spans="2:6" x14ac:dyDescent="0.3">
      <c r="B2350" s="35" t="s">
        <v>44</v>
      </c>
      <c r="C2350" s="28" t="s">
        <v>12</v>
      </c>
      <c r="D2350" s="28" t="s">
        <v>39</v>
      </c>
      <c r="E2350" s="28">
        <v>0.95</v>
      </c>
      <c r="F2350" s="28">
        <v>57.832268999999997</v>
      </c>
    </row>
    <row r="2351" spans="2:6" x14ac:dyDescent="0.3">
      <c r="B2351" s="34" t="s">
        <v>44</v>
      </c>
      <c r="C2351" s="26" t="s">
        <v>12</v>
      </c>
      <c r="D2351" s="26" t="s">
        <v>39</v>
      </c>
      <c r="E2351" s="26">
        <v>0.95</v>
      </c>
      <c r="F2351" s="26">
        <v>57.832268999999997</v>
      </c>
    </row>
    <row r="2352" spans="2:6" x14ac:dyDescent="0.3">
      <c r="B2352" s="35" t="s">
        <v>44</v>
      </c>
      <c r="C2352" s="28" t="s">
        <v>12</v>
      </c>
      <c r="D2352" s="28" t="s">
        <v>39</v>
      </c>
      <c r="E2352" s="28">
        <v>0.95</v>
      </c>
      <c r="F2352" s="28">
        <v>57.832268999999997</v>
      </c>
    </row>
    <row r="2353" spans="2:6" x14ac:dyDescent="0.3">
      <c r="B2353" s="34" t="s">
        <v>44</v>
      </c>
      <c r="C2353" s="26" t="s">
        <v>12</v>
      </c>
      <c r="D2353" s="26" t="s">
        <v>39</v>
      </c>
      <c r="E2353" s="26">
        <v>0.75</v>
      </c>
      <c r="F2353" s="26">
        <v>50.171590999999999</v>
      </c>
    </row>
    <row r="2354" spans="2:6" x14ac:dyDescent="0.3">
      <c r="B2354" s="35" t="s">
        <v>44</v>
      </c>
      <c r="C2354" s="28" t="s">
        <v>12</v>
      </c>
      <c r="D2354" s="28" t="s">
        <v>39</v>
      </c>
      <c r="E2354" s="28">
        <v>0.75</v>
      </c>
      <c r="F2354" s="28">
        <v>50.171590999999999</v>
      </c>
    </row>
    <row r="2355" spans="2:6" x14ac:dyDescent="0.3">
      <c r="B2355" s="34" t="s">
        <v>44</v>
      </c>
      <c r="C2355" s="26" t="s">
        <v>12</v>
      </c>
      <c r="D2355" s="26" t="s">
        <v>39</v>
      </c>
      <c r="E2355" s="26">
        <v>0.75</v>
      </c>
      <c r="F2355" s="26">
        <v>50.171590999999999</v>
      </c>
    </row>
    <row r="2356" spans="2:6" x14ac:dyDescent="0.3">
      <c r="B2356" s="35" t="s">
        <v>44</v>
      </c>
      <c r="C2356" s="28" t="s">
        <v>12</v>
      </c>
      <c r="D2356" s="28" t="s">
        <v>39</v>
      </c>
      <c r="E2356" s="28">
        <v>0.75</v>
      </c>
      <c r="F2356" s="28">
        <v>50.171590999999999</v>
      </c>
    </row>
    <row r="2357" spans="2:6" x14ac:dyDescent="0.3">
      <c r="B2357" s="34" t="s">
        <v>44</v>
      </c>
      <c r="C2357" s="26" t="s">
        <v>12</v>
      </c>
      <c r="D2357" s="26" t="s">
        <v>39</v>
      </c>
      <c r="E2357" s="26">
        <v>0.5</v>
      </c>
      <c r="F2357" s="26">
        <v>45.318677999999998</v>
      </c>
    </row>
    <row r="2358" spans="2:6" x14ac:dyDescent="0.3">
      <c r="B2358" s="35" t="s">
        <v>44</v>
      </c>
      <c r="C2358" s="28" t="s">
        <v>12</v>
      </c>
      <c r="D2358" s="28" t="s">
        <v>39</v>
      </c>
      <c r="E2358" s="28">
        <v>0.5</v>
      </c>
      <c r="F2358" s="28">
        <v>45.318677999999998</v>
      </c>
    </row>
    <row r="2359" spans="2:6" x14ac:dyDescent="0.3">
      <c r="B2359" s="34" t="s">
        <v>44</v>
      </c>
      <c r="C2359" s="26" t="s">
        <v>12</v>
      </c>
      <c r="D2359" s="26" t="s">
        <v>39</v>
      </c>
      <c r="E2359" s="26">
        <v>0.5</v>
      </c>
      <c r="F2359" s="26">
        <v>45.318677999999998</v>
      </c>
    </row>
    <row r="2360" spans="2:6" x14ac:dyDescent="0.3">
      <c r="B2360" s="35" t="s">
        <v>44</v>
      </c>
      <c r="C2360" s="28" t="s">
        <v>12</v>
      </c>
      <c r="D2360" s="28" t="s">
        <v>39</v>
      </c>
      <c r="E2360" s="28">
        <v>0.5</v>
      </c>
      <c r="F2360" s="28">
        <v>45.318677999999998</v>
      </c>
    </row>
    <row r="2361" spans="2:6" x14ac:dyDescent="0.3">
      <c r="B2361" s="34" t="s">
        <v>44</v>
      </c>
      <c r="C2361" s="26" t="s">
        <v>12</v>
      </c>
      <c r="D2361" s="26" t="s">
        <v>39</v>
      </c>
      <c r="E2361" s="26">
        <v>0.5</v>
      </c>
      <c r="F2361" s="26">
        <v>45.318677999999998</v>
      </c>
    </row>
    <row r="2362" spans="2:6" x14ac:dyDescent="0.3">
      <c r="B2362" s="35" t="s">
        <v>44</v>
      </c>
      <c r="C2362" s="28" t="s">
        <v>12</v>
      </c>
      <c r="D2362" s="28" t="s">
        <v>39</v>
      </c>
      <c r="E2362" s="28">
        <v>0.25</v>
      </c>
      <c r="F2362" s="28">
        <v>41.071745</v>
      </c>
    </row>
    <row r="2363" spans="2:6" x14ac:dyDescent="0.3">
      <c r="B2363" s="34" t="s">
        <v>44</v>
      </c>
      <c r="C2363" s="26" t="s">
        <v>12</v>
      </c>
      <c r="D2363" s="26" t="s">
        <v>39</v>
      </c>
      <c r="E2363" s="26">
        <v>0.25</v>
      </c>
      <c r="F2363" s="26">
        <v>41.071745</v>
      </c>
    </row>
    <row r="2364" spans="2:6" x14ac:dyDescent="0.3">
      <c r="B2364" s="35" t="s">
        <v>44</v>
      </c>
      <c r="C2364" s="28" t="s">
        <v>12</v>
      </c>
      <c r="D2364" s="28" t="s">
        <v>39</v>
      </c>
      <c r="E2364" s="28">
        <v>0.25</v>
      </c>
      <c r="F2364" s="28">
        <v>41.071745</v>
      </c>
    </row>
    <row r="2365" spans="2:6" x14ac:dyDescent="0.3">
      <c r="B2365" s="34" t="s">
        <v>44</v>
      </c>
      <c r="C2365" s="26" t="s">
        <v>12</v>
      </c>
      <c r="D2365" s="26" t="s">
        <v>39</v>
      </c>
      <c r="E2365" s="26">
        <v>0.25</v>
      </c>
      <c r="F2365" s="26">
        <v>41.071745</v>
      </c>
    </row>
    <row r="2366" spans="2:6" x14ac:dyDescent="0.3">
      <c r="B2366" s="35" t="s">
        <v>44</v>
      </c>
      <c r="C2366" s="28" t="s">
        <v>12</v>
      </c>
      <c r="D2366" s="28" t="s">
        <v>39</v>
      </c>
      <c r="E2366" s="28">
        <v>0.05</v>
      </c>
      <c r="F2366" s="28">
        <v>35.839671000000003</v>
      </c>
    </row>
    <row r="2367" spans="2:6" x14ac:dyDescent="0.3">
      <c r="B2367" s="34" t="s">
        <v>44</v>
      </c>
      <c r="C2367" s="26" t="s">
        <v>12</v>
      </c>
      <c r="D2367" s="26" t="s">
        <v>39</v>
      </c>
      <c r="E2367" s="26">
        <v>0.05</v>
      </c>
      <c r="F2367" s="26">
        <v>35.839671000000003</v>
      </c>
    </row>
    <row r="2368" spans="2:6" x14ac:dyDescent="0.3">
      <c r="B2368" s="35" t="s">
        <v>44</v>
      </c>
      <c r="C2368" s="28" t="s">
        <v>12</v>
      </c>
      <c r="D2368" s="28" t="s">
        <v>39</v>
      </c>
      <c r="E2368" s="28">
        <v>0.05</v>
      </c>
      <c r="F2368" s="28">
        <v>35.839671000000003</v>
      </c>
    </row>
    <row r="2369" spans="2:6" x14ac:dyDescent="0.3">
      <c r="B2369" s="34" t="s">
        <v>44</v>
      </c>
      <c r="C2369" s="26" t="s">
        <v>12</v>
      </c>
      <c r="D2369" s="26" t="s">
        <v>39</v>
      </c>
      <c r="E2369" s="26">
        <v>0</v>
      </c>
      <c r="F2369" s="26">
        <v>26.466373999999998</v>
      </c>
    </row>
    <row r="2370" spans="2:6" x14ac:dyDescent="0.3">
      <c r="B2370" s="35" t="s">
        <v>44</v>
      </c>
      <c r="C2370" s="28" t="s">
        <v>12</v>
      </c>
      <c r="D2370" s="28" t="s">
        <v>39</v>
      </c>
      <c r="E2370" s="28" t="s">
        <v>24</v>
      </c>
      <c r="F2370" s="28">
        <v>45.866177</v>
      </c>
    </row>
    <row r="2371" spans="2:6" x14ac:dyDescent="0.3">
      <c r="B2371" s="34" t="s">
        <v>44</v>
      </c>
      <c r="C2371" s="26" t="s">
        <v>12</v>
      </c>
      <c r="D2371" s="26" t="s">
        <v>40</v>
      </c>
      <c r="E2371" s="26">
        <v>1</v>
      </c>
      <c r="F2371" s="26">
        <v>325.90073000000001</v>
      </c>
    </row>
    <row r="2372" spans="2:6" x14ac:dyDescent="0.3">
      <c r="B2372" s="35" t="s">
        <v>44</v>
      </c>
      <c r="C2372" s="28" t="s">
        <v>12</v>
      </c>
      <c r="D2372" s="28" t="s">
        <v>40</v>
      </c>
      <c r="E2372" s="28">
        <v>0.95</v>
      </c>
      <c r="F2372" s="28">
        <v>239.40873999999999</v>
      </c>
    </row>
    <row r="2373" spans="2:6" x14ac:dyDescent="0.3">
      <c r="B2373" s="34" t="s">
        <v>44</v>
      </c>
      <c r="C2373" s="26" t="s">
        <v>12</v>
      </c>
      <c r="D2373" s="26" t="s">
        <v>40</v>
      </c>
      <c r="E2373" s="26">
        <v>0.95</v>
      </c>
      <c r="F2373" s="26">
        <v>239.40873999999999</v>
      </c>
    </row>
    <row r="2374" spans="2:6" x14ac:dyDescent="0.3">
      <c r="B2374" s="35" t="s">
        <v>44</v>
      </c>
      <c r="C2374" s="28" t="s">
        <v>12</v>
      </c>
      <c r="D2374" s="28" t="s">
        <v>40</v>
      </c>
      <c r="E2374" s="28">
        <v>0.95</v>
      </c>
      <c r="F2374" s="28">
        <v>239.40873999999999</v>
      </c>
    </row>
    <row r="2375" spans="2:6" x14ac:dyDescent="0.3">
      <c r="B2375" s="34" t="s">
        <v>44</v>
      </c>
      <c r="C2375" s="26" t="s">
        <v>12</v>
      </c>
      <c r="D2375" s="26" t="s">
        <v>40</v>
      </c>
      <c r="E2375" s="26">
        <v>0.75</v>
      </c>
      <c r="F2375" s="26">
        <v>217.572754</v>
      </c>
    </row>
    <row r="2376" spans="2:6" x14ac:dyDescent="0.3">
      <c r="B2376" s="35" t="s">
        <v>44</v>
      </c>
      <c r="C2376" s="28" t="s">
        <v>12</v>
      </c>
      <c r="D2376" s="28" t="s">
        <v>40</v>
      </c>
      <c r="E2376" s="28">
        <v>0.75</v>
      </c>
      <c r="F2376" s="28">
        <v>217.572754</v>
      </c>
    </row>
    <row r="2377" spans="2:6" x14ac:dyDescent="0.3">
      <c r="B2377" s="34" t="s">
        <v>44</v>
      </c>
      <c r="C2377" s="26" t="s">
        <v>12</v>
      </c>
      <c r="D2377" s="26" t="s">
        <v>40</v>
      </c>
      <c r="E2377" s="26">
        <v>0.75</v>
      </c>
      <c r="F2377" s="26">
        <v>217.572754</v>
      </c>
    </row>
    <row r="2378" spans="2:6" x14ac:dyDescent="0.3">
      <c r="B2378" s="35" t="s">
        <v>44</v>
      </c>
      <c r="C2378" s="28" t="s">
        <v>12</v>
      </c>
      <c r="D2378" s="28" t="s">
        <v>40</v>
      </c>
      <c r="E2378" s="28">
        <v>0.75</v>
      </c>
      <c r="F2378" s="28">
        <v>217.572754</v>
      </c>
    </row>
    <row r="2379" spans="2:6" x14ac:dyDescent="0.3">
      <c r="B2379" s="34" t="s">
        <v>44</v>
      </c>
      <c r="C2379" s="26" t="s">
        <v>12</v>
      </c>
      <c r="D2379" s="26" t="s">
        <v>40</v>
      </c>
      <c r="E2379" s="26">
        <v>0.5</v>
      </c>
      <c r="F2379" s="26">
        <v>203.977745</v>
      </c>
    </row>
    <row r="2380" spans="2:6" x14ac:dyDescent="0.3">
      <c r="B2380" s="35" t="s">
        <v>44</v>
      </c>
      <c r="C2380" s="28" t="s">
        <v>12</v>
      </c>
      <c r="D2380" s="28" t="s">
        <v>40</v>
      </c>
      <c r="E2380" s="28">
        <v>0.5</v>
      </c>
      <c r="F2380" s="28">
        <v>203.977745</v>
      </c>
    </row>
    <row r="2381" spans="2:6" x14ac:dyDescent="0.3">
      <c r="B2381" s="34" t="s">
        <v>44</v>
      </c>
      <c r="C2381" s="26" t="s">
        <v>12</v>
      </c>
      <c r="D2381" s="26" t="s">
        <v>40</v>
      </c>
      <c r="E2381" s="26">
        <v>0.5</v>
      </c>
      <c r="F2381" s="26">
        <v>203.977745</v>
      </c>
    </row>
    <row r="2382" spans="2:6" x14ac:dyDescent="0.3">
      <c r="B2382" s="35" t="s">
        <v>44</v>
      </c>
      <c r="C2382" s="28" t="s">
        <v>12</v>
      </c>
      <c r="D2382" s="28" t="s">
        <v>40</v>
      </c>
      <c r="E2382" s="28">
        <v>0.5</v>
      </c>
      <c r="F2382" s="28">
        <v>203.977745</v>
      </c>
    </row>
    <row r="2383" spans="2:6" x14ac:dyDescent="0.3">
      <c r="B2383" s="34" t="s">
        <v>44</v>
      </c>
      <c r="C2383" s="26" t="s">
        <v>12</v>
      </c>
      <c r="D2383" s="26" t="s">
        <v>40</v>
      </c>
      <c r="E2383" s="26">
        <v>0.5</v>
      </c>
      <c r="F2383" s="26">
        <v>203.977745</v>
      </c>
    </row>
    <row r="2384" spans="2:6" x14ac:dyDescent="0.3">
      <c r="B2384" s="35" t="s">
        <v>44</v>
      </c>
      <c r="C2384" s="28" t="s">
        <v>12</v>
      </c>
      <c r="D2384" s="28" t="s">
        <v>40</v>
      </c>
      <c r="E2384" s="28">
        <v>0.25</v>
      </c>
      <c r="F2384" s="28">
        <v>190.97282200000001</v>
      </c>
    </row>
    <row r="2385" spans="2:6" x14ac:dyDescent="0.3">
      <c r="B2385" s="34" t="s">
        <v>44</v>
      </c>
      <c r="C2385" s="26" t="s">
        <v>12</v>
      </c>
      <c r="D2385" s="26" t="s">
        <v>40</v>
      </c>
      <c r="E2385" s="26">
        <v>0.25</v>
      </c>
      <c r="F2385" s="26">
        <v>190.97282200000001</v>
      </c>
    </row>
    <row r="2386" spans="2:6" x14ac:dyDescent="0.3">
      <c r="B2386" s="35" t="s">
        <v>44</v>
      </c>
      <c r="C2386" s="28" t="s">
        <v>12</v>
      </c>
      <c r="D2386" s="28" t="s">
        <v>40</v>
      </c>
      <c r="E2386" s="28">
        <v>0.25</v>
      </c>
      <c r="F2386" s="28">
        <v>190.97282200000001</v>
      </c>
    </row>
    <row r="2387" spans="2:6" x14ac:dyDescent="0.3">
      <c r="B2387" s="34" t="s">
        <v>44</v>
      </c>
      <c r="C2387" s="26" t="s">
        <v>12</v>
      </c>
      <c r="D2387" s="26" t="s">
        <v>40</v>
      </c>
      <c r="E2387" s="26">
        <v>0.25</v>
      </c>
      <c r="F2387" s="26">
        <v>190.97282200000001</v>
      </c>
    </row>
    <row r="2388" spans="2:6" x14ac:dyDescent="0.3">
      <c r="B2388" s="35" t="s">
        <v>44</v>
      </c>
      <c r="C2388" s="28" t="s">
        <v>12</v>
      </c>
      <c r="D2388" s="28" t="s">
        <v>40</v>
      </c>
      <c r="E2388" s="28">
        <v>0.05</v>
      </c>
      <c r="F2388" s="28">
        <v>173.370104</v>
      </c>
    </row>
    <row r="2389" spans="2:6" x14ac:dyDescent="0.3">
      <c r="B2389" s="34" t="s">
        <v>44</v>
      </c>
      <c r="C2389" s="26" t="s">
        <v>12</v>
      </c>
      <c r="D2389" s="26" t="s">
        <v>40</v>
      </c>
      <c r="E2389" s="26">
        <v>0.05</v>
      </c>
      <c r="F2389" s="26">
        <v>173.370104</v>
      </c>
    </row>
    <row r="2390" spans="2:6" x14ac:dyDescent="0.3">
      <c r="B2390" s="35" t="s">
        <v>44</v>
      </c>
      <c r="C2390" s="28" t="s">
        <v>12</v>
      </c>
      <c r="D2390" s="28" t="s">
        <v>40</v>
      </c>
      <c r="E2390" s="28">
        <v>0.05</v>
      </c>
      <c r="F2390" s="28">
        <v>173.370104</v>
      </c>
    </row>
    <row r="2391" spans="2:6" x14ac:dyDescent="0.3">
      <c r="B2391" s="34" t="s">
        <v>44</v>
      </c>
      <c r="C2391" s="26" t="s">
        <v>12</v>
      </c>
      <c r="D2391" s="26" t="s">
        <v>40</v>
      </c>
      <c r="E2391" s="26">
        <v>0</v>
      </c>
      <c r="F2391" s="26">
        <v>145.990285</v>
      </c>
    </row>
    <row r="2392" spans="2:6" x14ac:dyDescent="0.3">
      <c r="B2392" s="35" t="s">
        <v>44</v>
      </c>
      <c r="C2392" s="28" t="s">
        <v>12</v>
      </c>
      <c r="D2392" s="28" t="s">
        <v>40</v>
      </c>
      <c r="E2392" s="28" t="s">
        <v>24</v>
      </c>
      <c r="F2392" s="28">
        <v>204.81895399999999</v>
      </c>
    </row>
    <row r="2393" spans="2:6" x14ac:dyDescent="0.3">
      <c r="B2393" s="34" t="s">
        <v>44</v>
      </c>
      <c r="C2393" s="26" t="s">
        <v>12</v>
      </c>
      <c r="D2393" s="26" t="s">
        <v>41</v>
      </c>
      <c r="E2393" s="26">
        <v>1</v>
      </c>
      <c r="F2393" s="26">
        <v>385.03032000000002</v>
      </c>
    </row>
    <row r="2394" spans="2:6" x14ac:dyDescent="0.3">
      <c r="B2394" s="35" t="s">
        <v>44</v>
      </c>
      <c r="C2394" s="28" t="s">
        <v>12</v>
      </c>
      <c r="D2394" s="28" t="s">
        <v>41</v>
      </c>
      <c r="E2394" s="28">
        <v>0.95</v>
      </c>
      <c r="F2394" s="28">
        <v>315.100236</v>
      </c>
    </row>
    <row r="2395" spans="2:6" x14ac:dyDescent="0.3">
      <c r="B2395" s="34" t="s">
        <v>44</v>
      </c>
      <c r="C2395" s="26" t="s">
        <v>12</v>
      </c>
      <c r="D2395" s="26" t="s">
        <v>41</v>
      </c>
      <c r="E2395" s="26">
        <v>0.95</v>
      </c>
      <c r="F2395" s="26">
        <v>315.100236</v>
      </c>
    </row>
    <row r="2396" spans="2:6" x14ac:dyDescent="0.3">
      <c r="B2396" s="35" t="s">
        <v>44</v>
      </c>
      <c r="C2396" s="28" t="s">
        <v>12</v>
      </c>
      <c r="D2396" s="28" t="s">
        <v>41</v>
      </c>
      <c r="E2396" s="28">
        <v>0.95</v>
      </c>
      <c r="F2396" s="28">
        <v>315.100236</v>
      </c>
    </row>
    <row r="2397" spans="2:6" x14ac:dyDescent="0.3">
      <c r="B2397" s="34" t="s">
        <v>44</v>
      </c>
      <c r="C2397" s="26" t="s">
        <v>12</v>
      </c>
      <c r="D2397" s="26" t="s">
        <v>41</v>
      </c>
      <c r="E2397" s="26">
        <v>0.75</v>
      </c>
      <c r="F2397" s="26">
        <v>291.00946900000002</v>
      </c>
    </row>
    <row r="2398" spans="2:6" x14ac:dyDescent="0.3">
      <c r="B2398" s="35" t="s">
        <v>44</v>
      </c>
      <c r="C2398" s="28" t="s">
        <v>12</v>
      </c>
      <c r="D2398" s="28" t="s">
        <v>41</v>
      </c>
      <c r="E2398" s="28">
        <v>0.75</v>
      </c>
      <c r="F2398" s="28">
        <v>291.00946900000002</v>
      </c>
    </row>
    <row r="2399" spans="2:6" x14ac:dyDescent="0.3">
      <c r="B2399" s="34" t="s">
        <v>44</v>
      </c>
      <c r="C2399" s="26" t="s">
        <v>12</v>
      </c>
      <c r="D2399" s="26" t="s">
        <v>41</v>
      </c>
      <c r="E2399" s="26">
        <v>0.75</v>
      </c>
      <c r="F2399" s="26">
        <v>291.00946900000002</v>
      </c>
    </row>
    <row r="2400" spans="2:6" x14ac:dyDescent="0.3">
      <c r="B2400" s="35" t="s">
        <v>44</v>
      </c>
      <c r="C2400" s="28" t="s">
        <v>12</v>
      </c>
      <c r="D2400" s="28" t="s">
        <v>41</v>
      </c>
      <c r="E2400" s="28">
        <v>0.75</v>
      </c>
      <c r="F2400" s="28">
        <v>291.00946900000002</v>
      </c>
    </row>
    <row r="2401" spans="2:6" x14ac:dyDescent="0.3">
      <c r="B2401" s="34" t="s">
        <v>44</v>
      </c>
      <c r="C2401" s="26" t="s">
        <v>12</v>
      </c>
      <c r="D2401" s="26" t="s">
        <v>41</v>
      </c>
      <c r="E2401" s="26">
        <v>0.5</v>
      </c>
      <c r="F2401" s="26">
        <v>273.98931399999998</v>
      </c>
    </row>
    <row r="2402" spans="2:6" x14ac:dyDescent="0.3">
      <c r="B2402" s="35" t="s">
        <v>44</v>
      </c>
      <c r="C2402" s="28" t="s">
        <v>12</v>
      </c>
      <c r="D2402" s="28" t="s">
        <v>41</v>
      </c>
      <c r="E2402" s="28">
        <v>0.5</v>
      </c>
      <c r="F2402" s="28">
        <v>273.98931399999998</v>
      </c>
    </row>
    <row r="2403" spans="2:6" x14ac:dyDescent="0.3">
      <c r="B2403" s="34" t="s">
        <v>44</v>
      </c>
      <c r="C2403" s="26" t="s">
        <v>12</v>
      </c>
      <c r="D2403" s="26" t="s">
        <v>41</v>
      </c>
      <c r="E2403" s="26">
        <v>0.5</v>
      </c>
      <c r="F2403" s="26">
        <v>273.98931399999998</v>
      </c>
    </row>
    <row r="2404" spans="2:6" x14ac:dyDescent="0.3">
      <c r="B2404" s="35" t="s">
        <v>44</v>
      </c>
      <c r="C2404" s="28" t="s">
        <v>12</v>
      </c>
      <c r="D2404" s="28" t="s">
        <v>41</v>
      </c>
      <c r="E2404" s="28">
        <v>0.5</v>
      </c>
      <c r="F2404" s="28">
        <v>273.98931399999998</v>
      </c>
    </row>
    <row r="2405" spans="2:6" x14ac:dyDescent="0.3">
      <c r="B2405" s="34" t="s">
        <v>44</v>
      </c>
      <c r="C2405" s="26" t="s">
        <v>12</v>
      </c>
      <c r="D2405" s="26" t="s">
        <v>41</v>
      </c>
      <c r="E2405" s="26">
        <v>0.5</v>
      </c>
      <c r="F2405" s="26">
        <v>273.98931399999998</v>
      </c>
    </row>
    <row r="2406" spans="2:6" x14ac:dyDescent="0.3">
      <c r="B2406" s="35" t="s">
        <v>44</v>
      </c>
      <c r="C2406" s="28" t="s">
        <v>12</v>
      </c>
      <c r="D2406" s="28" t="s">
        <v>41</v>
      </c>
      <c r="E2406" s="28">
        <v>0.25</v>
      </c>
      <c r="F2406" s="28">
        <v>257.821416</v>
      </c>
    </row>
    <row r="2407" spans="2:6" x14ac:dyDescent="0.3">
      <c r="B2407" s="34" t="s">
        <v>44</v>
      </c>
      <c r="C2407" s="26" t="s">
        <v>12</v>
      </c>
      <c r="D2407" s="26" t="s">
        <v>41</v>
      </c>
      <c r="E2407" s="26">
        <v>0.25</v>
      </c>
      <c r="F2407" s="26">
        <v>257.821416</v>
      </c>
    </row>
    <row r="2408" spans="2:6" x14ac:dyDescent="0.3">
      <c r="B2408" s="35" t="s">
        <v>44</v>
      </c>
      <c r="C2408" s="28" t="s">
        <v>12</v>
      </c>
      <c r="D2408" s="28" t="s">
        <v>41</v>
      </c>
      <c r="E2408" s="28">
        <v>0.25</v>
      </c>
      <c r="F2408" s="28">
        <v>257.821416</v>
      </c>
    </row>
    <row r="2409" spans="2:6" x14ac:dyDescent="0.3">
      <c r="B2409" s="34" t="s">
        <v>44</v>
      </c>
      <c r="C2409" s="26" t="s">
        <v>12</v>
      </c>
      <c r="D2409" s="26" t="s">
        <v>41</v>
      </c>
      <c r="E2409" s="26">
        <v>0.25</v>
      </c>
      <c r="F2409" s="26">
        <v>257.821416</v>
      </c>
    </row>
    <row r="2410" spans="2:6" x14ac:dyDescent="0.3">
      <c r="B2410" s="35" t="s">
        <v>44</v>
      </c>
      <c r="C2410" s="28" t="s">
        <v>12</v>
      </c>
      <c r="D2410" s="28" t="s">
        <v>41</v>
      </c>
      <c r="E2410" s="28">
        <v>0.05</v>
      </c>
      <c r="F2410" s="28">
        <v>236.48771199999999</v>
      </c>
    </row>
    <row r="2411" spans="2:6" x14ac:dyDescent="0.3">
      <c r="B2411" s="34" t="s">
        <v>44</v>
      </c>
      <c r="C2411" s="26" t="s">
        <v>12</v>
      </c>
      <c r="D2411" s="26" t="s">
        <v>41</v>
      </c>
      <c r="E2411" s="26">
        <v>0.05</v>
      </c>
      <c r="F2411" s="26">
        <v>236.48771199999999</v>
      </c>
    </row>
    <row r="2412" spans="2:6" x14ac:dyDescent="0.3">
      <c r="B2412" s="35" t="s">
        <v>44</v>
      </c>
      <c r="C2412" s="28" t="s">
        <v>12</v>
      </c>
      <c r="D2412" s="28" t="s">
        <v>41</v>
      </c>
      <c r="E2412" s="28">
        <v>0.05</v>
      </c>
      <c r="F2412" s="28">
        <v>236.48771199999999</v>
      </c>
    </row>
    <row r="2413" spans="2:6" x14ac:dyDescent="0.3">
      <c r="B2413" s="34" t="s">
        <v>44</v>
      </c>
      <c r="C2413" s="26" t="s">
        <v>12</v>
      </c>
      <c r="D2413" s="26" t="s">
        <v>41</v>
      </c>
      <c r="E2413" s="26">
        <v>0</v>
      </c>
      <c r="F2413" s="26">
        <v>208.32842600000001</v>
      </c>
    </row>
    <row r="2414" spans="2:6" x14ac:dyDescent="0.3">
      <c r="B2414" s="35" t="s">
        <v>44</v>
      </c>
      <c r="C2414" s="28" t="s">
        <v>12</v>
      </c>
      <c r="D2414" s="28" t="s">
        <v>41</v>
      </c>
      <c r="E2414" s="28" t="s">
        <v>24</v>
      </c>
      <c r="F2414" s="28">
        <v>274.76113099999998</v>
      </c>
    </row>
    <row r="2415" spans="2:6" x14ac:dyDescent="0.3">
      <c r="B2415" s="34" t="s">
        <v>44</v>
      </c>
      <c r="C2415" s="26" t="s">
        <v>12</v>
      </c>
      <c r="D2415" s="26" t="s">
        <v>42</v>
      </c>
      <c r="E2415" s="26">
        <v>1</v>
      </c>
      <c r="F2415" s="26">
        <v>40103433.888653003</v>
      </c>
    </row>
    <row r="2416" spans="2:6" x14ac:dyDescent="0.3">
      <c r="B2416" s="35" t="s">
        <v>44</v>
      </c>
      <c r="C2416" s="28" t="s">
        <v>12</v>
      </c>
      <c r="D2416" s="28" t="s">
        <v>42</v>
      </c>
      <c r="E2416" s="28">
        <v>0.95</v>
      </c>
      <c r="F2416" s="28">
        <v>29994361.552257001</v>
      </c>
    </row>
    <row r="2417" spans="2:6" x14ac:dyDescent="0.3">
      <c r="B2417" s="34" t="s">
        <v>44</v>
      </c>
      <c r="C2417" s="26" t="s">
        <v>12</v>
      </c>
      <c r="D2417" s="26" t="s">
        <v>42</v>
      </c>
      <c r="E2417" s="26">
        <v>0.95</v>
      </c>
      <c r="F2417" s="26">
        <v>29994361.552257001</v>
      </c>
    </row>
    <row r="2418" spans="2:6" x14ac:dyDescent="0.3">
      <c r="B2418" s="35" t="s">
        <v>44</v>
      </c>
      <c r="C2418" s="28" t="s">
        <v>12</v>
      </c>
      <c r="D2418" s="28" t="s">
        <v>42</v>
      </c>
      <c r="E2418" s="28">
        <v>0.95</v>
      </c>
      <c r="F2418" s="28">
        <v>29994361.552257001</v>
      </c>
    </row>
    <row r="2419" spans="2:6" x14ac:dyDescent="0.3">
      <c r="B2419" s="34" t="s">
        <v>44</v>
      </c>
      <c r="C2419" s="26" t="s">
        <v>12</v>
      </c>
      <c r="D2419" s="26" t="s">
        <v>42</v>
      </c>
      <c r="E2419" s="26">
        <v>0.75</v>
      </c>
      <c r="F2419" s="26">
        <v>25739464.939746998</v>
      </c>
    </row>
    <row r="2420" spans="2:6" x14ac:dyDescent="0.3">
      <c r="B2420" s="35" t="s">
        <v>44</v>
      </c>
      <c r="C2420" s="28" t="s">
        <v>12</v>
      </c>
      <c r="D2420" s="28" t="s">
        <v>42</v>
      </c>
      <c r="E2420" s="28">
        <v>0.75</v>
      </c>
      <c r="F2420" s="28">
        <v>25739464.939746998</v>
      </c>
    </row>
    <row r="2421" spans="2:6" x14ac:dyDescent="0.3">
      <c r="B2421" s="34" t="s">
        <v>44</v>
      </c>
      <c r="C2421" s="26" t="s">
        <v>12</v>
      </c>
      <c r="D2421" s="26" t="s">
        <v>42</v>
      </c>
      <c r="E2421" s="26">
        <v>0.75</v>
      </c>
      <c r="F2421" s="26">
        <v>25739464.939746998</v>
      </c>
    </row>
    <row r="2422" spans="2:6" x14ac:dyDescent="0.3">
      <c r="B2422" s="35" t="s">
        <v>44</v>
      </c>
      <c r="C2422" s="28" t="s">
        <v>12</v>
      </c>
      <c r="D2422" s="28" t="s">
        <v>42</v>
      </c>
      <c r="E2422" s="28">
        <v>0.75</v>
      </c>
      <c r="F2422" s="28">
        <v>25739464.939746998</v>
      </c>
    </row>
    <row r="2423" spans="2:6" x14ac:dyDescent="0.3">
      <c r="B2423" s="34" t="s">
        <v>44</v>
      </c>
      <c r="C2423" s="26" t="s">
        <v>12</v>
      </c>
      <c r="D2423" s="26" t="s">
        <v>42</v>
      </c>
      <c r="E2423" s="26">
        <v>0.5</v>
      </c>
      <c r="F2423" s="26">
        <v>22458549.957059</v>
      </c>
    </row>
    <row r="2424" spans="2:6" x14ac:dyDescent="0.3">
      <c r="B2424" s="35" t="s">
        <v>44</v>
      </c>
      <c r="C2424" s="28" t="s">
        <v>12</v>
      </c>
      <c r="D2424" s="28" t="s">
        <v>42</v>
      </c>
      <c r="E2424" s="28">
        <v>0.5</v>
      </c>
      <c r="F2424" s="28">
        <v>22458549.957059</v>
      </c>
    </row>
    <row r="2425" spans="2:6" x14ac:dyDescent="0.3">
      <c r="B2425" s="34" t="s">
        <v>44</v>
      </c>
      <c r="C2425" s="26" t="s">
        <v>12</v>
      </c>
      <c r="D2425" s="26" t="s">
        <v>42</v>
      </c>
      <c r="E2425" s="26">
        <v>0.5</v>
      </c>
      <c r="F2425" s="26">
        <v>22458549.957059</v>
      </c>
    </row>
    <row r="2426" spans="2:6" x14ac:dyDescent="0.3">
      <c r="B2426" s="35" t="s">
        <v>44</v>
      </c>
      <c r="C2426" s="28" t="s">
        <v>12</v>
      </c>
      <c r="D2426" s="28" t="s">
        <v>42</v>
      </c>
      <c r="E2426" s="28">
        <v>0.5</v>
      </c>
      <c r="F2426" s="28">
        <v>22458549.957059</v>
      </c>
    </row>
    <row r="2427" spans="2:6" x14ac:dyDescent="0.3">
      <c r="B2427" s="34" t="s">
        <v>44</v>
      </c>
      <c r="C2427" s="26" t="s">
        <v>12</v>
      </c>
      <c r="D2427" s="26" t="s">
        <v>42</v>
      </c>
      <c r="E2427" s="26">
        <v>0.5</v>
      </c>
      <c r="F2427" s="26">
        <v>22458549.957059</v>
      </c>
    </row>
    <row r="2428" spans="2:6" x14ac:dyDescent="0.3">
      <c r="B2428" s="35" t="s">
        <v>44</v>
      </c>
      <c r="C2428" s="28" t="s">
        <v>12</v>
      </c>
      <c r="D2428" s="28" t="s">
        <v>42</v>
      </c>
      <c r="E2428" s="28">
        <v>0.25</v>
      </c>
      <c r="F2428" s="28">
        <v>19383400.537884999</v>
      </c>
    </row>
    <row r="2429" spans="2:6" x14ac:dyDescent="0.3">
      <c r="B2429" s="34" t="s">
        <v>44</v>
      </c>
      <c r="C2429" s="26" t="s">
        <v>12</v>
      </c>
      <c r="D2429" s="26" t="s">
        <v>42</v>
      </c>
      <c r="E2429" s="26">
        <v>0.25</v>
      </c>
      <c r="F2429" s="26">
        <v>19383400.537884999</v>
      </c>
    </row>
    <row r="2430" spans="2:6" x14ac:dyDescent="0.3">
      <c r="B2430" s="35" t="s">
        <v>44</v>
      </c>
      <c r="C2430" s="28" t="s">
        <v>12</v>
      </c>
      <c r="D2430" s="28" t="s">
        <v>42</v>
      </c>
      <c r="E2430" s="28">
        <v>0.25</v>
      </c>
      <c r="F2430" s="28">
        <v>19383400.537884999</v>
      </c>
    </row>
    <row r="2431" spans="2:6" x14ac:dyDescent="0.3">
      <c r="B2431" s="34" t="s">
        <v>44</v>
      </c>
      <c r="C2431" s="26" t="s">
        <v>12</v>
      </c>
      <c r="D2431" s="26" t="s">
        <v>42</v>
      </c>
      <c r="E2431" s="26">
        <v>0.25</v>
      </c>
      <c r="F2431" s="26">
        <v>19383400.537884999</v>
      </c>
    </row>
    <row r="2432" spans="2:6" x14ac:dyDescent="0.3">
      <c r="B2432" s="35" t="s">
        <v>44</v>
      </c>
      <c r="C2432" s="28" t="s">
        <v>12</v>
      </c>
      <c r="D2432" s="28" t="s">
        <v>42</v>
      </c>
      <c r="E2432" s="28">
        <v>0.05</v>
      </c>
      <c r="F2432" s="28">
        <v>15733345.949247999</v>
      </c>
    </row>
    <row r="2433" spans="2:6" x14ac:dyDescent="0.3">
      <c r="B2433" s="34" t="s">
        <v>44</v>
      </c>
      <c r="C2433" s="26" t="s">
        <v>12</v>
      </c>
      <c r="D2433" s="26" t="s">
        <v>42</v>
      </c>
      <c r="E2433" s="26">
        <v>0.05</v>
      </c>
      <c r="F2433" s="26">
        <v>15733345.949247999</v>
      </c>
    </row>
    <row r="2434" spans="2:6" x14ac:dyDescent="0.3">
      <c r="B2434" s="35" t="s">
        <v>44</v>
      </c>
      <c r="C2434" s="28" t="s">
        <v>12</v>
      </c>
      <c r="D2434" s="28" t="s">
        <v>42</v>
      </c>
      <c r="E2434" s="28">
        <v>0.05</v>
      </c>
      <c r="F2434" s="28">
        <v>15733345.949247999</v>
      </c>
    </row>
    <row r="2435" spans="2:6" x14ac:dyDescent="0.3">
      <c r="B2435" s="34" t="s">
        <v>44</v>
      </c>
      <c r="C2435" s="26" t="s">
        <v>12</v>
      </c>
      <c r="D2435" s="26" t="s">
        <v>42</v>
      </c>
      <c r="E2435" s="26">
        <v>0</v>
      </c>
      <c r="F2435" s="26">
        <v>10684766.041214</v>
      </c>
    </row>
    <row r="2436" spans="2:6" x14ac:dyDescent="0.3">
      <c r="B2436" s="35" t="s">
        <v>44</v>
      </c>
      <c r="C2436" s="28" t="s">
        <v>12</v>
      </c>
      <c r="D2436" s="28" t="s">
        <v>42</v>
      </c>
      <c r="E2436" s="28" t="s">
        <v>24</v>
      </c>
      <c r="F2436" s="28">
        <v>22635147.154142</v>
      </c>
    </row>
    <row r="2437" spans="2:6" x14ac:dyDescent="0.3">
      <c r="B2437" s="34" t="s">
        <v>44</v>
      </c>
      <c r="C2437" s="26" t="s">
        <v>12</v>
      </c>
      <c r="D2437" s="26" t="s">
        <v>43</v>
      </c>
      <c r="E2437" s="26">
        <v>1</v>
      </c>
      <c r="F2437" s="26">
        <v>345.06306999999998</v>
      </c>
    </row>
    <row r="2438" spans="2:6" x14ac:dyDescent="0.3">
      <c r="B2438" s="35" t="s">
        <v>44</v>
      </c>
      <c r="C2438" s="28" t="s">
        <v>12</v>
      </c>
      <c r="D2438" s="28" t="s">
        <v>43</v>
      </c>
      <c r="E2438" s="28">
        <v>0.95</v>
      </c>
      <c r="F2438" s="28">
        <v>254.00834</v>
      </c>
    </row>
    <row r="2439" spans="2:6" x14ac:dyDescent="0.3">
      <c r="B2439" s="34" t="s">
        <v>44</v>
      </c>
      <c r="C2439" s="26" t="s">
        <v>12</v>
      </c>
      <c r="D2439" s="26" t="s">
        <v>43</v>
      </c>
      <c r="E2439" s="26">
        <v>0.95</v>
      </c>
      <c r="F2439" s="26">
        <v>254.00834</v>
      </c>
    </row>
    <row r="2440" spans="2:6" x14ac:dyDescent="0.3">
      <c r="B2440" s="35" t="s">
        <v>44</v>
      </c>
      <c r="C2440" s="28" t="s">
        <v>12</v>
      </c>
      <c r="D2440" s="28" t="s">
        <v>43</v>
      </c>
      <c r="E2440" s="28">
        <v>0.95</v>
      </c>
      <c r="F2440" s="28">
        <v>254.00834</v>
      </c>
    </row>
    <row r="2441" spans="2:6" x14ac:dyDescent="0.3">
      <c r="B2441" s="34" t="s">
        <v>44</v>
      </c>
      <c r="C2441" s="26" t="s">
        <v>12</v>
      </c>
      <c r="D2441" s="26" t="s">
        <v>43</v>
      </c>
      <c r="E2441" s="26">
        <v>0.75</v>
      </c>
      <c r="F2441" s="26">
        <v>231.129524</v>
      </c>
    </row>
    <row r="2442" spans="2:6" x14ac:dyDescent="0.3">
      <c r="B2442" s="35" t="s">
        <v>44</v>
      </c>
      <c r="C2442" s="28" t="s">
        <v>12</v>
      </c>
      <c r="D2442" s="28" t="s">
        <v>43</v>
      </c>
      <c r="E2442" s="28">
        <v>0.75</v>
      </c>
      <c r="F2442" s="28">
        <v>231.129524</v>
      </c>
    </row>
    <row r="2443" spans="2:6" x14ac:dyDescent="0.3">
      <c r="B2443" s="34" t="s">
        <v>44</v>
      </c>
      <c r="C2443" s="26" t="s">
        <v>12</v>
      </c>
      <c r="D2443" s="26" t="s">
        <v>43</v>
      </c>
      <c r="E2443" s="26">
        <v>0.75</v>
      </c>
      <c r="F2443" s="26">
        <v>231.129524</v>
      </c>
    </row>
    <row r="2444" spans="2:6" x14ac:dyDescent="0.3">
      <c r="B2444" s="35" t="s">
        <v>44</v>
      </c>
      <c r="C2444" s="28" t="s">
        <v>12</v>
      </c>
      <c r="D2444" s="28" t="s">
        <v>43</v>
      </c>
      <c r="E2444" s="28">
        <v>0.75</v>
      </c>
      <c r="F2444" s="28">
        <v>231.129524</v>
      </c>
    </row>
    <row r="2445" spans="2:6" x14ac:dyDescent="0.3">
      <c r="B2445" s="34" t="s">
        <v>44</v>
      </c>
      <c r="C2445" s="26" t="s">
        <v>12</v>
      </c>
      <c r="D2445" s="26" t="s">
        <v>43</v>
      </c>
      <c r="E2445" s="26">
        <v>0.5</v>
      </c>
      <c r="F2445" s="26">
        <v>216.855772</v>
      </c>
    </row>
    <row r="2446" spans="2:6" x14ac:dyDescent="0.3">
      <c r="B2446" s="35" t="s">
        <v>44</v>
      </c>
      <c r="C2446" s="28" t="s">
        <v>12</v>
      </c>
      <c r="D2446" s="28" t="s">
        <v>43</v>
      </c>
      <c r="E2446" s="28">
        <v>0.5</v>
      </c>
      <c r="F2446" s="28">
        <v>216.855772</v>
      </c>
    </row>
    <row r="2447" spans="2:6" x14ac:dyDescent="0.3">
      <c r="B2447" s="34" t="s">
        <v>44</v>
      </c>
      <c r="C2447" s="26" t="s">
        <v>12</v>
      </c>
      <c r="D2447" s="26" t="s">
        <v>43</v>
      </c>
      <c r="E2447" s="26">
        <v>0.5</v>
      </c>
      <c r="F2447" s="26">
        <v>216.855772</v>
      </c>
    </row>
    <row r="2448" spans="2:6" x14ac:dyDescent="0.3">
      <c r="B2448" s="35" t="s">
        <v>44</v>
      </c>
      <c r="C2448" s="28" t="s">
        <v>12</v>
      </c>
      <c r="D2448" s="28" t="s">
        <v>43</v>
      </c>
      <c r="E2448" s="28">
        <v>0.5</v>
      </c>
      <c r="F2448" s="28">
        <v>216.855772</v>
      </c>
    </row>
    <row r="2449" spans="2:6" x14ac:dyDescent="0.3">
      <c r="B2449" s="34" t="s">
        <v>44</v>
      </c>
      <c r="C2449" s="26" t="s">
        <v>12</v>
      </c>
      <c r="D2449" s="26" t="s">
        <v>43</v>
      </c>
      <c r="E2449" s="26">
        <v>0.5</v>
      </c>
      <c r="F2449" s="26">
        <v>216.855772</v>
      </c>
    </row>
    <row r="2450" spans="2:6" x14ac:dyDescent="0.3">
      <c r="B2450" s="35" t="s">
        <v>44</v>
      </c>
      <c r="C2450" s="28" t="s">
        <v>12</v>
      </c>
      <c r="D2450" s="28" t="s">
        <v>43</v>
      </c>
      <c r="E2450" s="28">
        <v>0.25</v>
      </c>
      <c r="F2450" s="28">
        <v>203.20531</v>
      </c>
    </row>
    <row r="2451" spans="2:6" x14ac:dyDescent="0.3">
      <c r="B2451" s="34" t="s">
        <v>44</v>
      </c>
      <c r="C2451" s="26" t="s">
        <v>12</v>
      </c>
      <c r="D2451" s="26" t="s">
        <v>43</v>
      </c>
      <c r="E2451" s="26">
        <v>0.25</v>
      </c>
      <c r="F2451" s="26">
        <v>203.20531</v>
      </c>
    </row>
    <row r="2452" spans="2:6" x14ac:dyDescent="0.3">
      <c r="B2452" s="35" t="s">
        <v>44</v>
      </c>
      <c r="C2452" s="28" t="s">
        <v>12</v>
      </c>
      <c r="D2452" s="28" t="s">
        <v>43</v>
      </c>
      <c r="E2452" s="28">
        <v>0.25</v>
      </c>
      <c r="F2452" s="28">
        <v>203.20531</v>
      </c>
    </row>
    <row r="2453" spans="2:6" x14ac:dyDescent="0.3">
      <c r="B2453" s="34" t="s">
        <v>44</v>
      </c>
      <c r="C2453" s="26" t="s">
        <v>12</v>
      </c>
      <c r="D2453" s="26" t="s">
        <v>43</v>
      </c>
      <c r="E2453" s="26">
        <v>0.25</v>
      </c>
      <c r="F2453" s="26">
        <v>203.20531</v>
      </c>
    </row>
    <row r="2454" spans="2:6" x14ac:dyDescent="0.3">
      <c r="B2454" s="35" t="s">
        <v>44</v>
      </c>
      <c r="C2454" s="28" t="s">
        <v>12</v>
      </c>
      <c r="D2454" s="28" t="s">
        <v>43</v>
      </c>
      <c r="E2454" s="28">
        <v>0.05</v>
      </c>
      <c r="F2454" s="28">
        <v>184.780551</v>
      </c>
    </row>
    <row r="2455" spans="2:6" x14ac:dyDescent="0.3">
      <c r="B2455" s="34" t="s">
        <v>44</v>
      </c>
      <c r="C2455" s="26" t="s">
        <v>12</v>
      </c>
      <c r="D2455" s="26" t="s">
        <v>43</v>
      </c>
      <c r="E2455" s="26">
        <v>0.05</v>
      </c>
      <c r="F2455" s="26">
        <v>184.780551</v>
      </c>
    </row>
    <row r="2456" spans="2:6" x14ac:dyDescent="0.3">
      <c r="B2456" s="35" t="s">
        <v>44</v>
      </c>
      <c r="C2456" s="28" t="s">
        <v>12</v>
      </c>
      <c r="D2456" s="28" t="s">
        <v>43</v>
      </c>
      <c r="E2456" s="28">
        <v>0.05</v>
      </c>
      <c r="F2456" s="28">
        <v>184.780551</v>
      </c>
    </row>
    <row r="2457" spans="2:6" x14ac:dyDescent="0.3">
      <c r="B2457" s="34" t="s">
        <v>44</v>
      </c>
      <c r="C2457" s="26" t="s">
        <v>12</v>
      </c>
      <c r="D2457" s="26" t="s">
        <v>43</v>
      </c>
      <c r="E2457" s="26">
        <v>0</v>
      </c>
      <c r="F2457" s="26">
        <v>156.372075</v>
      </c>
    </row>
    <row r="2458" spans="2:6" x14ac:dyDescent="0.3">
      <c r="B2458" s="35" t="s">
        <v>44</v>
      </c>
      <c r="C2458" s="28" t="s">
        <v>12</v>
      </c>
      <c r="D2458" s="28" t="s">
        <v>43</v>
      </c>
      <c r="E2458" s="28" t="s">
        <v>24</v>
      </c>
      <c r="F2458" s="28">
        <v>217.752949</v>
      </c>
    </row>
    <row r="2459" spans="2:6" x14ac:dyDescent="0.3">
      <c r="B2459" s="34" t="s">
        <v>44</v>
      </c>
      <c r="C2459" s="26" t="s">
        <v>13</v>
      </c>
      <c r="D2459" s="26" t="s">
        <v>35</v>
      </c>
      <c r="E2459" s="26">
        <v>1</v>
      </c>
      <c r="F2459" s="26">
        <v>147563.5</v>
      </c>
    </row>
    <row r="2460" spans="2:6" x14ac:dyDescent="0.3">
      <c r="B2460" s="35" t="s">
        <v>44</v>
      </c>
      <c r="C2460" s="28" t="s">
        <v>13</v>
      </c>
      <c r="D2460" s="28" t="s">
        <v>35</v>
      </c>
      <c r="E2460" s="28">
        <v>0.95</v>
      </c>
      <c r="F2460" s="28">
        <v>128198.7</v>
      </c>
    </row>
    <row r="2461" spans="2:6" x14ac:dyDescent="0.3">
      <c r="B2461" s="34" t="s">
        <v>44</v>
      </c>
      <c r="C2461" s="26" t="s">
        <v>13</v>
      </c>
      <c r="D2461" s="26" t="s">
        <v>35</v>
      </c>
      <c r="E2461" s="26">
        <v>0.95</v>
      </c>
      <c r="F2461" s="26">
        <v>128198.7</v>
      </c>
    </row>
    <row r="2462" spans="2:6" x14ac:dyDescent="0.3">
      <c r="B2462" s="35" t="s">
        <v>44</v>
      </c>
      <c r="C2462" s="28" t="s">
        <v>13</v>
      </c>
      <c r="D2462" s="28" t="s">
        <v>35</v>
      </c>
      <c r="E2462" s="28">
        <v>0.95</v>
      </c>
      <c r="F2462" s="28">
        <v>128198.7</v>
      </c>
    </row>
    <row r="2463" spans="2:6" x14ac:dyDescent="0.3">
      <c r="B2463" s="34" t="s">
        <v>44</v>
      </c>
      <c r="C2463" s="26" t="s">
        <v>13</v>
      </c>
      <c r="D2463" s="26" t="s">
        <v>35</v>
      </c>
      <c r="E2463" s="26">
        <v>0.75</v>
      </c>
      <c r="F2463" s="26">
        <v>116747.4</v>
      </c>
    </row>
    <row r="2464" spans="2:6" x14ac:dyDescent="0.3">
      <c r="B2464" s="35" t="s">
        <v>44</v>
      </c>
      <c r="C2464" s="28" t="s">
        <v>13</v>
      </c>
      <c r="D2464" s="28" t="s">
        <v>35</v>
      </c>
      <c r="E2464" s="28">
        <v>0.75</v>
      </c>
      <c r="F2464" s="28">
        <v>116747.4</v>
      </c>
    </row>
    <row r="2465" spans="2:6" x14ac:dyDescent="0.3">
      <c r="B2465" s="34" t="s">
        <v>44</v>
      </c>
      <c r="C2465" s="26" t="s">
        <v>13</v>
      </c>
      <c r="D2465" s="26" t="s">
        <v>35</v>
      </c>
      <c r="E2465" s="26">
        <v>0.75</v>
      </c>
      <c r="F2465" s="26">
        <v>116747.4</v>
      </c>
    </row>
    <row r="2466" spans="2:6" x14ac:dyDescent="0.3">
      <c r="B2466" s="35" t="s">
        <v>44</v>
      </c>
      <c r="C2466" s="28" t="s">
        <v>13</v>
      </c>
      <c r="D2466" s="28" t="s">
        <v>35</v>
      </c>
      <c r="E2466" s="28">
        <v>0.75</v>
      </c>
      <c r="F2466" s="28">
        <v>116747.4</v>
      </c>
    </row>
    <row r="2467" spans="2:6" x14ac:dyDescent="0.3">
      <c r="B2467" s="34" t="s">
        <v>44</v>
      </c>
      <c r="C2467" s="26" t="s">
        <v>13</v>
      </c>
      <c r="D2467" s="26" t="s">
        <v>35</v>
      </c>
      <c r="E2467" s="26">
        <v>0.5</v>
      </c>
      <c r="F2467" s="26">
        <v>106413.3</v>
      </c>
    </row>
    <row r="2468" spans="2:6" x14ac:dyDescent="0.3">
      <c r="B2468" s="35" t="s">
        <v>44</v>
      </c>
      <c r="C2468" s="28" t="s">
        <v>13</v>
      </c>
      <c r="D2468" s="28" t="s">
        <v>35</v>
      </c>
      <c r="E2468" s="28">
        <v>0.5</v>
      </c>
      <c r="F2468" s="28">
        <v>106413.3</v>
      </c>
    </row>
    <row r="2469" spans="2:6" x14ac:dyDescent="0.3">
      <c r="B2469" s="34" t="s">
        <v>44</v>
      </c>
      <c r="C2469" s="26" t="s">
        <v>13</v>
      </c>
      <c r="D2469" s="26" t="s">
        <v>35</v>
      </c>
      <c r="E2469" s="26">
        <v>0.5</v>
      </c>
      <c r="F2469" s="26">
        <v>106413.3</v>
      </c>
    </row>
    <row r="2470" spans="2:6" x14ac:dyDescent="0.3">
      <c r="B2470" s="35" t="s">
        <v>44</v>
      </c>
      <c r="C2470" s="28" t="s">
        <v>13</v>
      </c>
      <c r="D2470" s="28" t="s">
        <v>35</v>
      </c>
      <c r="E2470" s="28">
        <v>0.5</v>
      </c>
      <c r="F2470" s="28">
        <v>106413.3</v>
      </c>
    </row>
    <row r="2471" spans="2:6" x14ac:dyDescent="0.3">
      <c r="B2471" s="34" t="s">
        <v>44</v>
      </c>
      <c r="C2471" s="26" t="s">
        <v>13</v>
      </c>
      <c r="D2471" s="26" t="s">
        <v>35</v>
      </c>
      <c r="E2471" s="26">
        <v>0.5</v>
      </c>
      <c r="F2471" s="26">
        <v>106413.3</v>
      </c>
    </row>
    <row r="2472" spans="2:6" x14ac:dyDescent="0.3">
      <c r="B2472" s="35" t="s">
        <v>44</v>
      </c>
      <c r="C2472" s="28" t="s">
        <v>13</v>
      </c>
      <c r="D2472" s="28" t="s">
        <v>35</v>
      </c>
      <c r="E2472" s="28">
        <v>0.25</v>
      </c>
      <c r="F2472" s="28">
        <v>95287.85</v>
      </c>
    </row>
    <row r="2473" spans="2:6" x14ac:dyDescent="0.3">
      <c r="B2473" s="34" t="s">
        <v>44</v>
      </c>
      <c r="C2473" s="26" t="s">
        <v>13</v>
      </c>
      <c r="D2473" s="26" t="s">
        <v>35</v>
      </c>
      <c r="E2473" s="26">
        <v>0.25</v>
      </c>
      <c r="F2473" s="26">
        <v>95287.85</v>
      </c>
    </row>
    <row r="2474" spans="2:6" x14ac:dyDescent="0.3">
      <c r="B2474" s="35" t="s">
        <v>44</v>
      </c>
      <c r="C2474" s="28" t="s">
        <v>13</v>
      </c>
      <c r="D2474" s="28" t="s">
        <v>35</v>
      </c>
      <c r="E2474" s="28">
        <v>0.25</v>
      </c>
      <c r="F2474" s="28">
        <v>95287.85</v>
      </c>
    </row>
    <row r="2475" spans="2:6" x14ac:dyDescent="0.3">
      <c r="B2475" s="34" t="s">
        <v>44</v>
      </c>
      <c r="C2475" s="26" t="s">
        <v>13</v>
      </c>
      <c r="D2475" s="26" t="s">
        <v>35</v>
      </c>
      <c r="E2475" s="26">
        <v>0.25</v>
      </c>
      <c r="F2475" s="26">
        <v>95287.85</v>
      </c>
    </row>
    <row r="2476" spans="2:6" x14ac:dyDescent="0.3">
      <c r="B2476" s="35" t="s">
        <v>44</v>
      </c>
      <c r="C2476" s="28" t="s">
        <v>13</v>
      </c>
      <c r="D2476" s="28" t="s">
        <v>35</v>
      </c>
      <c r="E2476" s="28">
        <v>0.05</v>
      </c>
      <c r="F2476" s="28">
        <v>79507.399999999994</v>
      </c>
    </row>
    <row r="2477" spans="2:6" x14ac:dyDescent="0.3">
      <c r="B2477" s="34" t="s">
        <v>44</v>
      </c>
      <c r="C2477" s="26" t="s">
        <v>13</v>
      </c>
      <c r="D2477" s="26" t="s">
        <v>35</v>
      </c>
      <c r="E2477" s="26">
        <v>0.05</v>
      </c>
      <c r="F2477" s="26">
        <v>79507.399999999994</v>
      </c>
    </row>
    <row r="2478" spans="2:6" x14ac:dyDescent="0.3">
      <c r="B2478" s="35" t="s">
        <v>44</v>
      </c>
      <c r="C2478" s="28" t="s">
        <v>13</v>
      </c>
      <c r="D2478" s="28" t="s">
        <v>35</v>
      </c>
      <c r="E2478" s="28">
        <v>0.05</v>
      </c>
      <c r="F2478" s="28">
        <v>79507.399999999994</v>
      </c>
    </row>
    <row r="2479" spans="2:6" x14ac:dyDescent="0.3">
      <c r="B2479" s="34" t="s">
        <v>44</v>
      </c>
      <c r="C2479" s="26" t="s">
        <v>13</v>
      </c>
      <c r="D2479" s="26" t="s">
        <v>35</v>
      </c>
      <c r="E2479" s="26">
        <v>0</v>
      </c>
      <c r="F2479" s="26">
        <v>60002.95</v>
      </c>
    </row>
    <row r="2480" spans="2:6" x14ac:dyDescent="0.3">
      <c r="B2480" s="35" t="s">
        <v>44</v>
      </c>
      <c r="C2480" s="28" t="s">
        <v>13</v>
      </c>
      <c r="D2480" s="28" t="s">
        <v>35</v>
      </c>
      <c r="E2480" s="28" t="s">
        <v>24</v>
      </c>
      <c r="F2480" s="28">
        <v>105541.413328</v>
      </c>
    </row>
    <row r="2481" spans="2:6" x14ac:dyDescent="0.3">
      <c r="B2481" s="34" t="s">
        <v>44</v>
      </c>
      <c r="C2481" s="26" t="s">
        <v>13</v>
      </c>
      <c r="D2481" s="26" t="s">
        <v>45</v>
      </c>
      <c r="E2481" s="26">
        <v>1</v>
      </c>
      <c r="F2481" s="26">
        <v>216574.71157399999</v>
      </c>
    </row>
    <row r="2482" spans="2:6" x14ac:dyDescent="0.3">
      <c r="B2482" s="35" t="s">
        <v>44</v>
      </c>
      <c r="C2482" s="28" t="s">
        <v>13</v>
      </c>
      <c r="D2482" s="28" t="s">
        <v>45</v>
      </c>
      <c r="E2482" s="28">
        <v>0.95</v>
      </c>
      <c r="F2482" s="28">
        <v>188195.013026</v>
      </c>
    </row>
    <row r="2483" spans="2:6" x14ac:dyDescent="0.3">
      <c r="B2483" s="34" t="s">
        <v>44</v>
      </c>
      <c r="C2483" s="26" t="s">
        <v>13</v>
      </c>
      <c r="D2483" s="26" t="s">
        <v>45</v>
      </c>
      <c r="E2483" s="26">
        <v>0.95</v>
      </c>
      <c r="F2483" s="26">
        <v>188195.013026</v>
      </c>
    </row>
    <row r="2484" spans="2:6" x14ac:dyDescent="0.3">
      <c r="B2484" s="35" t="s">
        <v>44</v>
      </c>
      <c r="C2484" s="28" t="s">
        <v>13</v>
      </c>
      <c r="D2484" s="28" t="s">
        <v>45</v>
      </c>
      <c r="E2484" s="28">
        <v>0.95</v>
      </c>
      <c r="F2484" s="28">
        <v>188195.013026</v>
      </c>
    </row>
    <row r="2485" spans="2:6" x14ac:dyDescent="0.3">
      <c r="B2485" s="34" t="s">
        <v>44</v>
      </c>
      <c r="C2485" s="26" t="s">
        <v>13</v>
      </c>
      <c r="D2485" s="26" t="s">
        <v>45</v>
      </c>
      <c r="E2485" s="26">
        <v>0.75</v>
      </c>
      <c r="F2485" s="26">
        <v>171440.73316</v>
      </c>
    </row>
    <row r="2486" spans="2:6" x14ac:dyDescent="0.3">
      <c r="B2486" s="35" t="s">
        <v>44</v>
      </c>
      <c r="C2486" s="28" t="s">
        <v>13</v>
      </c>
      <c r="D2486" s="28" t="s">
        <v>45</v>
      </c>
      <c r="E2486" s="28">
        <v>0.75</v>
      </c>
      <c r="F2486" s="28">
        <v>171440.73316</v>
      </c>
    </row>
    <row r="2487" spans="2:6" x14ac:dyDescent="0.3">
      <c r="B2487" s="34" t="s">
        <v>44</v>
      </c>
      <c r="C2487" s="26" t="s">
        <v>13</v>
      </c>
      <c r="D2487" s="26" t="s">
        <v>45</v>
      </c>
      <c r="E2487" s="26">
        <v>0.75</v>
      </c>
      <c r="F2487" s="26">
        <v>171440.73316</v>
      </c>
    </row>
    <row r="2488" spans="2:6" x14ac:dyDescent="0.3">
      <c r="B2488" s="35" t="s">
        <v>44</v>
      </c>
      <c r="C2488" s="28" t="s">
        <v>13</v>
      </c>
      <c r="D2488" s="28" t="s">
        <v>45</v>
      </c>
      <c r="E2488" s="28">
        <v>0.75</v>
      </c>
      <c r="F2488" s="28">
        <v>171440.73316</v>
      </c>
    </row>
    <row r="2489" spans="2:6" x14ac:dyDescent="0.3">
      <c r="B2489" s="34" t="s">
        <v>44</v>
      </c>
      <c r="C2489" s="26" t="s">
        <v>13</v>
      </c>
      <c r="D2489" s="26" t="s">
        <v>45</v>
      </c>
      <c r="E2489" s="26">
        <v>0.5</v>
      </c>
      <c r="F2489" s="26">
        <v>156259.304057</v>
      </c>
    </row>
    <row r="2490" spans="2:6" x14ac:dyDescent="0.3">
      <c r="B2490" s="35" t="s">
        <v>44</v>
      </c>
      <c r="C2490" s="28" t="s">
        <v>13</v>
      </c>
      <c r="D2490" s="28" t="s">
        <v>45</v>
      </c>
      <c r="E2490" s="28">
        <v>0.5</v>
      </c>
      <c r="F2490" s="28">
        <v>156259.304057</v>
      </c>
    </row>
    <row r="2491" spans="2:6" x14ac:dyDescent="0.3">
      <c r="B2491" s="34" t="s">
        <v>44</v>
      </c>
      <c r="C2491" s="26" t="s">
        <v>13</v>
      </c>
      <c r="D2491" s="26" t="s">
        <v>45</v>
      </c>
      <c r="E2491" s="26">
        <v>0.5</v>
      </c>
      <c r="F2491" s="26">
        <v>156259.304057</v>
      </c>
    </row>
    <row r="2492" spans="2:6" x14ac:dyDescent="0.3">
      <c r="B2492" s="35" t="s">
        <v>44</v>
      </c>
      <c r="C2492" s="28" t="s">
        <v>13</v>
      </c>
      <c r="D2492" s="28" t="s">
        <v>45</v>
      </c>
      <c r="E2492" s="28">
        <v>0.5</v>
      </c>
      <c r="F2492" s="28">
        <v>156259.304057</v>
      </c>
    </row>
    <row r="2493" spans="2:6" x14ac:dyDescent="0.3">
      <c r="B2493" s="34" t="s">
        <v>44</v>
      </c>
      <c r="C2493" s="26" t="s">
        <v>13</v>
      </c>
      <c r="D2493" s="26" t="s">
        <v>45</v>
      </c>
      <c r="E2493" s="26">
        <v>0.5</v>
      </c>
      <c r="F2493" s="26">
        <v>156259.304057</v>
      </c>
    </row>
    <row r="2494" spans="2:6" x14ac:dyDescent="0.3">
      <c r="B2494" s="35" t="s">
        <v>44</v>
      </c>
      <c r="C2494" s="28" t="s">
        <v>13</v>
      </c>
      <c r="D2494" s="28" t="s">
        <v>45</v>
      </c>
      <c r="E2494" s="28">
        <v>0.25</v>
      </c>
      <c r="F2494" s="28">
        <v>139915.33308499999</v>
      </c>
    </row>
    <row r="2495" spans="2:6" x14ac:dyDescent="0.3">
      <c r="B2495" s="34" t="s">
        <v>44</v>
      </c>
      <c r="C2495" s="26" t="s">
        <v>13</v>
      </c>
      <c r="D2495" s="26" t="s">
        <v>45</v>
      </c>
      <c r="E2495" s="26">
        <v>0.25</v>
      </c>
      <c r="F2495" s="26">
        <v>139915.33308499999</v>
      </c>
    </row>
    <row r="2496" spans="2:6" x14ac:dyDescent="0.3">
      <c r="B2496" s="35" t="s">
        <v>44</v>
      </c>
      <c r="C2496" s="28" t="s">
        <v>13</v>
      </c>
      <c r="D2496" s="28" t="s">
        <v>45</v>
      </c>
      <c r="E2496" s="28">
        <v>0.25</v>
      </c>
      <c r="F2496" s="28">
        <v>139915.33308499999</v>
      </c>
    </row>
    <row r="2497" spans="2:6" x14ac:dyDescent="0.3">
      <c r="B2497" s="34" t="s">
        <v>44</v>
      </c>
      <c r="C2497" s="26" t="s">
        <v>13</v>
      </c>
      <c r="D2497" s="26" t="s">
        <v>45</v>
      </c>
      <c r="E2497" s="26">
        <v>0.25</v>
      </c>
      <c r="F2497" s="26">
        <v>139915.33308499999</v>
      </c>
    </row>
    <row r="2498" spans="2:6" x14ac:dyDescent="0.3">
      <c r="B2498" s="35" t="s">
        <v>44</v>
      </c>
      <c r="C2498" s="28" t="s">
        <v>13</v>
      </c>
      <c r="D2498" s="28" t="s">
        <v>45</v>
      </c>
      <c r="E2498" s="28">
        <v>0.05</v>
      </c>
      <c r="F2498" s="28">
        <v>116698.68812799999</v>
      </c>
    </row>
    <row r="2499" spans="2:6" x14ac:dyDescent="0.3">
      <c r="B2499" s="34" t="s">
        <v>44</v>
      </c>
      <c r="C2499" s="26" t="s">
        <v>13</v>
      </c>
      <c r="D2499" s="26" t="s">
        <v>45</v>
      </c>
      <c r="E2499" s="26">
        <v>0.05</v>
      </c>
      <c r="F2499" s="26">
        <v>116698.68812799999</v>
      </c>
    </row>
    <row r="2500" spans="2:6" x14ac:dyDescent="0.3">
      <c r="B2500" s="35" t="s">
        <v>44</v>
      </c>
      <c r="C2500" s="28" t="s">
        <v>13</v>
      </c>
      <c r="D2500" s="28" t="s">
        <v>45</v>
      </c>
      <c r="E2500" s="28">
        <v>0.05</v>
      </c>
      <c r="F2500" s="28">
        <v>116698.68812799999</v>
      </c>
    </row>
    <row r="2501" spans="2:6" x14ac:dyDescent="0.3">
      <c r="B2501" s="34" t="s">
        <v>44</v>
      </c>
      <c r="C2501" s="26" t="s">
        <v>13</v>
      </c>
      <c r="D2501" s="26" t="s">
        <v>45</v>
      </c>
      <c r="E2501" s="26">
        <v>0</v>
      </c>
      <c r="F2501" s="26">
        <v>87874.488276999997</v>
      </c>
    </row>
    <row r="2502" spans="2:6" x14ac:dyDescent="0.3">
      <c r="B2502" s="35" t="s">
        <v>44</v>
      </c>
      <c r="C2502" s="28" t="s">
        <v>13</v>
      </c>
      <c r="D2502" s="28" t="s">
        <v>45</v>
      </c>
      <c r="E2502" s="28" t="s">
        <v>24</v>
      </c>
      <c r="F2502" s="28">
        <v>154929.08262</v>
      </c>
    </row>
    <row r="2503" spans="2:6" x14ac:dyDescent="0.3">
      <c r="B2503" s="34" t="s">
        <v>44</v>
      </c>
      <c r="C2503" s="26" t="s">
        <v>13</v>
      </c>
      <c r="D2503" s="26" t="s">
        <v>36</v>
      </c>
      <c r="E2503" s="26">
        <v>1</v>
      </c>
      <c r="F2503" s="26">
        <v>49794982.546930999</v>
      </c>
    </row>
    <row r="2504" spans="2:6" x14ac:dyDescent="0.3">
      <c r="B2504" s="35" t="s">
        <v>44</v>
      </c>
      <c r="C2504" s="28" t="s">
        <v>13</v>
      </c>
      <c r="D2504" s="28" t="s">
        <v>36</v>
      </c>
      <c r="E2504" s="28">
        <v>0.95</v>
      </c>
      <c r="F2504" s="28">
        <v>38767222.851673</v>
      </c>
    </row>
    <row r="2505" spans="2:6" x14ac:dyDescent="0.3">
      <c r="B2505" s="34" t="s">
        <v>44</v>
      </c>
      <c r="C2505" s="26" t="s">
        <v>13</v>
      </c>
      <c r="D2505" s="26" t="s">
        <v>36</v>
      </c>
      <c r="E2505" s="26">
        <v>0.95</v>
      </c>
      <c r="F2505" s="26">
        <v>38767222.851673</v>
      </c>
    </row>
    <row r="2506" spans="2:6" x14ac:dyDescent="0.3">
      <c r="B2506" s="35" t="s">
        <v>44</v>
      </c>
      <c r="C2506" s="28" t="s">
        <v>13</v>
      </c>
      <c r="D2506" s="28" t="s">
        <v>36</v>
      </c>
      <c r="E2506" s="28">
        <v>0.95</v>
      </c>
      <c r="F2506" s="28">
        <v>38767222.851673</v>
      </c>
    </row>
    <row r="2507" spans="2:6" x14ac:dyDescent="0.3">
      <c r="B2507" s="34" t="s">
        <v>44</v>
      </c>
      <c r="C2507" s="26" t="s">
        <v>13</v>
      </c>
      <c r="D2507" s="26" t="s">
        <v>36</v>
      </c>
      <c r="E2507" s="26">
        <v>0.75</v>
      </c>
      <c r="F2507" s="26">
        <v>33275731.946601</v>
      </c>
    </row>
    <row r="2508" spans="2:6" x14ac:dyDescent="0.3">
      <c r="B2508" s="35" t="s">
        <v>44</v>
      </c>
      <c r="C2508" s="28" t="s">
        <v>13</v>
      </c>
      <c r="D2508" s="28" t="s">
        <v>36</v>
      </c>
      <c r="E2508" s="28">
        <v>0.75</v>
      </c>
      <c r="F2508" s="28">
        <v>33275731.946601</v>
      </c>
    </row>
    <row r="2509" spans="2:6" x14ac:dyDescent="0.3">
      <c r="B2509" s="34" t="s">
        <v>44</v>
      </c>
      <c r="C2509" s="26" t="s">
        <v>13</v>
      </c>
      <c r="D2509" s="26" t="s">
        <v>36</v>
      </c>
      <c r="E2509" s="26">
        <v>0.75</v>
      </c>
      <c r="F2509" s="26">
        <v>33275731.946601</v>
      </c>
    </row>
    <row r="2510" spans="2:6" x14ac:dyDescent="0.3">
      <c r="B2510" s="35" t="s">
        <v>44</v>
      </c>
      <c r="C2510" s="28" t="s">
        <v>13</v>
      </c>
      <c r="D2510" s="28" t="s">
        <v>36</v>
      </c>
      <c r="E2510" s="28">
        <v>0.75</v>
      </c>
      <c r="F2510" s="28">
        <v>33275731.946601</v>
      </c>
    </row>
    <row r="2511" spans="2:6" x14ac:dyDescent="0.3">
      <c r="B2511" s="34" t="s">
        <v>44</v>
      </c>
      <c r="C2511" s="26" t="s">
        <v>13</v>
      </c>
      <c r="D2511" s="26" t="s">
        <v>36</v>
      </c>
      <c r="E2511" s="26">
        <v>0.5</v>
      </c>
      <c r="F2511" s="26">
        <v>29017944.317416001</v>
      </c>
    </row>
    <row r="2512" spans="2:6" x14ac:dyDescent="0.3">
      <c r="B2512" s="35" t="s">
        <v>44</v>
      </c>
      <c r="C2512" s="28" t="s">
        <v>13</v>
      </c>
      <c r="D2512" s="28" t="s">
        <v>36</v>
      </c>
      <c r="E2512" s="28">
        <v>0.5</v>
      </c>
      <c r="F2512" s="28">
        <v>29017944.317416001</v>
      </c>
    </row>
    <row r="2513" spans="2:6" x14ac:dyDescent="0.3">
      <c r="B2513" s="34" t="s">
        <v>44</v>
      </c>
      <c r="C2513" s="26" t="s">
        <v>13</v>
      </c>
      <c r="D2513" s="26" t="s">
        <v>36</v>
      </c>
      <c r="E2513" s="26">
        <v>0.5</v>
      </c>
      <c r="F2513" s="26">
        <v>29017944.317416001</v>
      </c>
    </row>
    <row r="2514" spans="2:6" x14ac:dyDescent="0.3">
      <c r="B2514" s="35" t="s">
        <v>44</v>
      </c>
      <c r="C2514" s="28" t="s">
        <v>13</v>
      </c>
      <c r="D2514" s="28" t="s">
        <v>36</v>
      </c>
      <c r="E2514" s="28">
        <v>0.5</v>
      </c>
      <c r="F2514" s="28">
        <v>29017944.317416001</v>
      </c>
    </row>
    <row r="2515" spans="2:6" x14ac:dyDescent="0.3">
      <c r="B2515" s="34" t="s">
        <v>44</v>
      </c>
      <c r="C2515" s="26" t="s">
        <v>13</v>
      </c>
      <c r="D2515" s="26" t="s">
        <v>36</v>
      </c>
      <c r="E2515" s="26">
        <v>0.5</v>
      </c>
      <c r="F2515" s="26">
        <v>29017944.317416001</v>
      </c>
    </row>
    <row r="2516" spans="2:6" x14ac:dyDescent="0.3">
      <c r="B2516" s="35" t="s">
        <v>44</v>
      </c>
      <c r="C2516" s="28" t="s">
        <v>13</v>
      </c>
      <c r="D2516" s="28" t="s">
        <v>36</v>
      </c>
      <c r="E2516" s="28">
        <v>0.25</v>
      </c>
      <c r="F2516" s="28">
        <v>24896327.35915</v>
      </c>
    </row>
    <row r="2517" spans="2:6" x14ac:dyDescent="0.3">
      <c r="B2517" s="34" t="s">
        <v>44</v>
      </c>
      <c r="C2517" s="26" t="s">
        <v>13</v>
      </c>
      <c r="D2517" s="26" t="s">
        <v>36</v>
      </c>
      <c r="E2517" s="26">
        <v>0.25</v>
      </c>
      <c r="F2517" s="26">
        <v>24896327.35915</v>
      </c>
    </row>
    <row r="2518" spans="2:6" x14ac:dyDescent="0.3">
      <c r="B2518" s="35" t="s">
        <v>44</v>
      </c>
      <c r="C2518" s="28" t="s">
        <v>13</v>
      </c>
      <c r="D2518" s="28" t="s">
        <v>36</v>
      </c>
      <c r="E2518" s="28">
        <v>0.25</v>
      </c>
      <c r="F2518" s="28">
        <v>24896327.35915</v>
      </c>
    </row>
    <row r="2519" spans="2:6" x14ac:dyDescent="0.3">
      <c r="B2519" s="34" t="s">
        <v>44</v>
      </c>
      <c r="C2519" s="26" t="s">
        <v>13</v>
      </c>
      <c r="D2519" s="26" t="s">
        <v>36</v>
      </c>
      <c r="E2519" s="26">
        <v>0.25</v>
      </c>
      <c r="F2519" s="26">
        <v>24896327.35915</v>
      </c>
    </row>
    <row r="2520" spans="2:6" x14ac:dyDescent="0.3">
      <c r="B2520" s="35" t="s">
        <v>44</v>
      </c>
      <c r="C2520" s="28" t="s">
        <v>13</v>
      </c>
      <c r="D2520" s="28" t="s">
        <v>36</v>
      </c>
      <c r="E2520" s="28">
        <v>0.05</v>
      </c>
      <c r="F2520" s="28">
        <v>19816705.235291</v>
      </c>
    </row>
    <row r="2521" spans="2:6" x14ac:dyDescent="0.3">
      <c r="B2521" s="34" t="s">
        <v>44</v>
      </c>
      <c r="C2521" s="26" t="s">
        <v>13</v>
      </c>
      <c r="D2521" s="26" t="s">
        <v>36</v>
      </c>
      <c r="E2521" s="26">
        <v>0.05</v>
      </c>
      <c r="F2521" s="26">
        <v>19816705.235291</v>
      </c>
    </row>
    <row r="2522" spans="2:6" x14ac:dyDescent="0.3">
      <c r="B2522" s="35" t="s">
        <v>44</v>
      </c>
      <c r="C2522" s="28" t="s">
        <v>13</v>
      </c>
      <c r="D2522" s="28" t="s">
        <v>36</v>
      </c>
      <c r="E2522" s="28">
        <v>0.05</v>
      </c>
      <c r="F2522" s="28">
        <v>19816705.235291</v>
      </c>
    </row>
    <row r="2523" spans="2:6" x14ac:dyDescent="0.3">
      <c r="B2523" s="34" t="s">
        <v>44</v>
      </c>
      <c r="C2523" s="26" t="s">
        <v>13</v>
      </c>
      <c r="D2523" s="26" t="s">
        <v>36</v>
      </c>
      <c r="E2523" s="26">
        <v>0</v>
      </c>
      <c r="F2523" s="26">
        <v>13862296.084425</v>
      </c>
    </row>
    <row r="2524" spans="2:6" x14ac:dyDescent="0.3">
      <c r="B2524" s="35" t="s">
        <v>44</v>
      </c>
      <c r="C2524" s="28" t="s">
        <v>13</v>
      </c>
      <c r="D2524" s="28" t="s">
        <v>36</v>
      </c>
      <c r="E2524" s="28" t="s">
        <v>24</v>
      </c>
      <c r="F2524" s="28">
        <v>29142089.257141002</v>
      </c>
    </row>
    <row r="2525" spans="2:6" x14ac:dyDescent="0.3">
      <c r="B2525" s="34" t="s">
        <v>44</v>
      </c>
      <c r="C2525" s="26" t="s">
        <v>13</v>
      </c>
      <c r="D2525" s="26" t="s">
        <v>37</v>
      </c>
      <c r="E2525" s="26">
        <v>1</v>
      </c>
      <c r="F2525" s="26">
        <v>15595343.224013999</v>
      </c>
    </row>
    <row r="2526" spans="2:6" x14ac:dyDescent="0.3">
      <c r="B2526" s="35" t="s">
        <v>44</v>
      </c>
      <c r="C2526" s="28" t="s">
        <v>13</v>
      </c>
      <c r="D2526" s="28" t="s">
        <v>37</v>
      </c>
      <c r="E2526" s="28">
        <v>0.95</v>
      </c>
      <c r="F2526" s="28">
        <v>10826689.252446</v>
      </c>
    </row>
    <row r="2527" spans="2:6" x14ac:dyDescent="0.3">
      <c r="B2527" s="34" t="s">
        <v>44</v>
      </c>
      <c r="C2527" s="26" t="s">
        <v>13</v>
      </c>
      <c r="D2527" s="26" t="s">
        <v>37</v>
      </c>
      <c r="E2527" s="26">
        <v>0.95</v>
      </c>
      <c r="F2527" s="26">
        <v>10826689.252446</v>
      </c>
    </row>
    <row r="2528" spans="2:6" x14ac:dyDescent="0.3">
      <c r="B2528" s="35" t="s">
        <v>44</v>
      </c>
      <c r="C2528" s="28" t="s">
        <v>13</v>
      </c>
      <c r="D2528" s="28" t="s">
        <v>37</v>
      </c>
      <c r="E2528" s="28">
        <v>0.95</v>
      </c>
      <c r="F2528" s="28">
        <v>10826689.252446</v>
      </c>
    </row>
    <row r="2529" spans="2:6" x14ac:dyDescent="0.3">
      <c r="B2529" s="34" t="s">
        <v>44</v>
      </c>
      <c r="C2529" s="26" t="s">
        <v>13</v>
      </c>
      <c r="D2529" s="26" t="s">
        <v>37</v>
      </c>
      <c r="E2529" s="26">
        <v>0.75</v>
      </c>
      <c r="F2529" s="26">
        <v>8637923.4375560004</v>
      </c>
    </row>
    <row r="2530" spans="2:6" x14ac:dyDescent="0.3">
      <c r="B2530" s="35" t="s">
        <v>44</v>
      </c>
      <c r="C2530" s="28" t="s">
        <v>13</v>
      </c>
      <c r="D2530" s="28" t="s">
        <v>37</v>
      </c>
      <c r="E2530" s="28">
        <v>0.75</v>
      </c>
      <c r="F2530" s="28">
        <v>8637923.4375560004</v>
      </c>
    </row>
    <row r="2531" spans="2:6" x14ac:dyDescent="0.3">
      <c r="B2531" s="34" t="s">
        <v>44</v>
      </c>
      <c r="C2531" s="26" t="s">
        <v>13</v>
      </c>
      <c r="D2531" s="26" t="s">
        <v>37</v>
      </c>
      <c r="E2531" s="26">
        <v>0.75</v>
      </c>
      <c r="F2531" s="26">
        <v>8637923.4375560004</v>
      </c>
    </row>
    <row r="2532" spans="2:6" x14ac:dyDescent="0.3">
      <c r="B2532" s="35" t="s">
        <v>44</v>
      </c>
      <c r="C2532" s="28" t="s">
        <v>13</v>
      </c>
      <c r="D2532" s="28" t="s">
        <v>37</v>
      </c>
      <c r="E2532" s="28">
        <v>0.75</v>
      </c>
      <c r="F2532" s="28">
        <v>8637923.4375560004</v>
      </c>
    </row>
    <row r="2533" spans="2:6" x14ac:dyDescent="0.3">
      <c r="B2533" s="34" t="s">
        <v>44</v>
      </c>
      <c r="C2533" s="26" t="s">
        <v>13</v>
      </c>
      <c r="D2533" s="26" t="s">
        <v>37</v>
      </c>
      <c r="E2533" s="26">
        <v>0.5</v>
      </c>
      <c r="F2533" s="26">
        <v>7165511.0226830002</v>
      </c>
    </row>
    <row r="2534" spans="2:6" x14ac:dyDescent="0.3">
      <c r="B2534" s="35" t="s">
        <v>44</v>
      </c>
      <c r="C2534" s="28" t="s">
        <v>13</v>
      </c>
      <c r="D2534" s="28" t="s">
        <v>37</v>
      </c>
      <c r="E2534" s="28">
        <v>0.5</v>
      </c>
      <c r="F2534" s="28">
        <v>7165511.0226830002</v>
      </c>
    </row>
    <row r="2535" spans="2:6" x14ac:dyDescent="0.3">
      <c r="B2535" s="34" t="s">
        <v>44</v>
      </c>
      <c r="C2535" s="26" t="s">
        <v>13</v>
      </c>
      <c r="D2535" s="26" t="s">
        <v>37</v>
      </c>
      <c r="E2535" s="26">
        <v>0.5</v>
      </c>
      <c r="F2535" s="26">
        <v>7165511.0226830002</v>
      </c>
    </row>
    <row r="2536" spans="2:6" x14ac:dyDescent="0.3">
      <c r="B2536" s="35" t="s">
        <v>44</v>
      </c>
      <c r="C2536" s="28" t="s">
        <v>13</v>
      </c>
      <c r="D2536" s="28" t="s">
        <v>37</v>
      </c>
      <c r="E2536" s="28">
        <v>0.5</v>
      </c>
      <c r="F2536" s="28">
        <v>7165511.0226830002</v>
      </c>
    </row>
    <row r="2537" spans="2:6" x14ac:dyDescent="0.3">
      <c r="B2537" s="34" t="s">
        <v>44</v>
      </c>
      <c r="C2537" s="26" t="s">
        <v>13</v>
      </c>
      <c r="D2537" s="26" t="s">
        <v>37</v>
      </c>
      <c r="E2537" s="26">
        <v>0.5</v>
      </c>
      <c r="F2537" s="26">
        <v>7165511.0226830002</v>
      </c>
    </row>
    <row r="2538" spans="2:6" x14ac:dyDescent="0.3">
      <c r="B2538" s="35" t="s">
        <v>44</v>
      </c>
      <c r="C2538" s="28" t="s">
        <v>13</v>
      </c>
      <c r="D2538" s="28" t="s">
        <v>37</v>
      </c>
      <c r="E2538" s="28">
        <v>0.25</v>
      </c>
      <c r="F2538" s="28">
        <v>5825111.2715220004</v>
      </c>
    </row>
    <row r="2539" spans="2:6" x14ac:dyDescent="0.3">
      <c r="B2539" s="34" t="s">
        <v>44</v>
      </c>
      <c r="C2539" s="26" t="s">
        <v>13</v>
      </c>
      <c r="D2539" s="26" t="s">
        <v>37</v>
      </c>
      <c r="E2539" s="26">
        <v>0.25</v>
      </c>
      <c r="F2539" s="26">
        <v>5825111.2715220004</v>
      </c>
    </row>
    <row r="2540" spans="2:6" x14ac:dyDescent="0.3">
      <c r="B2540" s="35" t="s">
        <v>44</v>
      </c>
      <c r="C2540" s="28" t="s">
        <v>13</v>
      </c>
      <c r="D2540" s="28" t="s">
        <v>37</v>
      </c>
      <c r="E2540" s="28">
        <v>0.25</v>
      </c>
      <c r="F2540" s="28">
        <v>5825111.2715220004</v>
      </c>
    </row>
    <row r="2541" spans="2:6" x14ac:dyDescent="0.3">
      <c r="B2541" s="34" t="s">
        <v>44</v>
      </c>
      <c r="C2541" s="26" t="s">
        <v>13</v>
      </c>
      <c r="D2541" s="26" t="s">
        <v>37</v>
      </c>
      <c r="E2541" s="26">
        <v>0.25</v>
      </c>
      <c r="F2541" s="26">
        <v>5825111.2715220004</v>
      </c>
    </row>
    <row r="2542" spans="2:6" x14ac:dyDescent="0.3">
      <c r="B2542" s="35" t="s">
        <v>44</v>
      </c>
      <c r="C2542" s="28" t="s">
        <v>13</v>
      </c>
      <c r="D2542" s="28" t="s">
        <v>37</v>
      </c>
      <c r="E2542" s="28">
        <v>0.05</v>
      </c>
      <c r="F2542" s="28">
        <v>4251639.7349070003</v>
      </c>
    </row>
    <row r="2543" spans="2:6" x14ac:dyDescent="0.3">
      <c r="B2543" s="34" t="s">
        <v>44</v>
      </c>
      <c r="C2543" s="26" t="s">
        <v>13</v>
      </c>
      <c r="D2543" s="26" t="s">
        <v>37</v>
      </c>
      <c r="E2543" s="26">
        <v>0.05</v>
      </c>
      <c r="F2543" s="26">
        <v>4251639.7349070003</v>
      </c>
    </row>
    <row r="2544" spans="2:6" x14ac:dyDescent="0.3">
      <c r="B2544" s="35" t="s">
        <v>44</v>
      </c>
      <c r="C2544" s="28" t="s">
        <v>13</v>
      </c>
      <c r="D2544" s="28" t="s">
        <v>37</v>
      </c>
      <c r="E2544" s="28">
        <v>0.05</v>
      </c>
      <c r="F2544" s="28">
        <v>4251639.7349070003</v>
      </c>
    </row>
    <row r="2545" spans="2:6" x14ac:dyDescent="0.3">
      <c r="B2545" s="34" t="s">
        <v>44</v>
      </c>
      <c r="C2545" s="26" t="s">
        <v>13</v>
      </c>
      <c r="D2545" s="26" t="s">
        <v>37</v>
      </c>
      <c r="E2545" s="26">
        <v>0</v>
      </c>
      <c r="F2545" s="26">
        <v>2400105.0838930001</v>
      </c>
    </row>
    <row r="2546" spans="2:6" x14ac:dyDescent="0.3">
      <c r="B2546" s="35" t="s">
        <v>44</v>
      </c>
      <c r="C2546" s="28" t="s">
        <v>13</v>
      </c>
      <c r="D2546" s="28" t="s">
        <v>37</v>
      </c>
      <c r="E2546" s="28" t="s">
        <v>24</v>
      </c>
      <c r="F2546" s="28">
        <v>7302537.81171</v>
      </c>
    </row>
    <row r="2547" spans="2:6" x14ac:dyDescent="0.3">
      <c r="B2547" s="34" t="s">
        <v>44</v>
      </c>
      <c r="C2547" s="26" t="s">
        <v>13</v>
      </c>
      <c r="D2547" s="26" t="s">
        <v>38</v>
      </c>
      <c r="E2547" s="26">
        <v>1</v>
      </c>
      <c r="F2547" s="26">
        <v>37076088.596862003</v>
      </c>
    </row>
    <row r="2548" spans="2:6" x14ac:dyDescent="0.3">
      <c r="B2548" s="35" t="s">
        <v>44</v>
      </c>
      <c r="C2548" s="28" t="s">
        <v>13</v>
      </c>
      <c r="D2548" s="28" t="s">
        <v>38</v>
      </c>
      <c r="E2548" s="28">
        <v>0.95</v>
      </c>
      <c r="F2548" s="28">
        <v>28111563.508416999</v>
      </c>
    </row>
    <row r="2549" spans="2:6" x14ac:dyDescent="0.3">
      <c r="B2549" s="34" t="s">
        <v>44</v>
      </c>
      <c r="C2549" s="26" t="s">
        <v>13</v>
      </c>
      <c r="D2549" s="26" t="s">
        <v>38</v>
      </c>
      <c r="E2549" s="26">
        <v>0.95</v>
      </c>
      <c r="F2549" s="26">
        <v>28111563.508416999</v>
      </c>
    </row>
    <row r="2550" spans="2:6" x14ac:dyDescent="0.3">
      <c r="B2550" s="35" t="s">
        <v>44</v>
      </c>
      <c r="C2550" s="28" t="s">
        <v>13</v>
      </c>
      <c r="D2550" s="28" t="s">
        <v>38</v>
      </c>
      <c r="E2550" s="28">
        <v>0.95</v>
      </c>
      <c r="F2550" s="28">
        <v>28111563.508416999</v>
      </c>
    </row>
    <row r="2551" spans="2:6" x14ac:dyDescent="0.3">
      <c r="B2551" s="34" t="s">
        <v>44</v>
      </c>
      <c r="C2551" s="26" t="s">
        <v>13</v>
      </c>
      <c r="D2551" s="26" t="s">
        <v>38</v>
      </c>
      <c r="E2551" s="26">
        <v>0.75</v>
      </c>
      <c r="F2551" s="26">
        <v>24437710.887959</v>
      </c>
    </row>
    <row r="2552" spans="2:6" x14ac:dyDescent="0.3">
      <c r="B2552" s="35" t="s">
        <v>44</v>
      </c>
      <c r="C2552" s="28" t="s">
        <v>13</v>
      </c>
      <c r="D2552" s="28" t="s">
        <v>38</v>
      </c>
      <c r="E2552" s="28">
        <v>0.75</v>
      </c>
      <c r="F2552" s="28">
        <v>24437710.887959</v>
      </c>
    </row>
    <row r="2553" spans="2:6" x14ac:dyDescent="0.3">
      <c r="B2553" s="34" t="s">
        <v>44</v>
      </c>
      <c r="C2553" s="26" t="s">
        <v>13</v>
      </c>
      <c r="D2553" s="26" t="s">
        <v>38</v>
      </c>
      <c r="E2553" s="26">
        <v>0.75</v>
      </c>
      <c r="F2553" s="26">
        <v>24437710.887959</v>
      </c>
    </row>
    <row r="2554" spans="2:6" x14ac:dyDescent="0.3">
      <c r="B2554" s="35" t="s">
        <v>44</v>
      </c>
      <c r="C2554" s="28" t="s">
        <v>13</v>
      </c>
      <c r="D2554" s="28" t="s">
        <v>38</v>
      </c>
      <c r="E2554" s="28">
        <v>0.75</v>
      </c>
      <c r="F2554" s="28">
        <v>24437710.887959</v>
      </c>
    </row>
    <row r="2555" spans="2:6" x14ac:dyDescent="0.3">
      <c r="B2555" s="34" t="s">
        <v>44</v>
      </c>
      <c r="C2555" s="26" t="s">
        <v>13</v>
      </c>
      <c r="D2555" s="26" t="s">
        <v>38</v>
      </c>
      <c r="E2555" s="26">
        <v>0.5</v>
      </c>
      <c r="F2555" s="26">
        <v>21567261.159095</v>
      </c>
    </row>
    <row r="2556" spans="2:6" x14ac:dyDescent="0.3">
      <c r="B2556" s="35" t="s">
        <v>44</v>
      </c>
      <c r="C2556" s="28" t="s">
        <v>13</v>
      </c>
      <c r="D2556" s="28" t="s">
        <v>38</v>
      </c>
      <c r="E2556" s="28">
        <v>0.5</v>
      </c>
      <c r="F2556" s="28">
        <v>21567261.159095</v>
      </c>
    </row>
    <row r="2557" spans="2:6" x14ac:dyDescent="0.3">
      <c r="B2557" s="34" t="s">
        <v>44</v>
      </c>
      <c r="C2557" s="26" t="s">
        <v>13</v>
      </c>
      <c r="D2557" s="26" t="s">
        <v>38</v>
      </c>
      <c r="E2557" s="26">
        <v>0.5</v>
      </c>
      <c r="F2557" s="26">
        <v>21567261.159095</v>
      </c>
    </row>
    <row r="2558" spans="2:6" x14ac:dyDescent="0.3">
      <c r="B2558" s="35" t="s">
        <v>44</v>
      </c>
      <c r="C2558" s="28" t="s">
        <v>13</v>
      </c>
      <c r="D2558" s="28" t="s">
        <v>38</v>
      </c>
      <c r="E2558" s="28">
        <v>0.5</v>
      </c>
      <c r="F2558" s="28">
        <v>21567261.159095</v>
      </c>
    </row>
    <row r="2559" spans="2:6" x14ac:dyDescent="0.3">
      <c r="B2559" s="34" t="s">
        <v>44</v>
      </c>
      <c r="C2559" s="26" t="s">
        <v>13</v>
      </c>
      <c r="D2559" s="26" t="s">
        <v>38</v>
      </c>
      <c r="E2559" s="26">
        <v>0.5</v>
      </c>
      <c r="F2559" s="26">
        <v>21567261.159095</v>
      </c>
    </row>
    <row r="2560" spans="2:6" x14ac:dyDescent="0.3">
      <c r="B2560" s="35" t="s">
        <v>44</v>
      </c>
      <c r="C2560" s="28" t="s">
        <v>13</v>
      </c>
      <c r="D2560" s="28" t="s">
        <v>38</v>
      </c>
      <c r="E2560" s="28">
        <v>0.25</v>
      </c>
      <c r="F2560" s="28">
        <v>18667509.378855001</v>
      </c>
    </row>
    <row r="2561" spans="2:6" x14ac:dyDescent="0.3">
      <c r="B2561" s="34" t="s">
        <v>44</v>
      </c>
      <c r="C2561" s="26" t="s">
        <v>13</v>
      </c>
      <c r="D2561" s="26" t="s">
        <v>38</v>
      </c>
      <c r="E2561" s="26">
        <v>0.25</v>
      </c>
      <c r="F2561" s="26">
        <v>18667509.378855001</v>
      </c>
    </row>
    <row r="2562" spans="2:6" x14ac:dyDescent="0.3">
      <c r="B2562" s="35" t="s">
        <v>44</v>
      </c>
      <c r="C2562" s="28" t="s">
        <v>13</v>
      </c>
      <c r="D2562" s="28" t="s">
        <v>38</v>
      </c>
      <c r="E2562" s="28">
        <v>0.25</v>
      </c>
      <c r="F2562" s="28">
        <v>18667509.378855001</v>
      </c>
    </row>
    <row r="2563" spans="2:6" x14ac:dyDescent="0.3">
      <c r="B2563" s="34" t="s">
        <v>44</v>
      </c>
      <c r="C2563" s="26" t="s">
        <v>13</v>
      </c>
      <c r="D2563" s="26" t="s">
        <v>38</v>
      </c>
      <c r="E2563" s="26">
        <v>0.25</v>
      </c>
      <c r="F2563" s="26">
        <v>18667509.378855001</v>
      </c>
    </row>
    <row r="2564" spans="2:6" x14ac:dyDescent="0.3">
      <c r="B2564" s="35" t="s">
        <v>44</v>
      </c>
      <c r="C2564" s="28" t="s">
        <v>13</v>
      </c>
      <c r="D2564" s="28" t="s">
        <v>38</v>
      </c>
      <c r="E2564" s="28">
        <v>0.05</v>
      </c>
      <c r="F2564" s="28">
        <v>15086687.17991</v>
      </c>
    </row>
    <row r="2565" spans="2:6" x14ac:dyDescent="0.3">
      <c r="B2565" s="34" t="s">
        <v>44</v>
      </c>
      <c r="C2565" s="26" t="s">
        <v>13</v>
      </c>
      <c r="D2565" s="26" t="s">
        <v>38</v>
      </c>
      <c r="E2565" s="26">
        <v>0.05</v>
      </c>
      <c r="F2565" s="26">
        <v>15086687.17991</v>
      </c>
    </row>
    <row r="2566" spans="2:6" x14ac:dyDescent="0.3">
      <c r="B2566" s="35" t="s">
        <v>44</v>
      </c>
      <c r="C2566" s="28" t="s">
        <v>13</v>
      </c>
      <c r="D2566" s="28" t="s">
        <v>38</v>
      </c>
      <c r="E2566" s="28">
        <v>0.05</v>
      </c>
      <c r="F2566" s="28">
        <v>15086687.17991</v>
      </c>
    </row>
    <row r="2567" spans="2:6" x14ac:dyDescent="0.3">
      <c r="B2567" s="34" t="s">
        <v>44</v>
      </c>
      <c r="C2567" s="26" t="s">
        <v>13</v>
      </c>
      <c r="D2567" s="26" t="s">
        <v>38</v>
      </c>
      <c r="E2567" s="26">
        <v>0</v>
      </c>
      <c r="F2567" s="26">
        <v>10834928.765427999</v>
      </c>
    </row>
    <row r="2568" spans="2:6" x14ac:dyDescent="0.3">
      <c r="B2568" s="35" t="s">
        <v>44</v>
      </c>
      <c r="C2568" s="28" t="s">
        <v>13</v>
      </c>
      <c r="D2568" s="28" t="s">
        <v>38</v>
      </c>
      <c r="E2568" s="28" t="s">
        <v>24</v>
      </c>
      <c r="F2568" s="28">
        <v>21572030.690012001</v>
      </c>
    </row>
    <row r="2569" spans="2:6" x14ac:dyDescent="0.3">
      <c r="B2569" s="34" t="s">
        <v>44</v>
      </c>
      <c r="C2569" s="26" t="s">
        <v>13</v>
      </c>
      <c r="D2569" s="26" t="s">
        <v>46</v>
      </c>
      <c r="E2569" s="26">
        <v>1</v>
      </c>
      <c r="F2569" s="26">
        <v>792</v>
      </c>
    </row>
    <row r="2570" spans="2:6" x14ac:dyDescent="0.3">
      <c r="B2570" s="35" t="s">
        <v>44</v>
      </c>
      <c r="C2570" s="28" t="s">
        <v>13</v>
      </c>
      <c r="D2570" s="28" t="s">
        <v>46</v>
      </c>
      <c r="E2570" s="28">
        <v>0.95</v>
      </c>
      <c r="F2570" s="28">
        <v>688</v>
      </c>
    </row>
    <row r="2571" spans="2:6" x14ac:dyDescent="0.3">
      <c r="B2571" s="34" t="s">
        <v>44</v>
      </c>
      <c r="C2571" s="26" t="s">
        <v>13</v>
      </c>
      <c r="D2571" s="26" t="s">
        <v>46</v>
      </c>
      <c r="E2571" s="26">
        <v>0.95</v>
      </c>
      <c r="F2571" s="26">
        <v>688</v>
      </c>
    </row>
    <row r="2572" spans="2:6" x14ac:dyDescent="0.3">
      <c r="B2572" s="35" t="s">
        <v>44</v>
      </c>
      <c r="C2572" s="28" t="s">
        <v>13</v>
      </c>
      <c r="D2572" s="28" t="s">
        <v>46</v>
      </c>
      <c r="E2572" s="28">
        <v>0.95</v>
      </c>
      <c r="F2572" s="28">
        <v>688</v>
      </c>
    </row>
    <row r="2573" spans="2:6" x14ac:dyDescent="0.3">
      <c r="B2573" s="34" t="s">
        <v>44</v>
      </c>
      <c r="C2573" s="26" t="s">
        <v>13</v>
      </c>
      <c r="D2573" s="26" t="s">
        <v>46</v>
      </c>
      <c r="E2573" s="26">
        <v>0.75</v>
      </c>
      <c r="F2573" s="26">
        <v>627</v>
      </c>
    </row>
    <row r="2574" spans="2:6" x14ac:dyDescent="0.3">
      <c r="B2574" s="35" t="s">
        <v>44</v>
      </c>
      <c r="C2574" s="28" t="s">
        <v>13</v>
      </c>
      <c r="D2574" s="28" t="s">
        <v>46</v>
      </c>
      <c r="E2574" s="28">
        <v>0.75</v>
      </c>
      <c r="F2574" s="28">
        <v>627</v>
      </c>
    </row>
    <row r="2575" spans="2:6" x14ac:dyDescent="0.3">
      <c r="B2575" s="34" t="s">
        <v>44</v>
      </c>
      <c r="C2575" s="26" t="s">
        <v>13</v>
      </c>
      <c r="D2575" s="26" t="s">
        <v>46</v>
      </c>
      <c r="E2575" s="26">
        <v>0.75</v>
      </c>
      <c r="F2575" s="26">
        <v>627</v>
      </c>
    </row>
    <row r="2576" spans="2:6" x14ac:dyDescent="0.3">
      <c r="B2576" s="35" t="s">
        <v>44</v>
      </c>
      <c r="C2576" s="28" t="s">
        <v>13</v>
      </c>
      <c r="D2576" s="28" t="s">
        <v>46</v>
      </c>
      <c r="E2576" s="28">
        <v>0.75</v>
      </c>
      <c r="F2576" s="28">
        <v>627</v>
      </c>
    </row>
    <row r="2577" spans="2:6" x14ac:dyDescent="0.3">
      <c r="B2577" s="34" t="s">
        <v>44</v>
      </c>
      <c r="C2577" s="26" t="s">
        <v>13</v>
      </c>
      <c r="D2577" s="26" t="s">
        <v>46</v>
      </c>
      <c r="E2577" s="26">
        <v>0.5</v>
      </c>
      <c r="F2577" s="26">
        <v>571</v>
      </c>
    </row>
    <row r="2578" spans="2:6" x14ac:dyDescent="0.3">
      <c r="B2578" s="35" t="s">
        <v>44</v>
      </c>
      <c r="C2578" s="28" t="s">
        <v>13</v>
      </c>
      <c r="D2578" s="28" t="s">
        <v>46</v>
      </c>
      <c r="E2578" s="28">
        <v>0.5</v>
      </c>
      <c r="F2578" s="28">
        <v>571</v>
      </c>
    </row>
    <row r="2579" spans="2:6" x14ac:dyDescent="0.3">
      <c r="B2579" s="34" t="s">
        <v>44</v>
      </c>
      <c r="C2579" s="26" t="s">
        <v>13</v>
      </c>
      <c r="D2579" s="26" t="s">
        <v>46</v>
      </c>
      <c r="E2579" s="26">
        <v>0.5</v>
      </c>
      <c r="F2579" s="26">
        <v>571</v>
      </c>
    </row>
    <row r="2580" spans="2:6" x14ac:dyDescent="0.3">
      <c r="B2580" s="35" t="s">
        <v>44</v>
      </c>
      <c r="C2580" s="28" t="s">
        <v>13</v>
      </c>
      <c r="D2580" s="28" t="s">
        <v>46</v>
      </c>
      <c r="E2580" s="28">
        <v>0.5</v>
      </c>
      <c r="F2580" s="28">
        <v>571</v>
      </c>
    </row>
    <row r="2581" spans="2:6" x14ac:dyDescent="0.3">
      <c r="B2581" s="34" t="s">
        <v>44</v>
      </c>
      <c r="C2581" s="26" t="s">
        <v>13</v>
      </c>
      <c r="D2581" s="26" t="s">
        <v>46</v>
      </c>
      <c r="E2581" s="26">
        <v>0.5</v>
      </c>
      <c r="F2581" s="26">
        <v>571</v>
      </c>
    </row>
    <row r="2582" spans="2:6" x14ac:dyDescent="0.3">
      <c r="B2582" s="35" t="s">
        <v>44</v>
      </c>
      <c r="C2582" s="28" t="s">
        <v>13</v>
      </c>
      <c r="D2582" s="28" t="s">
        <v>46</v>
      </c>
      <c r="E2582" s="28">
        <v>0.25</v>
      </c>
      <c r="F2582" s="28">
        <v>512</v>
      </c>
    </row>
    <row r="2583" spans="2:6" x14ac:dyDescent="0.3">
      <c r="B2583" s="34" t="s">
        <v>44</v>
      </c>
      <c r="C2583" s="26" t="s">
        <v>13</v>
      </c>
      <c r="D2583" s="26" t="s">
        <v>46</v>
      </c>
      <c r="E2583" s="26">
        <v>0.25</v>
      </c>
      <c r="F2583" s="26">
        <v>512</v>
      </c>
    </row>
    <row r="2584" spans="2:6" x14ac:dyDescent="0.3">
      <c r="B2584" s="35" t="s">
        <v>44</v>
      </c>
      <c r="C2584" s="28" t="s">
        <v>13</v>
      </c>
      <c r="D2584" s="28" t="s">
        <v>46</v>
      </c>
      <c r="E2584" s="28">
        <v>0.25</v>
      </c>
      <c r="F2584" s="28">
        <v>512</v>
      </c>
    </row>
    <row r="2585" spans="2:6" x14ac:dyDescent="0.3">
      <c r="B2585" s="34" t="s">
        <v>44</v>
      </c>
      <c r="C2585" s="26" t="s">
        <v>13</v>
      </c>
      <c r="D2585" s="26" t="s">
        <v>46</v>
      </c>
      <c r="E2585" s="26">
        <v>0.25</v>
      </c>
      <c r="F2585" s="26">
        <v>512</v>
      </c>
    </row>
    <row r="2586" spans="2:6" x14ac:dyDescent="0.3">
      <c r="B2586" s="35" t="s">
        <v>44</v>
      </c>
      <c r="C2586" s="28" t="s">
        <v>13</v>
      </c>
      <c r="D2586" s="28" t="s">
        <v>46</v>
      </c>
      <c r="E2586" s="28">
        <v>0.05</v>
      </c>
      <c r="F2586" s="28">
        <v>427</v>
      </c>
    </row>
    <row r="2587" spans="2:6" x14ac:dyDescent="0.3">
      <c r="B2587" s="34" t="s">
        <v>44</v>
      </c>
      <c r="C2587" s="26" t="s">
        <v>13</v>
      </c>
      <c r="D2587" s="26" t="s">
        <v>46</v>
      </c>
      <c r="E2587" s="26">
        <v>0.05</v>
      </c>
      <c r="F2587" s="26">
        <v>427</v>
      </c>
    </row>
    <row r="2588" spans="2:6" x14ac:dyDescent="0.3">
      <c r="B2588" s="35" t="s">
        <v>44</v>
      </c>
      <c r="C2588" s="28" t="s">
        <v>13</v>
      </c>
      <c r="D2588" s="28" t="s">
        <v>46</v>
      </c>
      <c r="E2588" s="28">
        <v>0.05</v>
      </c>
      <c r="F2588" s="28">
        <v>427</v>
      </c>
    </row>
    <row r="2589" spans="2:6" x14ac:dyDescent="0.3">
      <c r="B2589" s="34" t="s">
        <v>44</v>
      </c>
      <c r="C2589" s="26" t="s">
        <v>13</v>
      </c>
      <c r="D2589" s="26" t="s">
        <v>46</v>
      </c>
      <c r="E2589" s="26">
        <v>0</v>
      </c>
      <c r="F2589" s="26">
        <v>321</v>
      </c>
    </row>
    <row r="2590" spans="2:6" x14ac:dyDescent="0.3">
      <c r="B2590" s="35" t="s">
        <v>44</v>
      </c>
      <c r="C2590" s="28" t="s">
        <v>13</v>
      </c>
      <c r="D2590" s="28" t="s">
        <v>46</v>
      </c>
      <c r="E2590" s="28" t="s">
        <v>24</v>
      </c>
      <c r="F2590" s="28">
        <v>566.50822200000005</v>
      </c>
    </row>
    <row r="2591" spans="2:6" x14ac:dyDescent="0.3">
      <c r="B2591" s="34" t="s">
        <v>44</v>
      </c>
      <c r="C2591" s="26" t="s">
        <v>13</v>
      </c>
      <c r="D2591" s="26" t="s">
        <v>39</v>
      </c>
      <c r="E2591" s="26">
        <v>1</v>
      </c>
      <c r="F2591" s="26">
        <v>73.612267000000003</v>
      </c>
    </row>
    <row r="2592" spans="2:6" x14ac:dyDescent="0.3">
      <c r="B2592" s="35" t="s">
        <v>44</v>
      </c>
      <c r="C2592" s="28" t="s">
        <v>13</v>
      </c>
      <c r="D2592" s="28" t="s">
        <v>39</v>
      </c>
      <c r="E2592" s="28">
        <v>0.95</v>
      </c>
      <c r="F2592" s="28">
        <v>57.869968</v>
      </c>
    </row>
    <row r="2593" spans="2:6" x14ac:dyDescent="0.3">
      <c r="B2593" s="34" t="s">
        <v>44</v>
      </c>
      <c r="C2593" s="26" t="s">
        <v>13</v>
      </c>
      <c r="D2593" s="26" t="s">
        <v>39</v>
      </c>
      <c r="E2593" s="26">
        <v>0.95</v>
      </c>
      <c r="F2593" s="26">
        <v>57.869968</v>
      </c>
    </row>
    <row r="2594" spans="2:6" x14ac:dyDescent="0.3">
      <c r="B2594" s="35" t="s">
        <v>44</v>
      </c>
      <c r="C2594" s="28" t="s">
        <v>13</v>
      </c>
      <c r="D2594" s="28" t="s">
        <v>39</v>
      </c>
      <c r="E2594" s="28">
        <v>0.95</v>
      </c>
      <c r="F2594" s="28">
        <v>57.869968</v>
      </c>
    </row>
    <row r="2595" spans="2:6" x14ac:dyDescent="0.3">
      <c r="B2595" s="34" t="s">
        <v>44</v>
      </c>
      <c r="C2595" s="26" t="s">
        <v>13</v>
      </c>
      <c r="D2595" s="26" t="s">
        <v>39</v>
      </c>
      <c r="E2595" s="26">
        <v>0.75</v>
      </c>
      <c r="F2595" s="26">
        <v>50.514555999999999</v>
      </c>
    </row>
    <row r="2596" spans="2:6" x14ac:dyDescent="0.3">
      <c r="B2596" s="35" t="s">
        <v>44</v>
      </c>
      <c r="C2596" s="28" t="s">
        <v>13</v>
      </c>
      <c r="D2596" s="28" t="s">
        <v>39</v>
      </c>
      <c r="E2596" s="28">
        <v>0.75</v>
      </c>
      <c r="F2596" s="28">
        <v>50.514555999999999</v>
      </c>
    </row>
    <row r="2597" spans="2:6" x14ac:dyDescent="0.3">
      <c r="B2597" s="34" t="s">
        <v>44</v>
      </c>
      <c r="C2597" s="26" t="s">
        <v>13</v>
      </c>
      <c r="D2597" s="26" t="s">
        <v>39</v>
      </c>
      <c r="E2597" s="26">
        <v>0.75</v>
      </c>
      <c r="F2597" s="26">
        <v>50.514555999999999</v>
      </c>
    </row>
    <row r="2598" spans="2:6" x14ac:dyDescent="0.3">
      <c r="B2598" s="35" t="s">
        <v>44</v>
      </c>
      <c r="C2598" s="28" t="s">
        <v>13</v>
      </c>
      <c r="D2598" s="28" t="s">
        <v>39</v>
      </c>
      <c r="E2598" s="28">
        <v>0.75</v>
      </c>
      <c r="F2598" s="28">
        <v>50.514555999999999</v>
      </c>
    </row>
    <row r="2599" spans="2:6" x14ac:dyDescent="0.3">
      <c r="B2599" s="34" t="s">
        <v>44</v>
      </c>
      <c r="C2599" s="26" t="s">
        <v>13</v>
      </c>
      <c r="D2599" s="26" t="s">
        <v>39</v>
      </c>
      <c r="E2599" s="26">
        <v>0.5</v>
      </c>
      <c r="F2599" s="26">
        <v>45.904437000000001</v>
      </c>
    </row>
    <row r="2600" spans="2:6" x14ac:dyDescent="0.3">
      <c r="B2600" s="35" t="s">
        <v>44</v>
      </c>
      <c r="C2600" s="28" t="s">
        <v>13</v>
      </c>
      <c r="D2600" s="28" t="s">
        <v>39</v>
      </c>
      <c r="E2600" s="28">
        <v>0.5</v>
      </c>
      <c r="F2600" s="28">
        <v>45.904437000000001</v>
      </c>
    </row>
    <row r="2601" spans="2:6" x14ac:dyDescent="0.3">
      <c r="B2601" s="34" t="s">
        <v>44</v>
      </c>
      <c r="C2601" s="26" t="s">
        <v>13</v>
      </c>
      <c r="D2601" s="26" t="s">
        <v>39</v>
      </c>
      <c r="E2601" s="26">
        <v>0.5</v>
      </c>
      <c r="F2601" s="26">
        <v>45.904437000000001</v>
      </c>
    </row>
    <row r="2602" spans="2:6" x14ac:dyDescent="0.3">
      <c r="B2602" s="35" t="s">
        <v>44</v>
      </c>
      <c r="C2602" s="28" t="s">
        <v>13</v>
      </c>
      <c r="D2602" s="28" t="s">
        <v>39</v>
      </c>
      <c r="E2602" s="28">
        <v>0.5</v>
      </c>
      <c r="F2602" s="28">
        <v>45.904437000000001</v>
      </c>
    </row>
    <row r="2603" spans="2:6" x14ac:dyDescent="0.3">
      <c r="B2603" s="34" t="s">
        <v>44</v>
      </c>
      <c r="C2603" s="26" t="s">
        <v>13</v>
      </c>
      <c r="D2603" s="26" t="s">
        <v>39</v>
      </c>
      <c r="E2603" s="26">
        <v>0.5</v>
      </c>
      <c r="F2603" s="26">
        <v>45.904437000000001</v>
      </c>
    </row>
    <row r="2604" spans="2:6" x14ac:dyDescent="0.3">
      <c r="B2604" s="35" t="s">
        <v>44</v>
      </c>
      <c r="C2604" s="28" t="s">
        <v>13</v>
      </c>
      <c r="D2604" s="28" t="s">
        <v>39</v>
      </c>
      <c r="E2604" s="28">
        <v>0.25</v>
      </c>
      <c r="F2604" s="28">
        <v>41.555579999999999</v>
      </c>
    </row>
    <row r="2605" spans="2:6" x14ac:dyDescent="0.3">
      <c r="B2605" s="34" t="s">
        <v>44</v>
      </c>
      <c r="C2605" s="26" t="s">
        <v>13</v>
      </c>
      <c r="D2605" s="26" t="s">
        <v>39</v>
      </c>
      <c r="E2605" s="26">
        <v>0.25</v>
      </c>
      <c r="F2605" s="26">
        <v>41.555579999999999</v>
      </c>
    </row>
    <row r="2606" spans="2:6" x14ac:dyDescent="0.3">
      <c r="B2606" s="35" t="s">
        <v>44</v>
      </c>
      <c r="C2606" s="28" t="s">
        <v>13</v>
      </c>
      <c r="D2606" s="28" t="s">
        <v>39</v>
      </c>
      <c r="E2606" s="28">
        <v>0.25</v>
      </c>
      <c r="F2606" s="28">
        <v>41.555579999999999</v>
      </c>
    </row>
    <row r="2607" spans="2:6" x14ac:dyDescent="0.3">
      <c r="B2607" s="34" t="s">
        <v>44</v>
      </c>
      <c r="C2607" s="26" t="s">
        <v>13</v>
      </c>
      <c r="D2607" s="26" t="s">
        <v>39</v>
      </c>
      <c r="E2607" s="26">
        <v>0.25</v>
      </c>
      <c r="F2607" s="26">
        <v>41.555579999999999</v>
      </c>
    </row>
    <row r="2608" spans="2:6" x14ac:dyDescent="0.3">
      <c r="B2608" s="35" t="s">
        <v>44</v>
      </c>
      <c r="C2608" s="28" t="s">
        <v>13</v>
      </c>
      <c r="D2608" s="28" t="s">
        <v>39</v>
      </c>
      <c r="E2608" s="28">
        <v>0.05</v>
      </c>
      <c r="F2608" s="28">
        <v>36.052143000000001</v>
      </c>
    </row>
    <row r="2609" spans="2:6" x14ac:dyDescent="0.3">
      <c r="B2609" s="34" t="s">
        <v>44</v>
      </c>
      <c r="C2609" s="26" t="s">
        <v>13</v>
      </c>
      <c r="D2609" s="26" t="s">
        <v>39</v>
      </c>
      <c r="E2609" s="26">
        <v>0.05</v>
      </c>
      <c r="F2609" s="26">
        <v>36.052143000000001</v>
      </c>
    </row>
    <row r="2610" spans="2:6" x14ac:dyDescent="0.3">
      <c r="B2610" s="35" t="s">
        <v>44</v>
      </c>
      <c r="C2610" s="28" t="s">
        <v>13</v>
      </c>
      <c r="D2610" s="28" t="s">
        <v>39</v>
      </c>
      <c r="E2610" s="28">
        <v>0.05</v>
      </c>
      <c r="F2610" s="28">
        <v>36.052143000000001</v>
      </c>
    </row>
    <row r="2611" spans="2:6" x14ac:dyDescent="0.3">
      <c r="B2611" s="34" t="s">
        <v>44</v>
      </c>
      <c r="C2611" s="26" t="s">
        <v>13</v>
      </c>
      <c r="D2611" s="26" t="s">
        <v>39</v>
      </c>
      <c r="E2611" s="26">
        <v>0</v>
      </c>
      <c r="F2611" s="26">
        <v>26.629019</v>
      </c>
    </row>
    <row r="2612" spans="2:6" x14ac:dyDescent="0.3">
      <c r="B2612" s="35" t="s">
        <v>44</v>
      </c>
      <c r="C2612" s="28" t="s">
        <v>13</v>
      </c>
      <c r="D2612" s="28" t="s">
        <v>39</v>
      </c>
      <c r="E2612" s="28" t="s">
        <v>24</v>
      </c>
      <c r="F2612" s="28">
        <v>46.271059000000001</v>
      </c>
    </row>
    <row r="2613" spans="2:6" x14ac:dyDescent="0.3">
      <c r="B2613" s="34" t="s">
        <v>44</v>
      </c>
      <c r="C2613" s="26" t="s">
        <v>13</v>
      </c>
      <c r="D2613" s="26" t="s">
        <v>40</v>
      </c>
      <c r="E2613" s="26">
        <v>1</v>
      </c>
      <c r="F2613" s="26">
        <v>308.55681600000003</v>
      </c>
    </row>
    <row r="2614" spans="2:6" x14ac:dyDescent="0.3">
      <c r="B2614" s="35" t="s">
        <v>44</v>
      </c>
      <c r="C2614" s="28" t="s">
        <v>13</v>
      </c>
      <c r="D2614" s="28" t="s">
        <v>40</v>
      </c>
      <c r="E2614" s="28">
        <v>0.95</v>
      </c>
      <c r="F2614" s="28">
        <v>237.233845</v>
      </c>
    </row>
    <row r="2615" spans="2:6" x14ac:dyDescent="0.3">
      <c r="B2615" s="34" t="s">
        <v>44</v>
      </c>
      <c r="C2615" s="26" t="s">
        <v>13</v>
      </c>
      <c r="D2615" s="26" t="s">
        <v>40</v>
      </c>
      <c r="E2615" s="26">
        <v>0.95</v>
      </c>
      <c r="F2615" s="26">
        <v>237.233845</v>
      </c>
    </row>
    <row r="2616" spans="2:6" x14ac:dyDescent="0.3">
      <c r="B2616" s="35" t="s">
        <v>44</v>
      </c>
      <c r="C2616" s="28" t="s">
        <v>13</v>
      </c>
      <c r="D2616" s="28" t="s">
        <v>40</v>
      </c>
      <c r="E2616" s="28">
        <v>0.95</v>
      </c>
      <c r="F2616" s="28">
        <v>237.233845</v>
      </c>
    </row>
    <row r="2617" spans="2:6" x14ac:dyDescent="0.3">
      <c r="B2617" s="34" t="s">
        <v>44</v>
      </c>
      <c r="C2617" s="26" t="s">
        <v>13</v>
      </c>
      <c r="D2617" s="26" t="s">
        <v>40</v>
      </c>
      <c r="E2617" s="26">
        <v>0.75</v>
      </c>
      <c r="F2617" s="26">
        <v>216.25843900000001</v>
      </c>
    </row>
    <row r="2618" spans="2:6" x14ac:dyDescent="0.3">
      <c r="B2618" s="35" t="s">
        <v>44</v>
      </c>
      <c r="C2618" s="28" t="s">
        <v>13</v>
      </c>
      <c r="D2618" s="28" t="s">
        <v>40</v>
      </c>
      <c r="E2618" s="28">
        <v>0.75</v>
      </c>
      <c r="F2618" s="28">
        <v>216.25843900000001</v>
      </c>
    </row>
    <row r="2619" spans="2:6" x14ac:dyDescent="0.3">
      <c r="B2619" s="34" t="s">
        <v>44</v>
      </c>
      <c r="C2619" s="26" t="s">
        <v>13</v>
      </c>
      <c r="D2619" s="26" t="s">
        <v>40</v>
      </c>
      <c r="E2619" s="26">
        <v>0.75</v>
      </c>
      <c r="F2619" s="26">
        <v>216.25843900000001</v>
      </c>
    </row>
    <row r="2620" spans="2:6" x14ac:dyDescent="0.3">
      <c r="B2620" s="35" t="s">
        <v>44</v>
      </c>
      <c r="C2620" s="28" t="s">
        <v>13</v>
      </c>
      <c r="D2620" s="28" t="s">
        <v>40</v>
      </c>
      <c r="E2620" s="28">
        <v>0.75</v>
      </c>
      <c r="F2620" s="28">
        <v>216.25843900000001</v>
      </c>
    </row>
    <row r="2621" spans="2:6" x14ac:dyDescent="0.3">
      <c r="B2621" s="34" t="s">
        <v>44</v>
      </c>
      <c r="C2621" s="26" t="s">
        <v>13</v>
      </c>
      <c r="D2621" s="26" t="s">
        <v>40</v>
      </c>
      <c r="E2621" s="26">
        <v>0.5</v>
      </c>
      <c r="F2621" s="26">
        <v>202.67368300000001</v>
      </c>
    </row>
    <row r="2622" spans="2:6" x14ac:dyDescent="0.3">
      <c r="B2622" s="35" t="s">
        <v>44</v>
      </c>
      <c r="C2622" s="28" t="s">
        <v>13</v>
      </c>
      <c r="D2622" s="28" t="s">
        <v>40</v>
      </c>
      <c r="E2622" s="28">
        <v>0.5</v>
      </c>
      <c r="F2622" s="28">
        <v>202.67368300000001</v>
      </c>
    </row>
    <row r="2623" spans="2:6" x14ac:dyDescent="0.3">
      <c r="B2623" s="34" t="s">
        <v>44</v>
      </c>
      <c r="C2623" s="26" t="s">
        <v>13</v>
      </c>
      <c r="D2623" s="26" t="s">
        <v>40</v>
      </c>
      <c r="E2623" s="26">
        <v>0.5</v>
      </c>
      <c r="F2623" s="26">
        <v>202.67368300000001</v>
      </c>
    </row>
    <row r="2624" spans="2:6" x14ac:dyDescent="0.3">
      <c r="B2624" s="35" t="s">
        <v>44</v>
      </c>
      <c r="C2624" s="28" t="s">
        <v>13</v>
      </c>
      <c r="D2624" s="28" t="s">
        <v>40</v>
      </c>
      <c r="E2624" s="28">
        <v>0.5</v>
      </c>
      <c r="F2624" s="28">
        <v>202.67368300000001</v>
      </c>
    </row>
    <row r="2625" spans="2:6" x14ac:dyDescent="0.3">
      <c r="B2625" s="34" t="s">
        <v>44</v>
      </c>
      <c r="C2625" s="26" t="s">
        <v>13</v>
      </c>
      <c r="D2625" s="26" t="s">
        <v>40</v>
      </c>
      <c r="E2625" s="26">
        <v>0.5</v>
      </c>
      <c r="F2625" s="26">
        <v>202.67368300000001</v>
      </c>
    </row>
    <row r="2626" spans="2:6" x14ac:dyDescent="0.3">
      <c r="B2626" s="35" t="s">
        <v>44</v>
      </c>
      <c r="C2626" s="28" t="s">
        <v>13</v>
      </c>
      <c r="D2626" s="28" t="s">
        <v>40</v>
      </c>
      <c r="E2626" s="28">
        <v>0.25</v>
      </c>
      <c r="F2626" s="28">
        <v>190.437738</v>
      </c>
    </row>
    <row r="2627" spans="2:6" x14ac:dyDescent="0.3">
      <c r="B2627" s="34" t="s">
        <v>44</v>
      </c>
      <c r="C2627" s="26" t="s">
        <v>13</v>
      </c>
      <c r="D2627" s="26" t="s">
        <v>40</v>
      </c>
      <c r="E2627" s="26">
        <v>0.25</v>
      </c>
      <c r="F2627" s="26">
        <v>190.437738</v>
      </c>
    </row>
    <row r="2628" spans="2:6" x14ac:dyDescent="0.3">
      <c r="B2628" s="35" t="s">
        <v>44</v>
      </c>
      <c r="C2628" s="28" t="s">
        <v>13</v>
      </c>
      <c r="D2628" s="28" t="s">
        <v>40</v>
      </c>
      <c r="E2628" s="28">
        <v>0.25</v>
      </c>
      <c r="F2628" s="28">
        <v>190.437738</v>
      </c>
    </row>
    <row r="2629" spans="2:6" x14ac:dyDescent="0.3">
      <c r="B2629" s="34" t="s">
        <v>44</v>
      </c>
      <c r="C2629" s="26" t="s">
        <v>13</v>
      </c>
      <c r="D2629" s="26" t="s">
        <v>40</v>
      </c>
      <c r="E2629" s="26">
        <v>0.25</v>
      </c>
      <c r="F2629" s="26">
        <v>190.437738</v>
      </c>
    </row>
    <row r="2630" spans="2:6" x14ac:dyDescent="0.3">
      <c r="B2630" s="35" t="s">
        <v>44</v>
      </c>
      <c r="C2630" s="28" t="s">
        <v>13</v>
      </c>
      <c r="D2630" s="28" t="s">
        <v>40</v>
      </c>
      <c r="E2630" s="28">
        <v>0.05</v>
      </c>
      <c r="F2630" s="28">
        <v>173.91689500000001</v>
      </c>
    </row>
    <row r="2631" spans="2:6" x14ac:dyDescent="0.3">
      <c r="B2631" s="34" t="s">
        <v>44</v>
      </c>
      <c r="C2631" s="26" t="s">
        <v>13</v>
      </c>
      <c r="D2631" s="26" t="s">
        <v>40</v>
      </c>
      <c r="E2631" s="26">
        <v>0.05</v>
      </c>
      <c r="F2631" s="26">
        <v>173.91689500000001</v>
      </c>
    </row>
    <row r="2632" spans="2:6" x14ac:dyDescent="0.3">
      <c r="B2632" s="35" t="s">
        <v>44</v>
      </c>
      <c r="C2632" s="28" t="s">
        <v>13</v>
      </c>
      <c r="D2632" s="28" t="s">
        <v>40</v>
      </c>
      <c r="E2632" s="28">
        <v>0.05</v>
      </c>
      <c r="F2632" s="28">
        <v>173.91689500000001</v>
      </c>
    </row>
    <row r="2633" spans="2:6" x14ac:dyDescent="0.3">
      <c r="B2633" s="34" t="s">
        <v>44</v>
      </c>
      <c r="C2633" s="26" t="s">
        <v>13</v>
      </c>
      <c r="D2633" s="26" t="s">
        <v>40</v>
      </c>
      <c r="E2633" s="26">
        <v>0</v>
      </c>
      <c r="F2633" s="26">
        <v>151.628275</v>
      </c>
    </row>
    <row r="2634" spans="2:6" x14ac:dyDescent="0.3">
      <c r="B2634" s="35" t="s">
        <v>44</v>
      </c>
      <c r="C2634" s="28" t="s">
        <v>13</v>
      </c>
      <c r="D2634" s="28" t="s">
        <v>40</v>
      </c>
      <c r="E2634" s="28" t="s">
        <v>24</v>
      </c>
      <c r="F2634" s="28">
        <v>203.79862</v>
      </c>
    </row>
    <row r="2635" spans="2:6" x14ac:dyDescent="0.3">
      <c r="B2635" s="34" t="s">
        <v>44</v>
      </c>
      <c r="C2635" s="26" t="s">
        <v>13</v>
      </c>
      <c r="D2635" s="26" t="s">
        <v>41</v>
      </c>
      <c r="E2635" s="26">
        <v>1</v>
      </c>
      <c r="F2635" s="26">
        <v>379.10270600000001</v>
      </c>
    </row>
    <row r="2636" spans="2:6" x14ac:dyDescent="0.3">
      <c r="B2636" s="35" t="s">
        <v>44</v>
      </c>
      <c r="C2636" s="28" t="s">
        <v>13</v>
      </c>
      <c r="D2636" s="28" t="s">
        <v>41</v>
      </c>
      <c r="E2636" s="28">
        <v>0.95</v>
      </c>
      <c r="F2636" s="28">
        <v>311.91441200000003</v>
      </c>
    </row>
    <row r="2637" spans="2:6" x14ac:dyDescent="0.3">
      <c r="B2637" s="34" t="s">
        <v>44</v>
      </c>
      <c r="C2637" s="26" t="s">
        <v>13</v>
      </c>
      <c r="D2637" s="26" t="s">
        <v>41</v>
      </c>
      <c r="E2637" s="26">
        <v>0.95</v>
      </c>
      <c r="F2637" s="26">
        <v>311.91441200000003</v>
      </c>
    </row>
    <row r="2638" spans="2:6" x14ac:dyDescent="0.3">
      <c r="B2638" s="35" t="s">
        <v>44</v>
      </c>
      <c r="C2638" s="28" t="s">
        <v>13</v>
      </c>
      <c r="D2638" s="28" t="s">
        <v>41</v>
      </c>
      <c r="E2638" s="28">
        <v>0.95</v>
      </c>
      <c r="F2638" s="28">
        <v>311.91441200000003</v>
      </c>
    </row>
    <row r="2639" spans="2:6" x14ac:dyDescent="0.3">
      <c r="B2639" s="34" t="s">
        <v>44</v>
      </c>
      <c r="C2639" s="26" t="s">
        <v>13</v>
      </c>
      <c r="D2639" s="26" t="s">
        <v>41</v>
      </c>
      <c r="E2639" s="26">
        <v>0.75</v>
      </c>
      <c r="F2639" s="26">
        <v>289.85031600000002</v>
      </c>
    </row>
    <row r="2640" spans="2:6" x14ac:dyDescent="0.3">
      <c r="B2640" s="35" t="s">
        <v>44</v>
      </c>
      <c r="C2640" s="28" t="s">
        <v>13</v>
      </c>
      <c r="D2640" s="28" t="s">
        <v>41</v>
      </c>
      <c r="E2640" s="28">
        <v>0.75</v>
      </c>
      <c r="F2640" s="28">
        <v>289.85031600000002</v>
      </c>
    </row>
    <row r="2641" spans="2:6" x14ac:dyDescent="0.3">
      <c r="B2641" s="34" t="s">
        <v>44</v>
      </c>
      <c r="C2641" s="26" t="s">
        <v>13</v>
      </c>
      <c r="D2641" s="26" t="s">
        <v>41</v>
      </c>
      <c r="E2641" s="26">
        <v>0.75</v>
      </c>
      <c r="F2641" s="26">
        <v>289.85031600000002</v>
      </c>
    </row>
    <row r="2642" spans="2:6" x14ac:dyDescent="0.3">
      <c r="B2642" s="35" t="s">
        <v>44</v>
      </c>
      <c r="C2642" s="28" t="s">
        <v>13</v>
      </c>
      <c r="D2642" s="28" t="s">
        <v>41</v>
      </c>
      <c r="E2642" s="28">
        <v>0.75</v>
      </c>
      <c r="F2642" s="28">
        <v>289.85031600000002</v>
      </c>
    </row>
    <row r="2643" spans="2:6" x14ac:dyDescent="0.3">
      <c r="B2643" s="34" t="s">
        <v>44</v>
      </c>
      <c r="C2643" s="26" t="s">
        <v>13</v>
      </c>
      <c r="D2643" s="26" t="s">
        <v>41</v>
      </c>
      <c r="E2643" s="26">
        <v>0.5</v>
      </c>
      <c r="F2643" s="26">
        <v>273.87506000000002</v>
      </c>
    </row>
    <row r="2644" spans="2:6" x14ac:dyDescent="0.3">
      <c r="B2644" s="35" t="s">
        <v>44</v>
      </c>
      <c r="C2644" s="28" t="s">
        <v>13</v>
      </c>
      <c r="D2644" s="28" t="s">
        <v>41</v>
      </c>
      <c r="E2644" s="28">
        <v>0.5</v>
      </c>
      <c r="F2644" s="28">
        <v>273.87506000000002</v>
      </c>
    </row>
    <row r="2645" spans="2:6" x14ac:dyDescent="0.3">
      <c r="B2645" s="34" t="s">
        <v>44</v>
      </c>
      <c r="C2645" s="26" t="s">
        <v>13</v>
      </c>
      <c r="D2645" s="26" t="s">
        <v>41</v>
      </c>
      <c r="E2645" s="26">
        <v>0.5</v>
      </c>
      <c r="F2645" s="26">
        <v>273.87506000000002</v>
      </c>
    </row>
    <row r="2646" spans="2:6" x14ac:dyDescent="0.3">
      <c r="B2646" s="35" t="s">
        <v>44</v>
      </c>
      <c r="C2646" s="28" t="s">
        <v>13</v>
      </c>
      <c r="D2646" s="28" t="s">
        <v>41</v>
      </c>
      <c r="E2646" s="28">
        <v>0.5</v>
      </c>
      <c r="F2646" s="28">
        <v>273.87506000000002</v>
      </c>
    </row>
    <row r="2647" spans="2:6" x14ac:dyDescent="0.3">
      <c r="B2647" s="34" t="s">
        <v>44</v>
      </c>
      <c r="C2647" s="26" t="s">
        <v>13</v>
      </c>
      <c r="D2647" s="26" t="s">
        <v>41</v>
      </c>
      <c r="E2647" s="26">
        <v>0.5</v>
      </c>
      <c r="F2647" s="26">
        <v>273.87506000000002</v>
      </c>
    </row>
    <row r="2648" spans="2:6" x14ac:dyDescent="0.3">
      <c r="B2648" s="35" t="s">
        <v>44</v>
      </c>
      <c r="C2648" s="28" t="s">
        <v>13</v>
      </c>
      <c r="D2648" s="28" t="s">
        <v>41</v>
      </c>
      <c r="E2648" s="28">
        <v>0.25</v>
      </c>
      <c r="F2648" s="28">
        <v>258.09062899999998</v>
      </c>
    </row>
    <row r="2649" spans="2:6" x14ac:dyDescent="0.3">
      <c r="B2649" s="34" t="s">
        <v>44</v>
      </c>
      <c r="C2649" s="26" t="s">
        <v>13</v>
      </c>
      <c r="D2649" s="26" t="s">
        <v>41</v>
      </c>
      <c r="E2649" s="26">
        <v>0.25</v>
      </c>
      <c r="F2649" s="26">
        <v>258.09062899999998</v>
      </c>
    </row>
    <row r="2650" spans="2:6" x14ac:dyDescent="0.3">
      <c r="B2650" s="35" t="s">
        <v>44</v>
      </c>
      <c r="C2650" s="28" t="s">
        <v>13</v>
      </c>
      <c r="D2650" s="28" t="s">
        <v>41</v>
      </c>
      <c r="E2650" s="28">
        <v>0.25</v>
      </c>
      <c r="F2650" s="28">
        <v>258.09062899999998</v>
      </c>
    </row>
    <row r="2651" spans="2:6" x14ac:dyDescent="0.3">
      <c r="B2651" s="34" t="s">
        <v>44</v>
      </c>
      <c r="C2651" s="26" t="s">
        <v>13</v>
      </c>
      <c r="D2651" s="26" t="s">
        <v>41</v>
      </c>
      <c r="E2651" s="26">
        <v>0.25</v>
      </c>
      <c r="F2651" s="26">
        <v>258.09062899999998</v>
      </c>
    </row>
    <row r="2652" spans="2:6" x14ac:dyDescent="0.3">
      <c r="B2652" s="35" t="s">
        <v>44</v>
      </c>
      <c r="C2652" s="28" t="s">
        <v>13</v>
      </c>
      <c r="D2652" s="28" t="s">
        <v>41</v>
      </c>
      <c r="E2652" s="28">
        <v>0.05</v>
      </c>
      <c r="F2652" s="28">
        <v>237.472463</v>
      </c>
    </row>
    <row r="2653" spans="2:6" x14ac:dyDescent="0.3">
      <c r="B2653" s="34" t="s">
        <v>44</v>
      </c>
      <c r="C2653" s="26" t="s">
        <v>13</v>
      </c>
      <c r="D2653" s="26" t="s">
        <v>41</v>
      </c>
      <c r="E2653" s="26">
        <v>0.05</v>
      </c>
      <c r="F2653" s="26">
        <v>237.472463</v>
      </c>
    </row>
    <row r="2654" spans="2:6" x14ac:dyDescent="0.3">
      <c r="B2654" s="35" t="s">
        <v>44</v>
      </c>
      <c r="C2654" s="28" t="s">
        <v>13</v>
      </c>
      <c r="D2654" s="28" t="s">
        <v>41</v>
      </c>
      <c r="E2654" s="28">
        <v>0.05</v>
      </c>
      <c r="F2654" s="28">
        <v>237.472463</v>
      </c>
    </row>
    <row r="2655" spans="2:6" x14ac:dyDescent="0.3">
      <c r="B2655" s="34" t="s">
        <v>44</v>
      </c>
      <c r="C2655" s="26" t="s">
        <v>13</v>
      </c>
      <c r="D2655" s="26" t="s">
        <v>41</v>
      </c>
      <c r="E2655" s="26">
        <v>0</v>
      </c>
      <c r="F2655" s="26">
        <v>209.28645700000001</v>
      </c>
    </row>
    <row r="2656" spans="2:6" x14ac:dyDescent="0.3">
      <c r="B2656" s="35" t="s">
        <v>44</v>
      </c>
      <c r="C2656" s="28" t="s">
        <v>13</v>
      </c>
      <c r="D2656" s="28" t="s">
        <v>41</v>
      </c>
      <c r="E2656" s="28" t="s">
        <v>24</v>
      </c>
      <c r="F2656" s="28">
        <v>274.26098400000001</v>
      </c>
    </row>
    <row r="2657" spans="2:6" x14ac:dyDescent="0.3">
      <c r="B2657" s="34" t="s">
        <v>44</v>
      </c>
      <c r="C2657" s="26" t="s">
        <v>13</v>
      </c>
      <c r="D2657" s="26" t="s">
        <v>42</v>
      </c>
      <c r="E2657" s="26">
        <v>1</v>
      </c>
      <c r="F2657" s="26">
        <v>39281996.367109001</v>
      </c>
    </row>
    <row r="2658" spans="2:6" x14ac:dyDescent="0.3">
      <c r="B2658" s="35" t="s">
        <v>44</v>
      </c>
      <c r="C2658" s="28" t="s">
        <v>13</v>
      </c>
      <c r="D2658" s="28" t="s">
        <v>42</v>
      </c>
      <c r="E2658" s="28">
        <v>0.95</v>
      </c>
      <c r="F2658" s="28">
        <v>29851818.614992999</v>
      </c>
    </row>
    <row r="2659" spans="2:6" x14ac:dyDescent="0.3">
      <c r="B2659" s="34" t="s">
        <v>44</v>
      </c>
      <c r="C2659" s="26" t="s">
        <v>13</v>
      </c>
      <c r="D2659" s="26" t="s">
        <v>42</v>
      </c>
      <c r="E2659" s="26">
        <v>0.95</v>
      </c>
      <c r="F2659" s="26">
        <v>29851818.614992999</v>
      </c>
    </row>
    <row r="2660" spans="2:6" x14ac:dyDescent="0.3">
      <c r="B2660" s="35" t="s">
        <v>44</v>
      </c>
      <c r="C2660" s="28" t="s">
        <v>13</v>
      </c>
      <c r="D2660" s="28" t="s">
        <v>42</v>
      </c>
      <c r="E2660" s="28">
        <v>0.95</v>
      </c>
      <c r="F2660" s="28">
        <v>29851818.614992999</v>
      </c>
    </row>
    <row r="2661" spans="2:6" x14ac:dyDescent="0.3">
      <c r="B2661" s="34" t="s">
        <v>44</v>
      </c>
      <c r="C2661" s="26" t="s">
        <v>13</v>
      </c>
      <c r="D2661" s="26" t="s">
        <v>42</v>
      </c>
      <c r="E2661" s="26">
        <v>0.75</v>
      </c>
      <c r="F2661" s="26">
        <v>25959089.095157001</v>
      </c>
    </row>
    <row r="2662" spans="2:6" x14ac:dyDescent="0.3">
      <c r="B2662" s="35" t="s">
        <v>44</v>
      </c>
      <c r="C2662" s="28" t="s">
        <v>13</v>
      </c>
      <c r="D2662" s="28" t="s">
        <v>42</v>
      </c>
      <c r="E2662" s="28">
        <v>0.75</v>
      </c>
      <c r="F2662" s="28">
        <v>25959089.095157001</v>
      </c>
    </row>
    <row r="2663" spans="2:6" x14ac:dyDescent="0.3">
      <c r="B2663" s="34" t="s">
        <v>44</v>
      </c>
      <c r="C2663" s="26" t="s">
        <v>13</v>
      </c>
      <c r="D2663" s="26" t="s">
        <v>42</v>
      </c>
      <c r="E2663" s="26">
        <v>0.75</v>
      </c>
      <c r="F2663" s="26">
        <v>25959089.095157001</v>
      </c>
    </row>
    <row r="2664" spans="2:6" x14ac:dyDescent="0.3">
      <c r="B2664" s="35" t="s">
        <v>44</v>
      </c>
      <c r="C2664" s="28" t="s">
        <v>13</v>
      </c>
      <c r="D2664" s="28" t="s">
        <v>42</v>
      </c>
      <c r="E2664" s="28">
        <v>0.75</v>
      </c>
      <c r="F2664" s="28">
        <v>25959089.095157001</v>
      </c>
    </row>
    <row r="2665" spans="2:6" x14ac:dyDescent="0.3">
      <c r="B2665" s="34" t="s">
        <v>44</v>
      </c>
      <c r="C2665" s="26" t="s">
        <v>13</v>
      </c>
      <c r="D2665" s="26" t="s">
        <v>42</v>
      </c>
      <c r="E2665" s="26">
        <v>0.5</v>
      </c>
      <c r="F2665" s="26">
        <v>22932135.255396999</v>
      </c>
    </row>
    <row r="2666" spans="2:6" x14ac:dyDescent="0.3">
      <c r="B2666" s="35" t="s">
        <v>44</v>
      </c>
      <c r="C2666" s="28" t="s">
        <v>13</v>
      </c>
      <c r="D2666" s="28" t="s">
        <v>42</v>
      </c>
      <c r="E2666" s="28">
        <v>0.5</v>
      </c>
      <c r="F2666" s="28">
        <v>22932135.255396999</v>
      </c>
    </row>
    <row r="2667" spans="2:6" x14ac:dyDescent="0.3">
      <c r="B2667" s="34" t="s">
        <v>44</v>
      </c>
      <c r="C2667" s="26" t="s">
        <v>13</v>
      </c>
      <c r="D2667" s="26" t="s">
        <v>42</v>
      </c>
      <c r="E2667" s="26">
        <v>0.5</v>
      </c>
      <c r="F2667" s="26">
        <v>22932135.255396999</v>
      </c>
    </row>
    <row r="2668" spans="2:6" x14ac:dyDescent="0.3">
      <c r="B2668" s="35" t="s">
        <v>44</v>
      </c>
      <c r="C2668" s="28" t="s">
        <v>13</v>
      </c>
      <c r="D2668" s="28" t="s">
        <v>42</v>
      </c>
      <c r="E2668" s="28">
        <v>0.5</v>
      </c>
      <c r="F2668" s="28">
        <v>22932135.255396999</v>
      </c>
    </row>
    <row r="2669" spans="2:6" x14ac:dyDescent="0.3">
      <c r="B2669" s="34" t="s">
        <v>44</v>
      </c>
      <c r="C2669" s="26" t="s">
        <v>13</v>
      </c>
      <c r="D2669" s="26" t="s">
        <v>42</v>
      </c>
      <c r="E2669" s="26">
        <v>0.5</v>
      </c>
      <c r="F2669" s="26">
        <v>22932135.255396999</v>
      </c>
    </row>
    <row r="2670" spans="2:6" x14ac:dyDescent="0.3">
      <c r="B2670" s="35" t="s">
        <v>44</v>
      </c>
      <c r="C2670" s="28" t="s">
        <v>13</v>
      </c>
      <c r="D2670" s="28" t="s">
        <v>42</v>
      </c>
      <c r="E2670" s="28">
        <v>0.25</v>
      </c>
      <c r="F2670" s="28">
        <v>19847852.059967</v>
      </c>
    </row>
    <row r="2671" spans="2:6" x14ac:dyDescent="0.3">
      <c r="B2671" s="34" t="s">
        <v>44</v>
      </c>
      <c r="C2671" s="26" t="s">
        <v>13</v>
      </c>
      <c r="D2671" s="26" t="s">
        <v>42</v>
      </c>
      <c r="E2671" s="26">
        <v>0.25</v>
      </c>
      <c r="F2671" s="26">
        <v>19847852.059967</v>
      </c>
    </row>
    <row r="2672" spans="2:6" x14ac:dyDescent="0.3">
      <c r="B2672" s="35" t="s">
        <v>44</v>
      </c>
      <c r="C2672" s="28" t="s">
        <v>13</v>
      </c>
      <c r="D2672" s="28" t="s">
        <v>42</v>
      </c>
      <c r="E2672" s="28">
        <v>0.25</v>
      </c>
      <c r="F2672" s="28">
        <v>19847852.059967</v>
      </c>
    </row>
    <row r="2673" spans="2:6" x14ac:dyDescent="0.3">
      <c r="B2673" s="34" t="s">
        <v>44</v>
      </c>
      <c r="C2673" s="26" t="s">
        <v>13</v>
      </c>
      <c r="D2673" s="26" t="s">
        <v>42</v>
      </c>
      <c r="E2673" s="26">
        <v>0.25</v>
      </c>
      <c r="F2673" s="26">
        <v>19847852.059967</v>
      </c>
    </row>
    <row r="2674" spans="2:6" x14ac:dyDescent="0.3">
      <c r="B2674" s="35" t="s">
        <v>44</v>
      </c>
      <c r="C2674" s="28" t="s">
        <v>13</v>
      </c>
      <c r="D2674" s="28" t="s">
        <v>42</v>
      </c>
      <c r="E2674" s="28">
        <v>0.05</v>
      </c>
      <c r="F2674" s="28">
        <v>16080807.779309999</v>
      </c>
    </row>
    <row r="2675" spans="2:6" x14ac:dyDescent="0.3">
      <c r="B2675" s="34" t="s">
        <v>44</v>
      </c>
      <c r="C2675" s="26" t="s">
        <v>13</v>
      </c>
      <c r="D2675" s="26" t="s">
        <v>42</v>
      </c>
      <c r="E2675" s="26">
        <v>0.05</v>
      </c>
      <c r="F2675" s="26">
        <v>16080807.779309999</v>
      </c>
    </row>
    <row r="2676" spans="2:6" x14ac:dyDescent="0.3">
      <c r="B2676" s="35" t="s">
        <v>44</v>
      </c>
      <c r="C2676" s="28" t="s">
        <v>13</v>
      </c>
      <c r="D2676" s="28" t="s">
        <v>42</v>
      </c>
      <c r="E2676" s="28">
        <v>0.05</v>
      </c>
      <c r="F2676" s="28">
        <v>16080807.779309999</v>
      </c>
    </row>
    <row r="2677" spans="2:6" x14ac:dyDescent="0.3">
      <c r="B2677" s="34" t="s">
        <v>44</v>
      </c>
      <c r="C2677" s="26" t="s">
        <v>13</v>
      </c>
      <c r="D2677" s="26" t="s">
        <v>42</v>
      </c>
      <c r="E2677" s="26">
        <v>0</v>
      </c>
      <c r="F2677" s="26">
        <v>11560051.667975999</v>
      </c>
    </row>
    <row r="2678" spans="2:6" x14ac:dyDescent="0.3">
      <c r="B2678" s="35" t="s">
        <v>44</v>
      </c>
      <c r="C2678" s="28" t="s">
        <v>13</v>
      </c>
      <c r="D2678" s="28" t="s">
        <v>42</v>
      </c>
      <c r="E2678" s="28" t="s">
        <v>24</v>
      </c>
      <c r="F2678" s="28">
        <v>22931529.017703</v>
      </c>
    </row>
    <row r="2679" spans="2:6" x14ac:dyDescent="0.3">
      <c r="B2679" s="34" t="s">
        <v>44</v>
      </c>
      <c r="C2679" s="26" t="s">
        <v>13</v>
      </c>
      <c r="D2679" s="26" t="s">
        <v>43</v>
      </c>
      <c r="E2679" s="26">
        <v>1</v>
      </c>
      <c r="F2679" s="26">
        <v>326.91025400000001</v>
      </c>
    </row>
    <row r="2680" spans="2:6" x14ac:dyDescent="0.3">
      <c r="B2680" s="35" t="s">
        <v>44</v>
      </c>
      <c r="C2680" s="28" t="s">
        <v>13</v>
      </c>
      <c r="D2680" s="28" t="s">
        <v>43</v>
      </c>
      <c r="E2680" s="28">
        <v>0.95</v>
      </c>
      <c r="F2680" s="28">
        <v>251.67676</v>
      </c>
    </row>
    <row r="2681" spans="2:6" x14ac:dyDescent="0.3">
      <c r="B2681" s="34" t="s">
        <v>44</v>
      </c>
      <c r="C2681" s="26" t="s">
        <v>13</v>
      </c>
      <c r="D2681" s="26" t="s">
        <v>43</v>
      </c>
      <c r="E2681" s="26">
        <v>0.95</v>
      </c>
      <c r="F2681" s="26">
        <v>251.67676</v>
      </c>
    </row>
    <row r="2682" spans="2:6" x14ac:dyDescent="0.3">
      <c r="B2682" s="35" t="s">
        <v>44</v>
      </c>
      <c r="C2682" s="28" t="s">
        <v>13</v>
      </c>
      <c r="D2682" s="28" t="s">
        <v>43</v>
      </c>
      <c r="E2682" s="28">
        <v>0.95</v>
      </c>
      <c r="F2682" s="28">
        <v>251.67676</v>
      </c>
    </row>
    <row r="2683" spans="2:6" x14ac:dyDescent="0.3">
      <c r="B2683" s="34" t="s">
        <v>44</v>
      </c>
      <c r="C2683" s="26" t="s">
        <v>13</v>
      </c>
      <c r="D2683" s="26" t="s">
        <v>43</v>
      </c>
      <c r="E2683" s="26">
        <v>0.75</v>
      </c>
      <c r="F2683" s="26">
        <v>229.74114299999999</v>
      </c>
    </row>
    <row r="2684" spans="2:6" x14ac:dyDescent="0.3">
      <c r="B2684" s="35" t="s">
        <v>44</v>
      </c>
      <c r="C2684" s="28" t="s">
        <v>13</v>
      </c>
      <c r="D2684" s="28" t="s">
        <v>43</v>
      </c>
      <c r="E2684" s="28">
        <v>0.75</v>
      </c>
      <c r="F2684" s="28">
        <v>229.74114299999999</v>
      </c>
    </row>
    <row r="2685" spans="2:6" x14ac:dyDescent="0.3">
      <c r="B2685" s="34" t="s">
        <v>44</v>
      </c>
      <c r="C2685" s="26" t="s">
        <v>13</v>
      </c>
      <c r="D2685" s="26" t="s">
        <v>43</v>
      </c>
      <c r="E2685" s="26">
        <v>0.75</v>
      </c>
      <c r="F2685" s="26">
        <v>229.74114299999999</v>
      </c>
    </row>
    <row r="2686" spans="2:6" x14ac:dyDescent="0.3">
      <c r="B2686" s="35" t="s">
        <v>44</v>
      </c>
      <c r="C2686" s="28" t="s">
        <v>13</v>
      </c>
      <c r="D2686" s="28" t="s">
        <v>43</v>
      </c>
      <c r="E2686" s="28">
        <v>0.75</v>
      </c>
      <c r="F2686" s="28">
        <v>229.74114299999999</v>
      </c>
    </row>
    <row r="2687" spans="2:6" x14ac:dyDescent="0.3">
      <c r="B2687" s="34" t="s">
        <v>44</v>
      </c>
      <c r="C2687" s="26" t="s">
        <v>13</v>
      </c>
      <c r="D2687" s="26" t="s">
        <v>43</v>
      </c>
      <c r="E2687" s="26">
        <v>0.5</v>
      </c>
      <c r="F2687" s="26">
        <v>215.44344100000001</v>
      </c>
    </row>
    <row r="2688" spans="2:6" x14ac:dyDescent="0.3">
      <c r="B2688" s="35" t="s">
        <v>44</v>
      </c>
      <c r="C2688" s="28" t="s">
        <v>13</v>
      </c>
      <c r="D2688" s="28" t="s">
        <v>43</v>
      </c>
      <c r="E2688" s="28">
        <v>0.5</v>
      </c>
      <c r="F2688" s="28">
        <v>215.44344100000001</v>
      </c>
    </row>
    <row r="2689" spans="2:6" x14ac:dyDescent="0.3">
      <c r="B2689" s="34" t="s">
        <v>44</v>
      </c>
      <c r="C2689" s="26" t="s">
        <v>13</v>
      </c>
      <c r="D2689" s="26" t="s">
        <v>43</v>
      </c>
      <c r="E2689" s="26">
        <v>0.5</v>
      </c>
      <c r="F2689" s="26">
        <v>215.44344100000001</v>
      </c>
    </row>
    <row r="2690" spans="2:6" x14ac:dyDescent="0.3">
      <c r="B2690" s="35" t="s">
        <v>44</v>
      </c>
      <c r="C2690" s="28" t="s">
        <v>13</v>
      </c>
      <c r="D2690" s="28" t="s">
        <v>43</v>
      </c>
      <c r="E2690" s="28">
        <v>0.5</v>
      </c>
      <c r="F2690" s="28">
        <v>215.44344100000001</v>
      </c>
    </row>
    <row r="2691" spans="2:6" x14ac:dyDescent="0.3">
      <c r="B2691" s="34" t="s">
        <v>44</v>
      </c>
      <c r="C2691" s="26" t="s">
        <v>13</v>
      </c>
      <c r="D2691" s="26" t="s">
        <v>43</v>
      </c>
      <c r="E2691" s="26">
        <v>0.5</v>
      </c>
      <c r="F2691" s="26">
        <v>215.44344100000001</v>
      </c>
    </row>
    <row r="2692" spans="2:6" x14ac:dyDescent="0.3">
      <c r="B2692" s="35" t="s">
        <v>44</v>
      </c>
      <c r="C2692" s="28" t="s">
        <v>13</v>
      </c>
      <c r="D2692" s="28" t="s">
        <v>43</v>
      </c>
      <c r="E2692" s="28">
        <v>0.25</v>
      </c>
      <c r="F2692" s="28">
        <v>202.64839799999999</v>
      </c>
    </row>
    <row r="2693" spans="2:6" x14ac:dyDescent="0.3">
      <c r="B2693" s="34" t="s">
        <v>44</v>
      </c>
      <c r="C2693" s="26" t="s">
        <v>13</v>
      </c>
      <c r="D2693" s="26" t="s">
        <v>43</v>
      </c>
      <c r="E2693" s="26">
        <v>0.25</v>
      </c>
      <c r="F2693" s="26">
        <v>202.64839799999999</v>
      </c>
    </row>
    <row r="2694" spans="2:6" x14ac:dyDescent="0.3">
      <c r="B2694" s="35" t="s">
        <v>44</v>
      </c>
      <c r="C2694" s="28" t="s">
        <v>13</v>
      </c>
      <c r="D2694" s="28" t="s">
        <v>43</v>
      </c>
      <c r="E2694" s="28">
        <v>0.25</v>
      </c>
      <c r="F2694" s="28">
        <v>202.64839799999999</v>
      </c>
    </row>
    <row r="2695" spans="2:6" x14ac:dyDescent="0.3">
      <c r="B2695" s="34" t="s">
        <v>44</v>
      </c>
      <c r="C2695" s="26" t="s">
        <v>13</v>
      </c>
      <c r="D2695" s="26" t="s">
        <v>43</v>
      </c>
      <c r="E2695" s="26">
        <v>0.25</v>
      </c>
      <c r="F2695" s="26">
        <v>202.64839799999999</v>
      </c>
    </row>
    <row r="2696" spans="2:6" x14ac:dyDescent="0.3">
      <c r="B2696" s="35" t="s">
        <v>44</v>
      </c>
      <c r="C2696" s="28" t="s">
        <v>13</v>
      </c>
      <c r="D2696" s="28" t="s">
        <v>43</v>
      </c>
      <c r="E2696" s="28">
        <v>0.05</v>
      </c>
      <c r="F2696" s="28">
        <v>185.37412800000001</v>
      </c>
    </row>
    <row r="2697" spans="2:6" x14ac:dyDescent="0.3">
      <c r="B2697" s="34" t="s">
        <v>44</v>
      </c>
      <c r="C2697" s="26" t="s">
        <v>13</v>
      </c>
      <c r="D2697" s="26" t="s">
        <v>43</v>
      </c>
      <c r="E2697" s="26">
        <v>0.05</v>
      </c>
      <c r="F2697" s="26">
        <v>185.37412800000001</v>
      </c>
    </row>
    <row r="2698" spans="2:6" x14ac:dyDescent="0.3">
      <c r="B2698" s="35" t="s">
        <v>44</v>
      </c>
      <c r="C2698" s="28" t="s">
        <v>13</v>
      </c>
      <c r="D2698" s="28" t="s">
        <v>43</v>
      </c>
      <c r="E2698" s="28">
        <v>0.05</v>
      </c>
      <c r="F2698" s="28">
        <v>185.37412800000001</v>
      </c>
    </row>
    <row r="2699" spans="2:6" x14ac:dyDescent="0.3">
      <c r="B2699" s="34" t="s">
        <v>44</v>
      </c>
      <c r="C2699" s="26" t="s">
        <v>13</v>
      </c>
      <c r="D2699" s="26" t="s">
        <v>43</v>
      </c>
      <c r="E2699" s="26">
        <v>0</v>
      </c>
      <c r="F2699" s="26">
        <v>161.99439799999999</v>
      </c>
    </row>
    <row r="2700" spans="2:6" x14ac:dyDescent="0.3">
      <c r="B2700" s="35" t="s">
        <v>44</v>
      </c>
      <c r="C2700" s="28" t="s">
        <v>13</v>
      </c>
      <c r="D2700" s="28" t="s">
        <v>43</v>
      </c>
      <c r="E2700" s="28" t="s">
        <v>24</v>
      </c>
      <c r="F2700" s="28">
        <v>216.65452099999999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80579-D05C-4144-AF05-46BAF84BC674}">
  <dimension ref="B2:U2700"/>
  <sheetViews>
    <sheetView topLeftCell="E1" workbookViewId="0">
      <selection activeCell="G17" sqref="G17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1" x14ac:dyDescent="0.3">
      <c r="B2" s="33" t="str">
        <f>B39</f>
        <v>2 Hour Battery</v>
      </c>
    </row>
    <row r="4" spans="2:21" x14ac:dyDescent="0.3">
      <c r="B4" s="1" t="s">
        <v>30</v>
      </c>
    </row>
    <row r="5" spans="2:21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1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1.4109410779035159E-3</v>
      </c>
      <c r="G6" s="14">
        <f>'Spot Prices'!G29</f>
        <v>1.2881505149512584E-2</v>
      </c>
      <c r="H6" s="14">
        <f>'Spot Prices'!H29</f>
        <v>5.9350924779559833E-3</v>
      </c>
      <c r="I6" s="14">
        <f>'Spot Prices'!I29</f>
        <v>-1.2296668343301009E-2</v>
      </c>
      <c r="J6" s="14">
        <f>'Spot Prices'!J29</f>
        <v>3.5041344427464427E-2</v>
      </c>
      <c r="K6" s="14">
        <f>'Spot Prices'!K29</f>
        <v>3.7486876332722074E-2</v>
      </c>
      <c r="L6" s="14">
        <f>'Spot Prices'!L29</f>
        <v>0.18915761421640287</v>
      </c>
      <c r="M6" s="14">
        <f>'Spot Prices'!M29</f>
        <v>0.15974511228931343</v>
      </c>
      <c r="N6" s="14">
        <f>'Spot Prices'!N29</f>
        <v>0.12634472649993178</v>
      </c>
      <c r="O6" s="14">
        <f>'Spot Prices'!O29</f>
        <v>5.1217582218874291E-2</v>
      </c>
      <c r="P6" s="14">
        <f>'Spot Prices'!P29</f>
        <v>5.1217582218874069E-2</v>
      </c>
      <c r="Q6" s="14">
        <f>'Spot Prices'!Q29</f>
        <v>5.1217582218874291E-2</v>
      </c>
      <c r="R6" s="14">
        <f>'Spot Prices'!R29</f>
        <v>5.1217582218874291E-2</v>
      </c>
      <c r="S6" s="14">
        <f>'Spot Prices'!S29</f>
        <v>5.1217582218874291E-2</v>
      </c>
      <c r="T6" s="14">
        <f>'Spot Prices'!T29</f>
        <v>5.1217582218874291E-2</v>
      </c>
    </row>
    <row r="7" spans="2:21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7.2182686308663868E-4</v>
      </c>
      <c r="G7" s="14">
        <f>'Spot Prices'!G30</f>
        <v>-3.7352719425065573E-5</v>
      </c>
      <c r="H7" s="14">
        <f>'Spot Prices'!H30</f>
        <v>6.6092072783363598E-4</v>
      </c>
      <c r="I7" s="14">
        <f>'Spot Prices'!I30</f>
        <v>-1.7143620465011056E-3</v>
      </c>
      <c r="J7" s="14">
        <f>'Spot Prices'!J30</f>
        <v>3.4665971190082967E-2</v>
      </c>
      <c r="K7" s="14">
        <f>'Spot Prices'!K30</f>
        <v>3.531827025819112E-2</v>
      </c>
      <c r="L7" s="14">
        <f>'Spot Prices'!L30</f>
        <v>0.13172750338533712</v>
      </c>
      <c r="M7" s="14">
        <f>'Spot Prices'!M30</f>
        <v>9.375443545144968E-2</v>
      </c>
      <c r="N7" s="14">
        <f>'Spot Prices'!N30</f>
        <v>7.2493370454119965E-2</v>
      </c>
      <c r="O7" s="14">
        <f>'Spot Prices'!O30</f>
        <v>1.8676258911793253E-2</v>
      </c>
      <c r="P7" s="14">
        <f>'Spot Prices'!P30</f>
        <v>1.8676258911793253E-2</v>
      </c>
      <c r="Q7" s="14">
        <f>'Spot Prices'!Q30</f>
        <v>1.8676258911793253E-2</v>
      </c>
      <c r="R7" s="14">
        <f>'Spot Prices'!R30</f>
        <v>1.8676258911793253E-2</v>
      </c>
      <c r="S7" s="14">
        <f>'Spot Prices'!S30</f>
        <v>1.8676258911793253E-2</v>
      </c>
      <c r="T7" s="14">
        <f>'Spot Prices'!T30</f>
        <v>1.8676258911793253E-2</v>
      </c>
    </row>
    <row r="8" spans="2:21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1.3054336581519443E-4</v>
      </c>
      <c r="G8" s="46">
        <f>'Spot Prices'!G31</f>
        <v>-2.5426893641422588E-4</v>
      </c>
      <c r="H8" s="46">
        <f>'Spot Prices'!H31</f>
        <v>-1.9913524456072196E-6</v>
      </c>
      <c r="I8" s="46">
        <f>'Spot Prices'!I31</f>
        <v>-8.9215222351057832E-5</v>
      </c>
      <c r="J8" s="46">
        <f>'Spot Prices'!J31</f>
        <v>3.0127716838079577E-2</v>
      </c>
      <c r="K8" s="46">
        <f>'Spot Prices'!K31</f>
        <v>3.1181271330213978E-2</v>
      </c>
      <c r="L8" s="46">
        <f>'Spot Prices'!L31</f>
        <v>0.11004755648960152</v>
      </c>
      <c r="M8" s="46">
        <f>'Spot Prices'!M31</f>
        <v>7.569945829062652E-2</v>
      </c>
      <c r="N8" s="46">
        <f>'Spot Prices'!N31</f>
        <v>6.1277368147040656E-2</v>
      </c>
      <c r="O8" s="46">
        <f>'Spot Prices'!O31</f>
        <v>6.827834502461938E-3</v>
      </c>
      <c r="P8" s="46">
        <f>'Spot Prices'!P31</f>
        <v>6.827834502461938E-3</v>
      </c>
      <c r="Q8" s="46">
        <f>'Spot Prices'!Q31</f>
        <v>6.827834502461938E-3</v>
      </c>
      <c r="R8" s="46">
        <f>'Spot Prices'!R31</f>
        <v>6.827834502461938E-3</v>
      </c>
      <c r="S8" s="46">
        <f>'Spot Prices'!S31</f>
        <v>6.827834502461716E-3</v>
      </c>
      <c r="T8" s="46">
        <f>'Spot Prices'!T31</f>
        <v>6.827834502461716E-3</v>
      </c>
    </row>
    <row r="9" spans="2:21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4.942113508148438E-4</v>
      </c>
      <c r="G9" s="41">
        <f>'Spot Prices'!G32</f>
        <v>-1.3986371156649025E-4</v>
      </c>
      <c r="H9" s="41">
        <f>'Spot Prices'!H32</f>
        <v>-9.0449057756469831E-4</v>
      </c>
      <c r="I9" s="41">
        <f>'Spot Prices'!I32</f>
        <v>2.0236865754741373E-4</v>
      </c>
      <c r="J9" s="41">
        <f>'Spot Prices'!J32</f>
        <v>3.0578586411738051E-2</v>
      </c>
      <c r="K9" s="41">
        <f>'Spot Prices'!K32</f>
        <v>3.0983676447968289E-2</v>
      </c>
      <c r="L9" s="41">
        <f>'Spot Prices'!L32</f>
        <v>9.9779064066445322E-2</v>
      </c>
      <c r="M9" s="41">
        <f>'Spot Prices'!M32</f>
        <v>6.3491055714144817E-2</v>
      </c>
      <c r="N9" s="41">
        <f>'Spot Prices'!N32</f>
        <v>5.6965002045235469E-2</v>
      </c>
      <c r="O9" s="41">
        <f>'Spot Prices'!O32</f>
        <v>-4.4196261578457463E-3</v>
      </c>
      <c r="P9" s="41">
        <f>'Spot Prices'!P32</f>
        <v>-4.4196261578457463E-3</v>
      </c>
      <c r="Q9" s="41">
        <f>'Spot Prices'!Q32</f>
        <v>-4.4196261578456353E-3</v>
      </c>
      <c r="R9" s="41">
        <f>'Spot Prices'!R32</f>
        <v>-4.4196261578456353E-3</v>
      </c>
      <c r="S9" s="41">
        <f>'Spot Prices'!S32</f>
        <v>-4.4196261578457463E-3</v>
      </c>
      <c r="T9" s="41">
        <f>'Spot Prices'!T32</f>
        <v>-4.4196261578457463E-3</v>
      </c>
    </row>
    <row r="10" spans="2:21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-5.9110768210790532E-4</v>
      </c>
      <c r="G10" s="46">
        <f>'Spot Prices'!G33</f>
        <v>-4.6260553171473262E-6</v>
      </c>
      <c r="H10" s="46">
        <f>'Spot Prices'!H33</f>
        <v>-5.7406093745060449E-4</v>
      </c>
      <c r="I10" s="46">
        <f>'Spot Prices'!I33</f>
        <v>-9.3178606200894354E-4</v>
      </c>
      <c r="J10" s="46">
        <f>'Spot Prices'!J33</f>
        <v>2.9368639983558431E-2</v>
      </c>
      <c r="K10" s="46">
        <f>'Spot Prices'!K33</f>
        <v>2.8270730311557246E-2</v>
      </c>
      <c r="L10" s="46">
        <f>'Spot Prices'!L33</f>
        <v>9.5075506716953084E-2</v>
      </c>
      <c r="M10" s="46">
        <f>'Spot Prices'!M33</f>
        <v>5.9119175808594493E-2</v>
      </c>
      <c r="N10" s="46">
        <f>'Spot Prices'!N33</f>
        <v>5.2864126812398382E-2</v>
      </c>
      <c r="O10" s="46">
        <f>'Spot Prices'!O33</f>
        <v>-7.3758859240511399E-3</v>
      </c>
      <c r="P10" s="46">
        <f>'Spot Prices'!P33</f>
        <v>-7.3758859240512509E-3</v>
      </c>
      <c r="Q10" s="46">
        <f>'Spot Prices'!Q33</f>
        <v>-7.3758859240512509E-3</v>
      </c>
      <c r="R10" s="46">
        <f>'Spot Prices'!R33</f>
        <v>-7.3758859240511399E-3</v>
      </c>
      <c r="S10" s="46">
        <f>'Spot Prices'!S33</f>
        <v>-7.3758859240511399E-3</v>
      </c>
      <c r="T10" s="46">
        <f>'Spot Prices'!T33</f>
        <v>-7.3758859240511399E-3</v>
      </c>
    </row>
    <row r="11" spans="2:21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-1.1611330468449532E-3</v>
      </c>
      <c r="G11" s="14">
        <f>'Spot Prices'!G34</f>
        <v>2.1324120347974151E-3</v>
      </c>
      <c r="H11" s="14">
        <f>'Spot Prices'!H34</f>
        <v>-7.9015832925988239E-4</v>
      </c>
      <c r="I11" s="14">
        <f>'Spot Prices'!I34</f>
        <v>-7.8700933925335281E-4</v>
      </c>
      <c r="J11" s="14">
        <f>'Spot Prices'!J34</f>
        <v>2.8869226599185005E-2</v>
      </c>
      <c r="K11" s="14">
        <f>'Spot Prices'!K34</f>
        <v>2.3987527917340268E-2</v>
      </c>
      <c r="L11" s="14">
        <f>'Spot Prices'!L34</f>
        <v>7.183425614109562E-2</v>
      </c>
      <c r="M11" s="14">
        <f>'Spot Prices'!M34</f>
        <v>4.5169704484566475E-2</v>
      </c>
      <c r="N11" s="14">
        <f>'Spot Prices'!N34</f>
        <v>4.4453146549420453E-2</v>
      </c>
      <c r="O11" s="14">
        <f>'Spot Prices'!O34</f>
        <v>-1.8697098778252985E-2</v>
      </c>
      <c r="P11" s="14">
        <f>'Spot Prices'!P34</f>
        <v>-1.8697098778252985E-2</v>
      </c>
      <c r="Q11" s="14">
        <f>'Spot Prices'!Q34</f>
        <v>-1.8697098778252874E-2</v>
      </c>
      <c r="R11" s="14">
        <f>'Spot Prices'!R34</f>
        <v>-1.8697098778252874E-2</v>
      </c>
      <c r="S11" s="14">
        <f>'Spot Prices'!S34</f>
        <v>-1.8697098778252874E-2</v>
      </c>
      <c r="T11" s="14">
        <f>'Spot Prices'!T34</f>
        <v>-1.8697098778252874E-2</v>
      </c>
    </row>
    <row r="12" spans="2:21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6.8184742170642743E-3</v>
      </c>
      <c r="G12" s="14">
        <f>'Spot Prices'!G35</f>
        <v>-2.5930520447411398E-3</v>
      </c>
      <c r="H12" s="14">
        <f>'Spot Prices'!H35</f>
        <v>-1.3579873894882688E-2</v>
      </c>
      <c r="I12" s="14">
        <f>'Spot Prices'!I35</f>
        <v>-3.1757584217644297E-3</v>
      </c>
      <c r="J12" s="14">
        <f>'Spot Prices'!J35</f>
        <v>1.2877974627187871E-3</v>
      </c>
      <c r="K12" s="14">
        <f>'Spot Prices'!K35</f>
        <v>4.4751933922488885E-3</v>
      </c>
      <c r="L12" s="14">
        <f>'Spot Prices'!L35</f>
        <v>-2.9279323315377526E-2</v>
      </c>
      <c r="M12" s="14">
        <f>'Spot Prices'!M35</f>
        <v>2.1991847131778597E-2</v>
      </c>
      <c r="N12" s="14">
        <f>'Spot Prices'!N35</f>
        <v>1.2320030545510674E-2</v>
      </c>
      <c r="O12" s="14">
        <f>'Spot Prices'!O35</f>
        <v>-4.9100022811928712E-2</v>
      </c>
      <c r="P12" s="14">
        <f>'Spot Prices'!P35</f>
        <v>-4.9100022811928601E-2</v>
      </c>
      <c r="Q12" s="14">
        <f>'Spot Prices'!Q35</f>
        <v>-4.9100022811928601E-2</v>
      </c>
      <c r="R12" s="14">
        <f>'Spot Prices'!R35</f>
        <v>-4.9100022811928601E-2</v>
      </c>
      <c r="S12" s="14">
        <f>'Spot Prices'!S35</f>
        <v>-4.9100022811928601E-2</v>
      </c>
      <c r="T12" s="14">
        <f>'Spot Prices'!T35</f>
        <v>-4.9100022811928601E-2</v>
      </c>
    </row>
    <row r="13" spans="2:21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-3.1026560971536554E-5</v>
      </c>
      <c r="G13" s="46">
        <f>'Spot Prices'!G36</f>
        <v>-1.9152613721507006E-4</v>
      </c>
      <c r="H13" s="46">
        <f>'Spot Prices'!H36</f>
        <v>5.5574525703594446E-6</v>
      </c>
      <c r="I13" s="46">
        <f>'Spot Prices'!I36</f>
        <v>-1.6010555269918569E-4</v>
      </c>
      <c r="J13" s="46">
        <f>'Spot Prices'!J36</f>
        <v>3.1184545808336184E-2</v>
      </c>
      <c r="K13" s="46">
        <f>'Spot Prices'!K36</f>
        <v>3.0891581094406817E-2</v>
      </c>
      <c r="L13" s="46">
        <f>'Spot Prices'!L36</f>
        <v>0.10367521287199799</v>
      </c>
      <c r="M13" s="46">
        <f>'Spot Prices'!M36</f>
        <v>6.8508356553929506E-2</v>
      </c>
      <c r="N13" s="46">
        <f>'Spot Prices'!N36</f>
        <v>5.7678341559803448E-2</v>
      </c>
      <c r="O13" s="46">
        <f>'Spot Prices'!O36</f>
        <v>2.2236618858628709E-4</v>
      </c>
      <c r="P13" s="46">
        <f>'Spot Prices'!P36</f>
        <v>2.2236618858628709E-4</v>
      </c>
      <c r="Q13" s="46">
        <f>'Spot Prices'!Q36</f>
        <v>2.2236618858628709E-4</v>
      </c>
      <c r="R13" s="46">
        <f>'Spot Prices'!R36</f>
        <v>2.2236618858628709E-4</v>
      </c>
      <c r="S13" s="46">
        <f>'Spot Prices'!S36</f>
        <v>2.2236618858650914E-4</v>
      </c>
      <c r="T13" s="46">
        <f>'Spot Prices'!T36</f>
        <v>2.2236618858650914E-4</v>
      </c>
    </row>
    <row r="15" spans="2:21" x14ac:dyDescent="0.3">
      <c r="B15" s="33" t="s">
        <v>46</v>
      </c>
    </row>
    <row r="16" spans="2:21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U16" s="38" t="s">
        <v>47</v>
      </c>
    </row>
    <row r="17" spans="2:21" x14ac:dyDescent="0.3">
      <c r="B17" s="3">
        <v>1</v>
      </c>
      <c r="C17" s="17"/>
      <c r="D17" s="17"/>
      <c r="E17" s="15">
        <f>'2hBatteryMWh'!E17/200</f>
        <v>140.81375</v>
      </c>
      <c r="F17" s="15">
        <f>'2hBatteryMWh'!F17/200</f>
        <v>237.52137500000001</v>
      </c>
      <c r="G17" s="15">
        <f>'2hBatteryMWh'!G17/200</f>
        <v>253.46474999999998</v>
      </c>
      <c r="H17" s="15">
        <f>'2hBatteryMWh'!H17/200</f>
        <v>250.90450000000001</v>
      </c>
      <c r="I17" s="15">
        <f>'2hBatteryMWh'!I17/200</f>
        <v>285.00237499999997</v>
      </c>
      <c r="J17" s="15">
        <f>'2hBatteryMWh'!J17/200</f>
        <v>305.36799999999999</v>
      </c>
      <c r="K17" s="15">
        <f>'2hBatteryMWh'!K17/200</f>
        <v>296.29075</v>
      </c>
      <c r="L17" s="15">
        <f>'2hBatteryMWh'!L17/200</f>
        <v>315.37625000000003</v>
      </c>
      <c r="M17" s="15">
        <f>'2hBatteryMWh'!M17/200</f>
        <v>331.9015</v>
      </c>
      <c r="N17" s="15">
        <f>'2hBatteryMWh'!N17/200</f>
        <v>351.68525</v>
      </c>
      <c r="O17" s="15">
        <f>'2hBatteryMWh'!O17/200</f>
        <v>368.90875</v>
      </c>
      <c r="P17" s="15">
        <f>'2hBatteryMWh'!P17/200</f>
        <v>369.67751497362559</v>
      </c>
      <c r="Q17" s="15">
        <f>'2hBatteryMWh'!Q17/200</f>
        <v>367.43476385968438</v>
      </c>
      <c r="R17" s="15">
        <f>'2hBatteryMWh'!R17/200</f>
        <v>348.35160088169425</v>
      </c>
      <c r="S17" s="15">
        <f>'2hBatteryMWh'!S17/200</f>
        <v>375.75108416041826</v>
      </c>
      <c r="T17" s="15">
        <f>'2hBatteryMWh'!T17/200</f>
        <v>362.85816088772049</v>
      </c>
      <c r="U17" s="37">
        <f>SUM(E17:T17)</f>
        <v>4961.3103747631421</v>
      </c>
    </row>
    <row r="18" spans="2:21" x14ac:dyDescent="0.3">
      <c r="B18" s="3">
        <v>0.95</v>
      </c>
      <c r="C18" s="17"/>
      <c r="D18" s="17"/>
      <c r="E18" s="15">
        <f>'2hBatteryMWh'!E18/200</f>
        <v>94.845624999999998</v>
      </c>
      <c r="F18" s="15">
        <f>'2hBatteryMWh'!F18/200</f>
        <v>185.38537499999998</v>
      </c>
      <c r="G18" s="15">
        <f>'2hBatteryMWh'!G18/200</f>
        <v>198.07025000000002</v>
      </c>
      <c r="H18" s="15">
        <f>'2hBatteryMWh'!H18/200</f>
        <v>191.43687499999999</v>
      </c>
      <c r="I18" s="15">
        <f>'2hBatteryMWh'!I18/200</f>
        <v>235.83393749999999</v>
      </c>
      <c r="J18" s="15">
        <f>'2hBatteryMWh'!J18/200</f>
        <v>255.79224999999994</v>
      </c>
      <c r="K18" s="15">
        <f>'2hBatteryMWh'!K18/200</f>
        <v>254.27937499999999</v>
      </c>
      <c r="L18" s="15">
        <f>'2hBatteryMWh'!L18/200</f>
        <v>272.25931250000008</v>
      </c>
      <c r="M18" s="15">
        <f>'2hBatteryMWh'!M18/200</f>
        <v>288.20268749999997</v>
      </c>
      <c r="N18" s="15">
        <f>'2hBatteryMWh'!N18/200</f>
        <v>318.28562499999998</v>
      </c>
      <c r="O18" s="15">
        <f>'2hBatteryMWh'!O18/200</f>
        <v>320.49675000000002</v>
      </c>
      <c r="P18" s="15">
        <f>'2hBatteryMWh'!P18/200</f>
        <v>337.38711097074912</v>
      </c>
      <c r="Q18" s="15">
        <f>'2hBatteryMWh'!Q18/200</f>
        <v>324.20946472305712</v>
      </c>
      <c r="R18" s="15">
        <f>'2hBatteryMWh'!R18/200</f>
        <v>317.5437493887714</v>
      </c>
      <c r="S18" s="15">
        <f>'2hBatteryMWh'!S18/200</f>
        <v>340.22462765834388</v>
      </c>
      <c r="T18" s="15">
        <f>'2hBatteryMWh'!T18/200</f>
        <v>338.36452574005108</v>
      </c>
      <c r="U18" s="37">
        <f t="shared" ref="U18:U24" si="0">SUM(E18:T18)</f>
        <v>4272.617540980973</v>
      </c>
    </row>
    <row r="19" spans="2:21" x14ac:dyDescent="0.3">
      <c r="B19" s="5">
        <v>0.75</v>
      </c>
      <c r="C19" s="48"/>
      <c r="D19" s="48"/>
      <c r="E19" s="47">
        <f>'2hBatteryMWh'!E19/200</f>
        <v>75.876499999999993</v>
      </c>
      <c r="F19" s="47">
        <f>'2hBatteryMWh'!F19/200</f>
        <v>139.30087499999999</v>
      </c>
      <c r="G19" s="47">
        <f>'2hBatteryMWh'!G19/200</f>
        <v>150.822</v>
      </c>
      <c r="H19" s="47">
        <f>'2hBatteryMWh'!H19/200</f>
        <v>148.145375</v>
      </c>
      <c r="I19" s="47">
        <f>'2hBatteryMWh'!I19/200</f>
        <v>193.764375</v>
      </c>
      <c r="J19" s="47">
        <f>'2hBatteryMWh'!J19/200</f>
        <v>221.22887500000002</v>
      </c>
      <c r="K19" s="47">
        <f>'2hBatteryMWh'!K19/200</f>
        <v>225.18562499999999</v>
      </c>
      <c r="L19" s="47">
        <f>'2hBatteryMWh'!L19/200</f>
        <v>243.922</v>
      </c>
      <c r="M19" s="47">
        <f>'2hBatteryMWh'!M19/200</f>
        <v>259.74900000000002</v>
      </c>
      <c r="N19" s="47">
        <f>'2hBatteryMWh'!N19/200</f>
        <v>288.02812499999999</v>
      </c>
      <c r="O19" s="47">
        <f>'2hBatteryMWh'!O19/200</f>
        <v>291.86849999999998</v>
      </c>
      <c r="P19" s="47">
        <f>'2hBatteryMWh'!P19/200</f>
        <v>314.86473129554253</v>
      </c>
      <c r="Q19" s="47">
        <f>'2hBatteryMWh'!Q19/200</f>
        <v>305.43637966763924</v>
      </c>
      <c r="R19" s="47">
        <f>'2hBatteryMWh'!R19/200</f>
        <v>306.2544263867884</v>
      </c>
      <c r="S19" s="47">
        <f>'2hBatteryMWh'!S19/200</f>
        <v>332.17176875695259</v>
      </c>
      <c r="T19" s="47">
        <f>'2hBatteryMWh'!T19/200</f>
        <v>331.13382214578456</v>
      </c>
      <c r="U19" s="37">
        <f t="shared" si="0"/>
        <v>3827.7523782527078</v>
      </c>
    </row>
    <row r="20" spans="2:21" x14ac:dyDescent="0.3">
      <c r="B20" s="7">
        <v>0.5</v>
      </c>
      <c r="C20" s="39"/>
      <c r="D20" s="39"/>
      <c r="E20" s="42">
        <f>'2hBatteryMWh'!E20/200</f>
        <v>64.122624999999999</v>
      </c>
      <c r="F20" s="42">
        <f>'2hBatteryMWh'!F20/200</f>
        <v>106.0758125</v>
      </c>
      <c r="G20" s="42">
        <f>'2hBatteryMWh'!G20/200</f>
        <v>119.16799999999999</v>
      </c>
      <c r="H20" s="42">
        <f>'2hBatteryMWh'!H20/200</f>
        <v>119.16799999999999</v>
      </c>
      <c r="I20" s="42">
        <f>'2hBatteryMWh'!I20/200</f>
        <v>145.70150000000001</v>
      </c>
      <c r="J20" s="42">
        <f>'2hBatteryMWh'!J20/200</f>
        <v>180.73037499999998</v>
      </c>
      <c r="K20" s="42">
        <f>'2hBatteryMWh'!K20/200</f>
        <v>194.57900000000001</v>
      </c>
      <c r="L20" s="42">
        <f>'2hBatteryMWh'!L20/200</f>
        <v>217.15575000000001</v>
      </c>
      <c r="M20" s="42">
        <f>'2hBatteryMWh'!M20/200</f>
        <v>235.31025000000002</v>
      </c>
      <c r="N20" s="42">
        <f>'2hBatteryMWh'!N20/200</f>
        <v>259.74900000000002</v>
      </c>
      <c r="O20" s="42">
        <f>'2hBatteryMWh'!O20/200</f>
        <v>266.03325000000001</v>
      </c>
      <c r="P20" s="42">
        <f>'2hBatteryMWh'!P20/200</f>
        <v>290.91349377703608</v>
      </c>
      <c r="Q20" s="42">
        <f>'2hBatteryMWh'!Q20/200</f>
        <v>282.71935930655565</v>
      </c>
      <c r="R20" s="42">
        <f>'2hBatteryMWh'!R20/200</f>
        <v>289.08717767507903</v>
      </c>
      <c r="S20" s="42">
        <f>'2hBatteryMWh'!S20/200</f>
        <v>315.51944656437257</v>
      </c>
      <c r="T20" s="42">
        <f>'2hBatteryMWh'!T20/200</f>
        <v>314.00244030442002</v>
      </c>
      <c r="U20" s="37">
        <f t="shared" si="0"/>
        <v>3400.0354801274639</v>
      </c>
    </row>
    <row r="21" spans="2:21" x14ac:dyDescent="0.3">
      <c r="B21" s="5">
        <v>0.25</v>
      </c>
      <c r="C21" s="48"/>
      <c r="D21" s="48"/>
      <c r="E21" s="47">
        <f>'2hBatteryMWh'!E21/200</f>
        <v>54.928999999999995</v>
      </c>
      <c r="F21" s="47">
        <f>'2hBatteryMWh'!F21/200</f>
        <v>89.957875000000001</v>
      </c>
      <c r="G21" s="47">
        <f>'2hBatteryMWh'!G21/200</f>
        <v>98.336875000000006</v>
      </c>
      <c r="H21" s="47">
        <f>'2hBatteryMWh'!H21/200</f>
        <v>97.52225</v>
      </c>
      <c r="I21" s="47">
        <f>'2hBatteryMWh'!I21/200</f>
        <v>114.163875</v>
      </c>
      <c r="J21" s="47">
        <f>'2hBatteryMWh'!J21/200</f>
        <v>136.50787500000001</v>
      </c>
      <c r="K21" s="47">
        <f>'2hBatteryMWh'!K21/200</f>
        <v>153.03312500000001</v>
      </c>
      <c r="L21" s="47">
        <f>'2hBatteryMWh'!L21/200</f>
        <v>181.42862499999998</v>
      </c>
      <c r="M21" s="47">
        <f>'2hBatteryMWh'!M21/200</f>
        <v>204.8781875</v>
      </c>
      <c r="N21" s="47">
        <f>'2hBatteryMWh'!N21/200</f>
        <v>232.40087500000001</v>
      </c>
      <c r="O21" s="47">
        <f>'2hBatteryMWh'!O21/200</f>
        <v>238.21962500000001</v>
      </c>
      <c r="P21" s="47">
        <f>'2hBatteryMWh'!P21/200</f>
        <v>256.60868084043909</v>
      </c>
      <c r="Q21" s="47">
        <f>'2hBatteryMWh'!Q21/200</f>
        <v>246.59615718131136</v>
      </c>
      <c r="R21" s="47">
        <f>'2hBatteryMWh'!R21/200</f>
        <v>246.52463610318711</v>
      </c>
      <c r="S21" s="47">
        <f>'2hBatteryMWh'!S21/200</f>
        <v>265.83917610997531</v>
      </c>
      <c r="T21" s="47">
        <f>'2hBatteryMWh'!T21/200</f>
        <v>261.33933941196136</v>
      </c>
      <c r="U21" s="37">
        <f t="shared" si="0"/>
        <v>2878.2861771468743</v>
      </c>
    </row>
    <row r="22" spans="2:21" x14ac:dyDescent="0.3">
      <c r="B22" s="3">
        <v>0.05</v>
      </c>
      <c r="C22" s="17"/>
      <c r="D22" s="17"/>
      <c r="E22" s="15">
        <f>'2hBatteryMWh'!E22/200</f>
        <v>44.455249999999999</v>
      </c>
      <c r="F22" s="15">
        <f>'2hBatteryMWh'!F22/200</f>
        <v>74.130874999999989</v>
      </c>
      <c r="G22" s="15">
        <f>'2hBatteryMWh'!G22/200</f>
        <v>78.087625000000003</v>
      </c>
      <c r="H22" s="15">
        <f>'2hBatteryMWh'!H22/200</f>
        <v>76.225624999999994</v>
      </c>
      <c r="I22" s="15">
        <f>'2hBatteryMWh'!I22/200</f>
        <v>87.048500000000004</v>
      </c>
      <c r="J22" s="15">
        <f>'2hBatteryMWh'!J22/200</f>
        <v>99.84975</v>
      </c>
      <c r="K22" s="15">
        <f>'2hBatteryMWh'!K22/200</f>
        <v>106.134</v>
      </c>
      <c r="L22" s="15">
        <f>'2hBatteryMWh'!L22/200</f>
        <v>125.685</v>
      </c>
      <c r="M22" s="15">
        <f>'2hBatteryMWh'!M22/200</f>
        <v>154.89512500000004</v>
      </c>
      <c r="N22" s="15">
        <f>'2hBatteryMWh'!N22/200</f>
        <v>194.05531250000001</v>
      </c>
      <c r="O22" s="15">
        <f>'2hBatteryMWh'!O22/200</f>
        <v>198.76849999999999</v>
      </c>
      <c r="P22" s="15">
        <f>'2hBatteryMWh'!P22/200</f>
        <v>210.2316277241699</v>
      </c>
      <c r="Q22" s="15">
        <f>'2hBatteryMWh'!Q22/200</f>
        <v>195.52084846214152</v>
      </c>
      <c r="R22" s="15">
        <f>'2hBatteryMWh'!R22/200</f>
        <v>182.91028759830738</v>
      </c>
      <c r="S22" s="15">
        <f>'2hBatteryMWh'!S22/200</f>
        <v>193.43337967599348</v>
      </c>
      <c r="T22" s="15">
        <f>'2hBatteryMWh'!T22/200</f>
        <v>183.90278430145588</v>
      </c>
      <c r="U22" s="37">
        <f t="shared" si="0"/>
        <v>2205.3344902620679</v>
      </c>
    </row>
    <row r="23" spans="2:21" x14ac:dyDescent="0.3">
      <c r="B23" s="3">
        <v>0</v>
      </c>
      <c r="C23" s="17"/>
      <c r="D23" s="17"/>
      <c r="E23" s="15">
        <f>'2hBatteryMWh'!E23/200</f>
        <v>24.787875</v>
      </c>
      <c r="F23" s="15">
        <f>'2hBatteryMWh'!F23/200</f>
        <v>45.386249999999997</v>
      </c>
      <c r="G23" s="15">
        <f>'2hBatteryMWh'!G23/200</f>
        <v>48.411999999999999</v>
      </c>
      <c r="H23" s="15">
        <f>'2hBatteryMWh'!H23/200</f>
        <v>46.666374999999995</v>
      </c>
      <c r="I23" s="15">
        <f>'2hBatteryMWh'!I23/200</f>
        <v>52.834250000000004</v>
      </c>
      <c r="J23" s="15">
        <f>'2hBatteryMWh'!J23/200</f>
        <v>57.605625000000003</v>
      </c>
      <c r="K23" s="15">
        <f>'2hBatteryMWh'!K23/200</f>
        <v>69.01037500000001</v>
      </c>
      <c r="L23" s="15">
        <f>'2hBatteryMWh'!L23/200</f>
        <v>83.55725000000001</v>
      </c>
      <c r="M23" s="15">
        <f>'2hBatteryMWh'!M23/200</f>
        <v>116.375</v>
      </c>
      <c r="N23" s="15">
        <f>'2hBatteryMWh'!N23/200</f>
        <v>147.91262500000002</v>
      </c>
      <c r="O23" s="15">
        <f>'2hBatteryMWh'!O23/200</f>
        <v>150.007375</v>
      </c>
      <c r="P23" s="15">
        <f>'2hBatteryMWh'!P23/200</f>
        <v>155.78807995507944</v>
      </c>
      <c r="Q23" s="15">
        <f>'2hBatteryMWh'!Q23/200</f>
        <v>144.3870918633742</v>
      </c>
      <c r="R23" s="15">
        <f>'2hBatteryMWh'!R23/200</f>
        <v>138.21578884608277</v>
      </c>
      <c r="S23" s="15">
        <f>'2hBatteryMWh'!S23/200</f>
        <v>142.72560396021973</v>
      </c>
      <c r="T23" s="15">
        <f>'2hBatteryMWh'!T23/200</f>
        <v>132.13516270463614</v>
      </c>
      <c r="U23" s="37">
        <f t="shared" si="0"/>
        <v>1555.8067273293923</v>
      </c>
    </row>
    <row r="24" spans="2:21" x14ac:dyDescent="0.3">
      <c r="B24" s="9" t="s">
        <v>29</v>
      </c>
      <c r="C24" s="48"/>
      <c r="D24" s="48"/>
      <c r="E24" s="47">
        <f>'2hBatteryMWh'!E24/200</f>
        <v>66.255727027500001</v>
      </c>
      <c r="F24" s="47">
        <f>'2hBatteryMWh'!F24/200</f>
        <v>116.4873665275</v>
      </c>
      <c r="G24" s="47">
        <f>'2hBatteryMWh'!G24/200</f>
        <v>127.01957557</v>
      </c>
      <c r="H24" s="47">
        <f>'2hBatteryMWh'!H24/200</f>
        <v>125.10701709749999</v>
      </c>
      <c r="I24" s="47">
        <f>'2hBatteryMWh'!I24/200</f>
        <v>154.12386908249999</v>
      </c>
      <c r="J24" s="47">
        <f>'2hBatteryMWh'!J24/200</f>
        <v>179.22767634749999</v>
      </c>
      <c r="K24" s="47">
        <f>'2hBatteryMWh'!K24/200</f>
        <v>188.00418748499999</v>
      </c>
      <c r="L24" s="47">
        <f>'2hBatteryMWh'!L24/200</f>
        <v>210.24215692999999</v>
      </c>
      <c r="M24" s="47">
        <f>'2hBatteryMWh'!M24/200</f>
        <v>230.2653420275</v>
      </c>
      <c r="N24" s="47">
        <f>'2hBatteryMWh'!N24/200</f>
        <v>259.01704004250001</v>
      </c>
      <c r="O24" s="47">
        <f>'2hBatteryMWh'!O24/200</f>
        <v>263.85353332</v>
      </c>
      <c r="P24" s="47">
        <f>'2hBatteryMWh'!P24/200</f>
        <v>283.78296233645489</v>
      </c>
      <c r="Q24" s="47">
        <f>'2hBatteryMWh'!Q24/200</f>
        <v>273.34716248510165</v>
      </c>
      <c r="R24" s="47">
        <f>'2hBatteryMWh'!R24/200</f>
        <v>272.49101670438455</v>
      </c>
      <c r="S24" s="47">
        <f>'2hBatteryMWh'!S24/200</f>
        <v>294.42928267696612</v>
      </c>
      <c r="T24" s="47">
        <f>'2hBatteryMWh'!T24/200</f>
        <v>290.90464679220372</v>
      </c>
      <c r="U24" s="37">
        <f t="shared" si="0"/>
        <v>3334.5585624526111</v>
      </c>
    </row>
    <row r="25" spans="2:21" x14ac:dyDescent="0.3">
      <c r="E25" s="37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37"/>
    </row>
    <row r="26" spans="2:21" x14ac:dyDescent="0.3">
      <c r="B26" s="1" t="str">
        <f>"Adjusted "&amp;B15</f>
        <v>Adjusted Cycles</v>
      </c>
      <c r="E26" s="3">
        <v>1</v>
      </c>
    </row>
    <row r="27" spans="2:21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1" x14ac:dyDescent="0.3">
      <c r="B28" s="3">
        <v>1</v>
      </c>
      <c r="C28" s="20">
        <f t="shared" ref="C28:D35" si="1">(C17*(1+C6))*($E$26)</f>
        <v>0</v>
      </c>
      <c r="D28" s="20">
        <f t="shared" si="1"/>
        <v>0</v>
      </c>
      <c r="E28" s="15">
        <f>'2hBatteryMWh'!E28/200</f>
        <v>114.59857078544643</v>
      </c>
      <c r="F28" s="15">
        <f>'2hBatteryMWh'!F28/200</f>
        <v>190.28520293189413</v>
      </c>
      <c r="G28" s="15">
        <f>'2hBatteryMWh'!G28/200</f>
        <v>205.38380598587594</v>
      </c>
      <c r="H28" s="15">
        <f>'2hBatteryMWh'!H28/200</f>
        <v>201.91491312850826</v>
      </c>
      <c r="I28" s="15">
        <f>'2hBatteryMWh'!I28/200</f>
        <v>225.19823625405749</v>
      </c>
      <c r="J28" s="15">
        <f>'2hBatteryMWh'!J28/200</f>
        <v>252.85480421210076</v>
      </c>
      <c r="K28" s="15">
        <f>'2hBatteryMWh'!K28/200</f>
        <v>245.91821176302358</v>
      </c>
      <c r="L28" s="15">
        <f>'2hBatteryMWh'!L28/200</f>
        <v>225.01924141830949</v>
      </c>
      <c r="M28" s="15">
        <f>'2hBatteryMWh'!M28/200</f>
        <v>227.10347400802999</v>
      </c>
      <c r="N28" s="15">
        <f>'2hBatteryMWh'!N28/200</f>
        <v>229.74891950067988</v>
      </c>
      <c r="O28" s="15">
        <f>'2hBatteryMWh'!O28/200</f>
        <v>221.04791761360062</v>
      </c>
      <c r="P28" s="15">
        <f>'2hBatteryMWh'!P28/200</f>
        <v>217.62244195510348</v>
      </c>
      <c r="Q28" s="15">
        <f>'2hBatteryMWh'!Q28/200</f>
        <v>212.43963624825722</v>
      </c>
      <c r="R28" s="15">
        <f>'2hBatteryMWh'!R28/200</f>
        <v>197.74439692610159</v>
      </c>
      <c r="S28" s="15">
        <f>'2hBatteryMWh'!S28/200</f>
        <v>209.34795748983487</v>
      </c>
      <c r="T28" s="15">
        <f>'2hBatteryMWh'!T28/200</f>
        <v>202.16472564569168</v>
      </c>
      <c r="U28" s="37">
        <f>SUM(E28:T28)</f>
        <v>3378.3924558665153</v>
      </c>
    </row>
    <row r="29" spans="2:21" x14ac:dyDescent="0.3">
      <c r="B29" s="3">
        <v>0.95</v>
      </c>
      <c r="C29" s="20">
        <f t="shared" si="1"/>
        <v>0</v>
      </c>
      <c r="D29" s="20">
        <f t="shared" si="1"/>
        <v>0</v>
      </c>
      <c r="E29" s="15">
        <f>'2hBatteryMWh'!E29/200</f>
        <v>75.882114787525325</v>
      </c>
      <c r="F29" s="15">
        <f>'2hBatteryMWh'!F29/200</f>
        <v>148.4153529149587</v>
      </c>
      <c r="G29" s="15">
        <f>'2hBatteryMWh'!G29/200</f>
        <v>158.45028123002027</v>
      </c>
      <c r="H29" s="15">
        <f>'2hBatteryMWh'!H29/200</f>
        <v>153.25071967900737</v>
      </c>
      <c r="I29" s="15">
        <f>'2hBatteryMWh'!I29/200</f>
        <v>188.34370619861846</v>
      </c>
      <c r="J29" s="15">
        <f>'2hBatteryMWh'!J29/200</f>
        <v>211.72762941531718</v>
      </c>
      <c r="K29" s="15">
        <f>'2hBatteryMWh'!K29/200</f>
        <v>210.60806614986714</v>
      </c>
      <c r="L29" s="15">
        <f>'2hBatteryMWh'!L29/200</f>
        <v>184.87401120542003</v>
      </c>
      <c r="M29" s="15">
        <f>'2hBatteryMWh'!M29/200</f>
        <v>185.98155097967029</v>
      </c>
      <c r="N29" s="15">
        <f>'2hBatteryMWh'!N29/200</f>
        <v>197.98834917954071</v>
      </c>
      <c r="O29" s="15">
        <f>'2hBatteryMWh'!O29/200</f>
        <v>186.09498526153132</v>
      </c>
      <c r="P29" s="15">
        <f>'2hBatteryMWh'!P29/200</f>
        <v>192.4654144048948</v>
      </c>
      <c r="Q29" s="15">
        <f>'2hBatteryMWh'!Q29/200</f>
        <v>181.64546654533333</v>
      </c>
      <c r="R29" s="15">
        <f>'2hBatteryMWh'!R29/200</f>
        <v>174.67611048081591</v>
      </c>
      <c r="S29" s="15">
        <f>'2hBatteryMWh'!S29/200</f>
        <v>183.68673797310956</v>
      </c>
      <c r="T29" s="15">
        <f>'2hBatteryMWh'!T29/200</f>
        <v>182.68247189154937</v>
      </c>
      <c r="U29" s="37">
        <f t="shared" ref="U29:U35" si="2">SUM(E29:T29)</f>
        <v>2816.7729682971808</v>
      </c>
    </row>
    <row r="30" spans="2:21" x14ac:dyDescent="0.3">
      <c r="B30" s="5">
        <v>0.75</v>
      </c>
      <c r="C30" s="51">
        <f t="shared" si="1"/>
        <v>0</v>
      </c>
      <c r="D30" s="51">
        <f t="shared" si="1"/>
        <v>0</v>
      </c>
      <c r="E30" s="47">
        <f>'2hBatteryMWh'!E30/200</f>
        <v>60.692582825833341</v>
      </c>
      <c r="F30" s="47">
        <f>'2hBatteryMWh'!F30/200</f>
        <v>111.45524784406682</v>
      </c>
      <c r="G30" s="47">
        <f>'2hBatteryMWh'!G30/200</f>
        <v>120.62692052037772</v>
      </c>
      <c r="H30" s="47">
        <f>'2hBatteryMWh'!H30/200</f>
        <v>118.51606399227616</v>
      </c>
      <c r="I30" s="47">
        <f>'2hBatteryMWh'!I30/200</f>
        <v>154.99767061456055</v>
      </c>
      <c r="J30" s="47">
        <f>'2hBatteryMWh'!J30/200</f>
        <v>182.31519672192553</v>
      </c>
      <c r="K30" s="47">
        <f>'2hBatteryMWh'!K30/200</f>
        <v>185.76575925823107</v>
      </c>
      <c r="L30" s="47">
        <f>'2hBatteryMWh'!L30/200</f>
        <v>162.45901204443396</v>
      </c>
      <c r="M30" s="47">
        <f>'2hBatteryMWh'!M30/200</f>
        <v>164.85299656900384</v>
      </c>
      <c r="N30" s="47">
        <f>'2hBatteryMWh'!N30/200</f>
        <v>177.29308366234957</v>
      </c>
      <c r="O30" s="47">
        <f>'2hBatteryMWh'!O30/200</f>
        <v>167.50095799425461</v>
      </c>
      <c r="P30" s="47">
        <f>'2hBatteryMWh'!P30/200</f>
        <v>177.52816232003477</v>
      </c>
      <c r="Q30" s="47">
        <f>'2hBatteryMWh'!Q30/200</f>
        <v>169.1370167954725</v>
      </c>
      <c r="R30" s="47">
        <f>'2hBatteryMWh'!R30/200</f>
        <v>166.506559699934</v>
      </c>
      <c r="S30" s="47">
        <f>'2hBatteryMWh'!S30/200</f>
        <v>177.25308478881993</v>
      </c>
      <c r="T30" s="47">
        <f>'2hBatteryMWh'!T30/200</f>
        <v>176.69921701322866</v>
      </c>
      <c r="U30" s="37">
        <f t="shared" si="2"/>
        <v>2473.5995326648031</v>
      </c>
    </row>
    <row r="31" spans="2:21" x14ac:dyDescent="0.3">
      <c r="B31" s="7">
        <v>0.5</v>
      </c>
      <c r="C31" s="43">
        <f t="shared" si="1"/>
        <v>0</v>
      </c>
      <c r="D31" s="43">
        <f t="shared" si="1"/>
        <v>0</v>
      </c>
      <c r="E31" s="42">
        <f>'2hBatteryMWh'!E31/200</f>
        <v>51.249734759016384</v>
      </c>
      <c r="F31" s="42">
        <f>'2hBatteryMWh'!F31/200</f>
        <v>84.902589096467523</v>
      </c>
      <c r="G31" s="42">
        <f>'2hBatteryMWh'!G31/200</f>
        <v>95.321066176976032</v>
      </c>
      <c r="H31" s="42">
        <f>'2hBatteryMWh'!H31/200</f>
        <v>95.248170933482214</v>
      </c>
      <c r="I31" s="42">
        <f>'2hBatteryMWh'!I31/200</f>
        <v>116.58478833356614</v>
      </c>
      <c r="J31" s="42">
        <f>'2hBatteryMWh'!J31/200</f>
        <v>149.00548351133065</v>
      </c>
      <c r="K31" s="42">
        <f>'2hBatteryMWh'!K31/200</f>
        <v>160.48621822365538</v>
      </c>
      <c r="L31" s="42">
        <f>'2hBatteryMWh'!L31/200</f>
        <v>143.29400849498819</v>
      </c>
      <c r="M31" s="42">
        <f>'2hBatteryMWh'!M31/200</f>
        <v>147.64770425378703</v>
      </c>
      <c r="N31" s="42">
        <f>'2hBatteryMWh'!N31/200</f>
        <v>159.23644934342377</v>
      </c>
      <c r="O31" s="42">
        <f>'2hBatteryMWh'!O31/200</f>
        <v>150.96876501898265</v>
      </c>
      <c r="P31" s="42">
        <f>'2hBatteryMWh'!P31/200</f>
        <v>162.19154833855049</v>
      </c>
      <c r="Q31" s="42">
        <f>'2hBatteryMWh'!Q31/200</f>
        <v>154.80841498695926</v>
      </c>
      <c r="R31" s="42">
        <f>'2hBatteryMWh'!R31/200</f>
        <v>155.41714102827336</v>
      </c>
      <c r="S31" s="42">
        <f>'2hBatteryMWh'!S31/200</f>
        <v>166.48623333946463</v>
      </c>
      <c r="T31" s="42">
        <f>'2hBatteryMWh'!T31/200</f>
        <v>165.68577345998025</v>
      </c>
      <c r="U31" s="37">
        <f t="shared" si="2"/>
        <v>2158.5340892989038</v>
      </c>
    </row>
    <row r="32" spans="2:21" x14ac:dyDescent="0.3">
      <c r="B32" s="5">
        <v>0.25</v>
      </c>
      <c r="C32" s="51">
        <f t="shared" si="1"/>
        <v>0</v>
      </c>
      <c r="D32" s="51">
        <f t="shared" si="1"/>
        <v>0</v>
      </c>
      <c r="E32" s="47">
        <f>'2hBatteryMWh'!E32/200</f>
        <v>43.904181268025631</v>
      </c>
      <c r="F32" s="47">
        <f>'2hBatteryMWh'!F32/200</f>
        <v>71.923760167217111</v>
      </c>
      <c r="G32" s="47">
        <f>'2hBatteryMWh'!G32/200</f>
        <v>78.669136070541228</v>
      </c>
      <c r="H32" s="47">
        <f>'2hBatteryMWh'!H32/200</f>
        <v>77.973013028594181</v>
      </c>
      <c r="I32" s="47">
        <f>'2hBatteryMWh'!I32/200</f>
        <v>91.245998953992071</v>
      </c>
      <c r="J32" s="47">
        <f>'2hBatteryMWh'!J32/200</f>
        <v>112.4135405086365</v>
      </c>
      <c r="K32" s="47">
        <f>'2hBatteryMWh'!K32/200</f>
        <v>125.88758656448789</v>
      </c>
      <c r="L32" s="47">
        <f>'2hBatteryMWh'!L32/200</f>
        <v>119.20682607290104</v>
      </c>
      <c r="M32" s="47">
        <f>'2hBatteryMWh'!M32/200</f>
        <v>128.0243460808336</v>
      </c>
      <c r="N32" s="47">
        <f>'2hBatteryMWh'!N32/200</f>
        <v>141.91819570984117</v>
      </c>
      <c r="O32" s="47">
        <f>'2hBatteryMWh'!O32/200</f>
        <v>134.78365020604394</v>
      </c>
      <c r="P32" s="47">
        <f>'2hBatteryMWh'!P32/200</f>
        <v>142.64094011072567</v>
      </c>
      <c r="Q32" s="47">
        <f>'2hBatteryMWh'!Q32/200</f>
        <v>134.62751063114791</v>
      </c>
      <c r="R32" s="47">
        <f>'2hBatteryMWh'!R32/200</f>
        <v>132.14140119530376</v>
      </c>
      <c r="S32" s="47">
        <f>'2hBatteryMWh'!S32/200</f>
        <v>139.85553963660749</v>
      </c>
      <c r="T32" s="47">
        <f>'2hBatteryMWh'!T32/200</f>
        <v>137.48821703620564</v>
      </c>
      <c r="U32" s="37">
        <f t="shared" si="2"/>
        <v>1812.7038432411052</v>
      </c>
    </row>
    <row r="33" spans="2:21" x14ac:dyDescent="0.3">
      <c r="B33" s="3">
        <v>0.05</v>
      </c>
      <c r="C33" s="20">
        <f t="shared" si="1"/>
        <v>0</v>
      </c>
      <c r="D33" s="20">
        <f t="shared" si="1"/>
        <v>0</v>
      </c>
      <c r="E33" s="15">
        <f>'2hBatteryMWh'!E33/200</f>
        <v>35.502908301010002</v>
      </c>
      <c r="F33" s="15">
        <f>'2hBatteryMWh'!F33/200</f>
        <v>59.23583935299677</v>
      </c>
      <c r="G33" s="15">
        <f>'2hBatteryMWh'!G33/200</f>
        <v>62.603311993055001</v>
      </c>
      <c r="H33" s="15">
        <f>'2hBatteryMWh'!H33/200</f>
        <v>60.932315750002566</v>
      </c>
      <c r="I33" s="15">
        <f>'2hBatteryMWh'!I33/200</f>
        <v>69.583993614025601</v>
      </c>
      <c r="J33" s="15">
        <f>'2hBatteryMWh'!J33/200</f>
        <v>82.185868046897582</v>
      </c>
      <c r="K33" s="15">
        <f>'2hBatteryMWh'!K33/200</f>
        <v>86.943913830383195</v>
      </c>
      <c r="L33" s="15">
        <f>'2hBatteryMWh'!L33/200</f>
        <v>80.828093089856154</v>
      </c>
      <c r="M33" s="15">
        <f>'2hBatteryMWh'!M33/200</f>
        <v>95.516098293186516</v>
      </c>
      <c r="N33" s="15">
        <f>'2hBatteryMWh'!N33/200</f>
        <v>117.55537541224851</v>
      </c>
      <c r="O33" s="15">
        <f>'2hBatteryMWh'!O33/200</f>
        <v>111.17970026125204</v>
      </c>
      <c r="P33" s="15">
        <f>'2hBatteryMWh'!P33/200</f>
        <v>115.52850748000695</v>
      </c>
      <c r="Q33" s="15">
        <f>'2hBatteryMWh'!Q33/200</f>
        <v>105.52584671488036</v>
      </c>
      <c r="R33" s="15">
        <f>'2hBatteryMWh'!R33/200</f>
        <v>96.9248137771025</v>
      </c>
      <c r="S33" s="15">
        <f>'2hBatteryMWh'!S33/200</f>
        <v>100.60287043466546</v>
      </c>
      <c r="T33" s="15">
        <f>'2hBatteryMWh'!T33/200</f>
        <v>95.646097962221177</v>
      </c>
      <c r="U33" s="37">
        <f t="shared" si="2"/>
        <v>1376.2955543137903</v>
      </c>
    </row>
    <row r="34" spans="2:21" x14ac:dyDescent="0.3">
      <c r="B34" s="3">
        <v>0</v>
      </c>
      <c r="C34" s="20">
        <f t="shared" si="1"/>
        <v>0</v>
      </c>
      <c r="D34" s="20">
        <f t="shared" si="1"/>
        <v>0</v>
      </c>
      <c r="E34" s="15">
        <f>'2hBatteryMWh'!E34/200</f>
        <v>20.03550747419181</v>
      </c>
      <c r="F34" s="15">
        <f>'2hBatteryMWh'!F34/200</f>
        <v>36.556571980347385</v>
      </c>
      <c r="G34" s="15">
        <f>'2hBatteryMWh'!G34/200</f>
        <v>38.629172131527994</v>
      </c>
      <c r="H34" s="15">
        <f>'2hBatteryMWh'!H34/200</f>
        <v>36.826121209894957</v>
      </c>
      <c r="I34" s="15">
        <f>'2hBatteryMWh'!I34/200</f>
        <v>42.13316894848392</v>
      </c>
      <c r="J34" s="15">
        <f>'2hBatteryMWh'!J34/200</f>
        <v>46.143847502170665</v>
      </c>
      <c r="K34" s="15">
        <f>'2hBatteryMWh'!K34/200</f>
        <v>55.455367819357306</v>
      </c>
      <c r="L34" s="15">
        <f>'2hBatteryMWh'!L34/200</f>
        <v>48.666450157143707</v>
      </c>
      <c r="M34" s="15">
        <f>'2hBatteryMWh'!M34/200</f>
        <v>70.171237713876835</v>
      </c>
      <c r="N34" s="15">
        <f>'2hBatteryMWh'!N34/200</f>
        <v>86.846249573678676</v>
      </c>
      <c r="O34" s="15">
        <f>'2hBatteryMWh'!O34/200</f>
        <v>81.305945395359188</v>
      </c>
      <c r="P34" s="15">
        <f>'2hBatteryMWh'!P34/200</f>
        <v>82.957773738256748</v>
      </c>
      <c r="Q34" s="15">
        <f>'2hBatteryMWh'!Q34/200</f>
        <v>75.513725297523962</v>
      </c>
      <c r="R34" s="15">
        <f>'2hBatteryMWh'!R34/200</f>
        <v>70.971870848816536</v>
      </c>
      <c r="S34" s="15">
        <f>'2hBatteryMWh'!S34/200</f>
        <v>71.930419981461114</v>
      </c>
      <c r="T34" s="15">
        <f>'2hBatteryMWh'!T34/200</f>
        <v>66.59308129683771</v>
      </c>
      <c r="U34" s="37">
        <f t="shared" si="2"/>
        <v>930.73651106892851</v>
      </c>
    </row>
    <row r="35" spans="2:21" x14ac:dyDescent="0.3">
      <c r="B35" s="9" t="s">
        <v>29</v>
      </c>
      <c r="C35" s="51">
        <f t="shared" si="1"/>
        <v>0</v>
      </c>
      <c r="D35" s="51">
        <f t="shared" si="1"/>
        <v>0</v>
      </c>
      <c r="E35" s="47">
        <f>'2hBatteryMWh'!E35/200</f>
        <v>52.989140168213964</v>
      </c>
      <c r="F35" s="47">
        <f>'2hBatteryMWh'!F35/200</f>
        <v>93.187001860096018</v>
      </c>
      <c r="G35" s="47">
        <f>'2hBatteryMWh'!G35/200</f>
        <v>101.5961984010723</v>
      </c>
      <c r="H35" s="47">
        <f>'2hBatteryMWh'!H35/200</f>
        <v>100.086169899051</v>
      </c>
      <c r="I35" s="47">
        <f>'2hBatteryMWh'!I35/200</f>
        <v>123.27935439620512</v>
      </c>
      <c r="J35" s="47">
        <f>'2hBatteryMWh'!J35/200</f>
        <v>147.85344802454421</v>
      </c>
      <c r="K35" s="47">
        <f>'2hBatteryMWh'!K35/200</f>
        <v>155.04954727102478</v>
      </c>
      <c r="L35" s="47">
        <f>'2hBatteryMWh'!L35/200</f>
        <v>139.22343438263144</v>
      </c>
      <c r="M35" s="47">
        <f>'2hBatteryMWh'!M35/200</f>
        <v>145.16386088686818</v>
      </c>
      <c r="N35" s="47">
        <f>'2hBatteryMWh'!N35/200</f>
        <v>158.89489374177074</v>
      </c>
      <c r="O35" s="47">
        <f>'2hBatteryMWh'!O35/200</f>
        <v>150.42995709199315</v>
      </c>
      <c r="P35" s="47">
        <f>'2hBatteryMWh'!P35/200</f>
        <v>158.95379700041821</v>
      </c>
      <c r="Q35" s="47">
        <f>'2hBatteryMWh'!Q35/200</f>
        <v>150.37437010848137</v>
      </c>
      <c r="R35" s="47">
        <f>'2hBatteryMWh'!R35/200</f>
        <v>147.17786912632428</v>
      </c>
      <c r="S35" s="47">
        <f>'2hBatteryMWh'!S35/200</f>
        <v>156.08221951101251</v>
      </c>
      <c r="T35" s="47">
        <f>'2hBatteryMWh'!T35/200</f>
        <v>154.21374709936907</v>
      </c>
      <c r="U35" s="37">
        <f t="shared" si="2"/>
        <v>2134.5550089690764</v>
      </c>
    </row>
    <row r="38" spans="2:21" x14ac:dyDescent="0.3">
      <c r="B38" s="22" t="s">
        <v>32</v>
      </c>
      <c r="C38" s="23" t="s">
        <v>33</v>
      </c>
      <c r="D38" s="23" t="s">
        <v>21</v>
      </c>
      <c r="E38" s="23" t="s">
        <v>0</v>
      </c>
      <c r="F38" s="24" t="s">
        <v>22</v>
      </c>
    </row>
    <row r="39" spans="2:21" x14ac:dyDescent="0.3">
      <c r="B39" s="34" t="s">
        <v>44</v>
      </c>
      <c r="C39" s="26" t="s">
        <v>3</v>
      </c>
      <c r="D39" s="26" t="s">
        <v>35</v>
      </c>
      <c r="E39" s="26">
        <v>1</v>
      </c>
      <c r="F39" s="26">
        <v>56325.5</v>
      </c>
    </row>
    <row r="40" spans="2:21" x14ac:dyDescent="0.3">
      <c r="B40" s="35" t="s">
        <v>44</v>
      </c>
      <c r="C40" s="28" t="s">
        <v>3</v>
      </c>
      <c r="D40" s="28" t="s">
        <v>35</v>
      </c>
      <c r="E40" s="28">
        <v>0.95</v>
      </c>
      <c r="F40" s="28">
        <v>37938.25</v>
      </c>
    </row>
    <row r="41" spans="2:21" x14ac:dyDescent="0.3">
      <c r="B41" s="34" t="s">
        <v>44</v>
      </c>
      <c r="C41" s="26" t="s">
        <v>3</v>
      </c>
      <c r="D41" s="26" t="s">
        <v>35</v>
      </c>
      <c r="E41" s="26">
        <v>0.95</v>
      </c>
      <c r="F41" s="26">
        <v>37938.25</v>
      </c>
    </row>
    <row r="42" spans="2:21" x14ac:dyDescent="0.3">
      <c r="B42" s="35" t="s">
        <v>44</v>
      </c>
      <c r="C42" s="28" t="s">
        <v>3</v>
      </c>
      <c r="D42" s="28" t="s">
        <v>35</v>
      </c>
      <c r="E42" s="28">
        <v>0.95</v>
      </c>
      <c r="F42" s="28">
        <v>37938.25</v>
      </c>
    </row>
    <row r="43" spans="2:21" x14ac:dyDescent="0.3">
      <c r="B43" s="34" t="s">
        <v>44</v>
      </c>
      <c r="C43" s="26" t="s">
        <v>3</v>
      </c>
      <c r="D43" s="26" t="s">
        <v>35</v>
      </c>
      <c r="E43" s="26">
        <v>0.75</v>
      </c>
      <c r="F43" s="26">
        <v>30350.6</v>
      </c>
    </row>
    <row r="44" spans="2:21" x14ac:dyDescent="0.3">
      <c r="B44" s="35" t="s">
        <v>44</v>
      </c>
      <c r="C44" s="28" t="s">
        <v>3</v>
      </c>
      <c r="D44" s="28" t="s">
        <v>35</v>
      </c>
      <c r="E44" s="28">
        <v>0.75</v>
      </c>
      <c r="F44" s="28">
        <v>30350.6</v>
      </c>
    </row>
    <row r="45" spans="2:21" x14ac:dyDescent="0.3">
      <c r="B45" s="34" t="s">
        <v>44</v>
      </c>
      <c r="C45" s="26" t="s">
        <v>3</v>
      </c>
      <c r="D45" s="26" t="s">
        <v>35</v>
      </c>
      <c r="E45" s="26">
        <v>0.75</v>
      </c>
      <c r="F45" s="26">
        <v>30350.6</v>
      </c>
    </row>
    <row r="46" spans="2:21" x14ac:dyDescent="0.3">
      <c r="B46" s="35" t="s">
        <v>44</v>
      </c>
      <c r="C46" s="28" t="s">
        <v>3</v>
      </c>
      <c r="D46" s="28" t="s">
        <v>35</v>
      </c>
      <c r="E46" s="28">
        <v>0.75</v>
      </c>
      <c r="F46" s="28">
        <v>30350.6</v>
      </c>
    </row>
    <row r="47" spans="2:21" x14ac:dyDescent="0.3">
      <c r="B47" s="34" t="s">
        <v>44</v>
      </c>
      <c r="C47" s="26" t="s">
        <v>3</v>
      </c>
      <c r="D47" s="26" t="s">
        <v>35</v>
      </c>
      <c r="E47" s="26">
        <v>0.5</v>
      </c>
      <c r="F47" s="26">
        <v>25649.05</v>
      </c>
    </row>
    <row r="48" spans="2:21" x14ac:dyDescent="0.3">
      <c r="B48" s="35" t="s">
        <v>44</v>
      </c>
      <c r="C48" s="28" t="s">
        <v>3</v>
      </c>
      <c r="D48" s="28" t="s">
        <v>35</v>
      </c>
      <c r="E48" s="28">
        <v>0.5</v>
      </c>
      <c r="F48" s="28">
        <v>25649.05</v>
      </c>
    </row>
    <row r="49" spans="2:6" x14ac:dyDescent="0.3">
      <c r="B49" s="34" t="s">
        <v>44</v>
      </c>
      <c r="C49" s="26" t="s">
        <v>3</v>
      </c>
      <c r="D49" s="26" t="s">
        <v>35</v>
      </c>
      <c r="E49" s="26">
        <v>0.5</v>
      </c>
      <c r="F49" s="26">
        <v>25649.05</v>
      </c>
    </row>
    <row r="50" spans="2:6" x14ac:dyDescent="0.3">
      <c r="B50" s="35" t="s">
        <v>44</v>
      </c>
      <c r="C50" s="28" t="s">
        <v>3</v>
      </c>
      <c r="D50" s="28" t="s">
        <v>35</v>
      </c>
      <c r="E50" s="28">
        <v>0.5</v>
      </c>
      <c r="F50" s="28">
        <v>25649.05</v>
      </c>
    </row>
    <row r="51" spans="2:6" x14ac:dyDescent="0.3">
      <c r="B51" s="34" t="s">
        <v>44</v>
      </c>
      <c r="C51" s="26" t="s">
        <v>3</v>
      </c>
      <c r="D51" s="26" t="s">
        <v>35</v>
      </c>
      <c r="E51" s="26">
        <v>0.5</v>
      </c>
      <c r="F51" s="26">
        <v>25649.05</v>
      </c>
    </row>
    <row r="52" spans="2:6" x14ac:dyDescent="0.3">
      <c r="B52" s="35" t="s">
        <v>44</v>
      </c>
      <c r="C52" s="28" t="s">
        <v>3</v>
      </c>
      <c r="D52" s="28" t="s">
        <v>35</v>
      </c>
      <c r="E52" s="28">
        <v>0.25</v>
      </c>
      <c r="F52" s="28">
        <v>21971.599999999999</v>
      </c>
    </row>
    <row r="53" spans="2:6" x14ac:dyDescent="0.3">
      <c r="B53" s="34" t="s">
        <v>44</v>
      </c>
      <c r="C53" s="26" t="s">
        <v>3</v>
      </c>
      <c r="D53" s="26" t="s">
        <v>35</v>
      </c>
      <c r="E53" s="26">
        <v>0.25</v>
      </c>
      <c r="F53" s="26">
        <v>21971.599999999999</v>
      </c>
    </row>
    <row r="54" spans="2:6" x14ac:dyDescent="0.3">
      <c r="B54" s="35" t="s">
        <v>44</v>
      </c>
      <c r="C54" s="28" t="s">
        <v>3</v>
      </c>
      <c r="D54" s="28" t="s">
        <v>35</v>
      </c>
      <c r="E54" s="28">
        <v>0.25</v>
      </c>
      <c r="F54" s="28">
        <v>21971.599999999999</v>
      </c>
    </row>
    <row r="55" spans="2:6" x14ac:dyDescent="0.3">
      <c r="B55" s="34" t="s">
        <v>44</v>
      </c>
      <c r="C55" s="26" t="s">
        <v>3</v>
      </c>
      <c r="D55" s="26" t="s">
        <v>35</v>
      </c>
      <c r="E55" s="26">
        <v>0.25</v>
      </c>
      <c r="F55" s="26">
        <v>21971.599999999999</v>
      </c>
    </row>
    <row r="56" spans="2:6" x14ac:dyDescent="0.3">
      <c r="B56" s="35" t="s">
        <v>44</v>
      </c>
      <c r="C56" s="28" t="s">
        <v>3</v>
      </c>
      <c r="D56" s="28" t="s">
        <v>35</v>
      </c>
      <c r="E56" s="28">
        <v>0.05</v>
      </c>
      <c r="F56" s="28">
        <v>17782.099999999999</v>
      </c>
    </row>
    <row r="57" spans="2:6" x14ac:dyDescent="0.3">
      <c r="B57" s="34" t="s">
        <v>44</v>
      </c>
      <c r="C57" s="26" t="s">
        <v>3</v>
      </c>
      <c r="D57" s="26" t="s">
        <v>35</v>
      </c>
      <c r="E57" s="26">
        <v>0.05</v>
      </c>
      <c r="F57" s="26">
        <v>17782.099999999999</v>
      </c>
    </row>
    <row r="58" spans="2:6" x14ac:dyDescent="0.3">
      <c r="B58" s="35" t="s">
        <v>44</v>
      </c>
      <c r="C58" s="28" t="s">
        <v>3</v>
      </c>
      <c r="D58" s="28" t="s">
        <v>35</v>
      </c>
      <c r="E58" s="28">
        <v>0.05</v>
      </c>
      <c r="F58" s="28">
        <v>17782.099999999999</v>
      </c>
    </row>
    <row r="59" spans="2:6" x14ac:dyDescent="0.3">
      <c r="B59" s="34" t="s">
        <v>44</v>
      </c>
      <c r="C59" s="26" t="s">
        <v>3</v>
      </c>
      <c r="D59" s="26" t="s">
        <v>35</v>
      </c>
      <c r="E59" s="26">
        <v>0</v>
      </c>
      <c r="F59" s="26">
        <v>9915.15</v>
      </c>
    </row>
    <row r="60" spans="2:6" x14ac:dyDescent="0.3">
      <c r="B60" s="35" t="s">
        <v>44</v>
      </c>
      <c r="C60" s="28" t="s">
        <v>3</v>
      </c>
      <c r="D60" s="28" t="s">
        <v>35</v>
      </c>
      <c r="E60" s="28" t="s">
        <v>24</v>
      </c>
      <c r="F60" s="28">
        <v>26502.290810999999</v>
      </c>
    </row>
    <row r="61" spans="2:6" x14ac:dyDescent="0.3">
      <c r="B61" s="34" t="s">
        <v>44</v>
      </c>
      <c r="C61" s="26" t="s">
        <v>3</v>
      </c>
      <c r="D61" s="26" t="s">
        <v>45</v>
      </c>
      <c r="E61" s="26">
        <v>1</v>
      </c>
      <c r="F61" s="26">
        <v>76541.466346000001</v>
      </c>
    </row>
    <row r="62" spans="2:6" x14ac:dyDescent="0.3">
      <c r="B62" s="35" t="s">
        <v>44</v>
      </c>
      <c r="C62" s="28" t="s">
        <v>3</v>
      </c>
      <c r="D62" s="28" t="s">
        <v>45</v>
      </c>
      <c r="E62" s="28">
        <v>0.95</v>
      </c>
      <c r="F62" s="28">
        <v>51616.586538000003</v>
      </c>
    </row>
    <row r="63" spans="2:6" x14ac:dyDescent="0.3">
      <c r="B63" s="34" t="s">
        <v>44</v>
      </c>
      <c r="C63" s="26" t="s">
        <v>3</v>
      </c>
      <c r="D63" s="26" t="s">
        <v>45</v>
      </c>
      <c r="E63" s="26">
        <v>0.95</v>
      </c>
      <c r="F63" s="26">
        <v>51616.586538000003</v>
      </c>
    </row>
    <row r="64" spans="2:6" x14ac:dyDescent="0.3">
      <c r="B64" s="35" t="s">
        <v>44</v>
      </c>
      <c r="C64" s="28" t="s">
        <v>3</v>
      </c>
      <c r="D64" s="28" t="s">
        <v>45</v>
      </c>
      <c r="E64" s="28">
        <v>0.95</v>
      </c>
      <c r="F64" s="28">
        <v>51616.586538000003</v>
      </c>
    </row>
    <row r="65" spans="2:6" x14ac:dyDescent="0.3">
      <c r="B65" s="34" t="s">
        <v>44</v>
      </c>
      <c r="C65" s="26" t="s">
        <v>3</v>
      </c>
      <c r="D65" s="26" t="s">
        <v>45</v>
      </c>
      <c r="E65" s="26">
        <v>0.75</v>
      </c>
      <c r="F65" s="26">
        <v>41331.129807999998</v>
      </c>
    </row>
    <row r="66" spans="2:6" x14ac:dyDescent="0.3">
      <c r="B66" s="35" t="s">
        <v>44</v>
      </c>
      <c r="C66" s="28" t="s">
        <v>3</v>
      </c>
      <c r="D66" s="28" t="s">
        <v>45</v>
      </c>
      <c r="E66" s="28">
        <v>0.75</v>
      </c>
      <c r="F66" s="28">
        <v>41331.129807999998</v>
      </c>
    </row>
    <row r="67" spans="2:6" x14ac:dyDescent="0.3">
      <c r="B67" s="34" t="s">
        <v>44</v>
      </c>
      <c r="C67" s="26" t="s">
        <v>3</v>
      </c>
      <c r="D67" s="26" t="s">
        <v>45</v>
      </c>
      <c r="E67" s="26">
        <v>0.75</v>
      </c>
      <c r="F67" s="26">
        <v>41331.129807999998</v>
      </c>
    </row>
    <row r="68" spans="2:6" x14ac:dyDescent="0.3">
      <c r="B68" s="35" t="s">
        <v>44</v>
      </c>
      <c r="C68" s="28" t="s">
        <v>3</v>
      </c>
      <c r="D68" s="28" t="s">
        <v>45</v>
      </c>
      <c r="E68" s="28">
        <v>0.75</v>
      </c>
      <c r="F68" s="28">
        <v>41331.129807999998</v>
      </c>
    </row>
    <row r="69" spans="2:6" x14ac:dyDescent="0.3">
      <c r="B69" s="34" t="s">
        <v>44</v>
      </c>
      <c r="C69" s="26" t="s">
        <v>3</v>
      </c>
      <c r="D69" s="26" t="s">
        <v>45</v>
      </c>
      <c r="E69" s="26">
        <v>0.5</v>
      </c>
      <c r="F69" s="26">
        <v>34957.932692000002</v>
      </c>
    </row>
    <row r="70" spans="2:6" x14ac:dyDescent="0.3">
      <c r="B70" s="35" t="s">
        <v>44</v>
      </c>
      <c r="C70" s="28" t="s">
        <v>3</v>
      </c>
      <c r="D70" s="28" t="s">
        <v>45</v>
      </c>
      <c r="E70" s="28">
        <v>0.5</v>
      </c>
      <c r="F70" s="28">
        <v>34957.932692000002</v>
      </c>
    </row>
    <row r="71" spans="2:6" x14ac:dyDescent="0.3">
      <c r="B71" s="34" t="s">
        <v>44</v>
      </c>
      <c r="C71" s="26" t="s">
        <v>3</v>
      </c>
      <c r="D71" s="26" t="s">
        <v>45</v>
      </c>
      <c r="E71" s="26">
        <v>0.5</v>
      </c>
      <c r="F71" s="26">
        <v>34957.932692000002</v>
      </c>
    </row>
    <row r="72" spans="2:6" x14ac:dyDescent="0.3">
      <c r="B72" s="35" t="s">
        <v>44</v>
      </c>
      <c r="C72" s="28" t="s">
        <v>3</v>
      </c>
      <c r="D72" s="28" t="s">
        <v>45</v>
      </c>
      <c r="E72" s="28">
        <v>0.5</v>
      </c>
      <c r="F72" s="28">
        <v>34957.932692000002</v>
      </c>
    </row>
    <row r="73" spans="2:6" x14ac:dyDescent="0.3">
      <c r="B73" s="34" t="s">
        <v>44</v>
      </c>
      <c r="C73" s="26" t="s">
        <v>3</v>
      </c>
      <c r="D73" s="26" t="s">
        <v>45</v>
      </c>
      <c r="E73" s="26">
        <v>0.5</v>
      </c>
      <c r="F73" s="26">
        <v>34957.932692000002</v>
      </c>
    </row>
    <row r="74" spans="2:6" x14ac:dyDescent="0.3">
      <c r="B74" s="35" t="s">
        <v>44</v>
      </c>
      <c r="C74" s="28" t="s">
        <v>3</v>
      </c>
      <c r="D74" s="28" t="s">
        <v>45</v>
      </c>
      <c r="E74" s="28">
        <v>0.25</v>
      </c>
      <c r="F74" s="28">
        <v>29909.855769000002</v>
      </c>
    </row>
    <row r="75" spans="2:6" x14ac:dyDescent="0.3">
      <c r="B75" s="34" t="s">
        <v>44</v>
      </c>
      <c r="C75" s="26" t="s">
        <v>3</v>
      </c>
      <c r="D75" s="26" t="s">
        <v>45</v>
      </c>
      <c r="E75" s="26">
        <v>0.25</v>
      </c>
      <c r="F75" s="26">
        <v>29909.855769000002</v>
      </c>
    </row>
    <row r="76" spans="2:6" x14ac:dyDescent="0.3">
      <c r="B76" s="35" t="s">
        <v>44</v>
      </c>
      <c r="C76" s="28" t="s">
        <v>3</v>
      </c>
      <c r="D76" s="28" t="s">
        <v>45</v>
      </c>
      <c r="E76" s="28">
        <v>0.25</v>
      </c>
      <c r="F76" s="28">
        <v>29909.855769000002</v>
      </c>
    </row>
    <row r="77" spans="2:6" x14ac:dyDescent="0.3">
      <c r="B77" s="34" t="s">
        <v>44</v>
      </c>
      <c r="C77" s="26" t="s">
        <v>3</v>
      </c>
      <c r="D77" s="26" t="s">
        <v>45</v>
      </c>
      <c r="E77" s="26">
        <v>0.25</v>
      </c>
      <c r="F77" s="26">
        <v>29909.855769000002</v>
      </c>
    </row>
    <row r="78" spans="2:6" x14ac:dyDescent="0.3">
      <c r="B78" s="35" t="s">
        <v>44</v>
      </c>
      <c r="C78" s="28" t="s">
        <v>3</v>
      </c>
      <c r="D78" s="28" t="s">
        <v>45</v>
      </c>
      <c r="E78" s="28">
        <v>0.05</v>
      </c>
      <c r="F78" s="28">
        <v>24293.870191999998</v>
      </c>
    </row>
    <row r="79" spans="2:6" x14ac:dyDescent="0.3">
      <c r="B79" s="34" t="s">
        <v>44</v>
      </c>
      <c r="C79" s="26" t="s">
        <v>3</v>
      </c>
      <c r="D79" s="26" t="s">
        <v>45</v>
      </c>
      <c r="E79" s="26">
        <v>0.05</v>
      </c>
      <c r="F79" s="26">
        <v>24293.870191999998</v>
      </c>
    </row>
    <row r="80" spans="2:6" x14ac:dyDescent="0.3">
      <c r="B80" s="35" t="s">
        <v>44</v>
      </c>
      <c r="C80" s="28" t="s">
        <v>3</v>
      </c>
      <c r="D80" s="28" t="s">
        <v>45</v>
      </c>
      <c r="E80" s="28">
        <v>0.05</v>
      </c>
      <c r="F80" s="28">
        <v>24293.870191999998</v>
      </c>
    </row>
    <row r="81" spans="2:6" x14ac:dyDescent="0.3">
      <c r="B81" s="34" t="s">
        <v>44</v>
      </c>
      <c r="C81" s="26" t="s">
        <v>3</v>
      </c>
      <c r="D81" s="26" t="s">
        <v>45</v>
      </c>
      <c r="E81" s="26">
        <v>0</v>
      </c>
      <c r="F81" s="26">
        <v>13629.807692</v>
      </c>
    </row>
    <row r="82" spans="2:6" x14ac:dyDescent="0.3">
      <c r="B82" s="35" t="s">
        <v>44</v>
      </c>
      <c r="C82" s="28" t="s">
        <v>3</v>
      </c>
      <c r="D82" s="28" t="s">
        <v>45</v>
      </c>
      <c r="E82" s="28" t="s">
        <v>24</v>
      </c>
      <c r="F82" s="28">
        <v>36098.882211999997</v>
      </c>
    </row>
    <row r="83" spans="2:6" x14ac:dyDescent="0.3">
      <c r="B83" s="34" t="s">
        <v>44</v>
      </c>
      <c r="C83" s="26" t="s">
        <v>3</v>
      </c>
      <c r="D83" s="26" t="s">
        <v>36</v>
      </c>
      <c r="E83" s="26">
        <v>1</v>
      </c>
      <c r="F83" s="26">
        <v>22303403.311802</v>
      </c>
    </row>
    <row r="84" spans="2:6" x14ac:dyDescent="0.3">
      <c r="B84" s="35" t="s">
        <v>44</v>
      </c>
      <c r="C84" s="28" t="s">
        <v>3</v>
      </c>
      <c r="D84" s="28" t="s">
        <v>36</v>
      </c>
      <c r="E84" s="28">
        <v>0.95</v>
      </c>
      <c r="F84" s="28">
        <v>14436795.592638999</v>
      </c>
    </row>
    <row r="85" spans="2:6" x14ac:dyDescent="0.3">
      <c r="B85" s="34" t="s">
        <v>44</v>
      </c>
      <c r="C85" s="26" t="s">
        <v>3</v>
      </c>
      <c r="D85" s="26" t="s">
        <v>36</v>
      </c>
      <c r="E85" s="26">
        <v>0.95</v>
      </c>
      <c r="F85" s="26">
        <v>14436795.592638999</v>
      </c>
    </row>
    <row r="86" spans="2:6" x14ac:dyDescent="0.3">
      <c r="B86" s="35" t="s">
        <v>44</v>
      </c>
      <c r="C86" s="28" t="s">
        <v>3</v>
      </c>
      <c r="D86" s="28" t="s">
        <v>36</v>
      </c>
      <c r="E86" s="28">
        <v>0.95</v>
      </c>
      <c r="F86" s="28">
        <v>14436795.592638999</v>
      </c>
    </row>
    <row r="87" spans="2:6" x14ac:dyDescent="0.3">
      <c r="B87" s="34" t="s">
        <v>44</v>
      </c>
      <c r="C87" s="26" t="s">
        <v>3</v>
      </c>
      <c r="D87" s="26" t="s">
        <v>36</v>
      </c>
      <c r="E87" s="26">
        <v>0.75</v>
      </c>
      <c r="F87" s="26">
        <v>11412499.761732001</v>
      </c>
    </row>
    <row r="88" spans="2:6" x14ac:dyDescent="0.3">
      <c r="B88" s="35" t="s">
        <v>44</v>
      </c>
      <c r="C88" s="28" t="s">
        <v>3</v>
      </c>
      <c r="D88" s="28" t="s">
        <v>36</v>
      </c>
      <c r="E88" s="28">
        <v>0.75</v>
      </c>
      <c r="F88" s="28">
        <v>11412499.761732001</v>
      </c>
    </row>
    <row r="89" spans="2:6" x14ac:dyDescent="0.3">
      <c r="B89" s="34" t="s">
        <v>44</v>
      </c>
      <c r="C89" s="26" t="s">
        <v>3</v>
      </c>
      <c r="D89" s="26" t="s">
        <v>36</v>
      </c>
      <c r="E89" s="26">
        <v>0.75</v>
      </c>
      <c r="F89" s="26">
        <v>11412499.761732001</v>
      </c>
    </row>
    <row r="90" spans="2:6" x14ac:dyDescent="0.3">
      <c r="B90" s="35" t="s">
        <v>44</v>
      </c>
      <c r="C90" s="28" t="s">
        <v>3</v>
      </c>
      <c r="D90" s="28" t="s">
        <v>36</v>
      </c>
      <c r="E90" s="28">
        <v>0.75</v>
      </c>
      <c r="F90" s="28">
        <v>11412499.761732001</v>
      </c>
    </row>
    <row r="91" spans="2:6" x14ac:dyDescent="0.3">
      <c r="B91" s="34" t="s">
        <v>44</v>
      </c>
      <c r="C91" s="26" t="s">
        <v>3</v>
      </c>
      <c r="D91" s="26" t="s">
        <v>36</v>
      </c>
      <c r="E91" s="26">
        <v>0.5</v>
      </c>
      <c r="F91" s="26">
        <v>9575287.3693489991</v>
      </c>
    </row>
    <row r="92" spans="2:6" x14ac:dyDescent="0.3">
      <c r="B92" s="35" t="s">
        <v>44</v>
      </c>
      <c r="C92" s="28" t="s">
        <v>3</v>
      </c>
      <c r="D92" s="28" t="s">
        <v>36</v>
      </c>
      <c r="E92" s="28">
        <v>0.5</v>
      </c>
      <c r="F92" s="28">
        <v>9575287.3693489991</v>
      </c>
    </row>
    <row r="93" spans="2:6" x14ac:dyDescent="0.3">
      <c r="B93" s="34" t="s">
        <v>44</v>
      </c>
      <c r="C93" s="26" t="s">
        <v>3</v>
      </c>
      <c r="D93" s="26" t="s">
        <v>36</v>
      </c>
      <c r="E93" s="26">
        <v>0.5</v>
      </c>
      <c r="F93" s="26">
        <v>9575287.3693489991</v>
      </c>
    </row>
    <row r="94" spans="2:6" x14ac:dyDescent="0.3">
      <c r="B94" s="35" t="s">
        <v>44</v>
      </c>
      <c r="C94" s="28" t="s">
        <v>3</v>
      </c>
      <c r="D94" s="28" t="s">
        <v>36</v>
      </c>
      <c r="E94" s="28">
        <v>0.5</v>
      </c>
      <c r="F94" s="28">
        <v>9575287.3693489991</v>
      </c>
    </row>
    <row r="95" spans="2:6" x14ac:dyDescent="0.3">
      <c r="B95" s="34" t="s">
        <v>44</v>
      </c>
      <c r="C95" s="26" t="s">
        <v>3</v>
      </c>
      <c r="D95" s="26" t="s">
        <v>36</v>
      </c>
      <c r="E95" s="26">
        <v>0.5</v>
      </c>
      <c r="F95" s="26">
        <v>9575287.3693489991</v>
      </c>
    </row>
    <row r="96" spans="2:6" x14ac:dyDescent="0.3">
      <c r="B96" s="35" t="s">
        <v>44</v>
      </c>
      <c r="C96" s="28" t="s">
        <v>3</v>
      </c>
      <c r="D96" s="28" t="s">
        <v>36</v>
      </c>
      <c r="E96" s="28">
        <v>0.25</v>
      </c>
      <c r="F96" s="28">
        <v>8004410.2471150002</v>
      </c>
    </row>
    <row r="97" spans="2:6" x14ac:dyDescent="0.3">
      <c r="B97" s="34" t="s">
        <v>44</v>
      </c>
      <c r="C97" s="26" t="s">
        <v>3</v>
      </c>
      <c r="D97" s="26" t="s">
        <v>36</v>
      </c>
      <c r="E97" s="26">
        <v>0.25</v>
      </c>
      <c r="F97" s="26">
        <v>8004410.2471150002</v>
      </c>
    </row>
    <row r="98" spans="2:6" x14ac:dyDescent="0.3">
      <c r="B98" s="35" t="s">
        <v>44</v>
      </c>
      <c r="C98" s="28" t="s">
        <v>3</v>
      </c>
      <c r="D98" s="28" t="s">
        <v>36</v>
      </c>
      <c r="E98" s="28">
        <v>0.25</v>
      </c>
      <c r="F98" s="28">
        <v>8004410.2471150002</v>
      </c>
    </row>
    <row r="99" spans="2:6" x14ac:dyDescent="0.3">
      <c r="B99" s="34" t="s">
        <v>44</v>
      </c>
      <c r="C99" s="26" t="s">
        <v>3</v>
      </c>
      <c r="D99" s="26" t="s">
        <v>36</v>
      </c>
      <c r="E99" s="26">
        <v>0.25</v>
      </c>
      <c r="F99" s="26">
        <v>8004410.2471150002</v>
      </c>
    </row>
    <row r="100" spans="2:6" x14ac:dyDescent="0.3">
      <c r="B100" s="35" t="s">
        <v>44</v>
      </c>
      <c r="C100" s="28" t="s">
        <v>3</v>
      </c>
      <c r="D100" s="28" t="s">
        <v>36</v>
      </c>
      <c r="E100" s="28">
        <v>0.05</v>
      </c>
      <c r="F100" s="28">
        <v>6157142.838951</v>
      </c>
    </row>
    <row r="101" spans="2:6" x14ac:dyDescent="0.3">
      <c r="B101" s="34" t="s">
        <v>44</v>
      </c>
      <c r="C101" s="26" t="s">
        <v>3</v>
      </c>
      <c r="D101" s="26" t="s">
        <v>36</v>
      </c>
      <c r="E101" s="26">
        <v>0.05</v>
      </c>
      <c r="F101" s="26">
        <v>6157142.838951</v>
      </c>
    </row>
    <row r="102" spans="2:6" x14ac:dyDescent="0.3">
      <c r="B102" s="35" t="s">
        <v>44</v>
      </c>
      <c r="C102" s="28" t="s">
        <v>3</v>
      </c>
      <c r="D102" s="28" t="s">
        <v>36</v>
      </c>
      <c r="E102" s="28">
        <v>0.05</v>
      </c>
      <c r="F102" s="28">
        <v>6157142.838951</v>
      </c>
    </row>
    <row r="103" spans="2:6" x14ac:dyDescent="0.3">
      <c r="B103" s="34" t="s">
        <v>44</v>
      </c>
      <c r="C103" s="26" t="s">
        <v>3</v>
      </c>
      <c r="D103" s="26" t="s">
        <v>36</v>
      </c>
      <c r="E103" s="26">
        <v>0</v>
      </c>
      <c r="F103" s="26">
        <v>3015788.3416240001</v>
      </c>
    </row>
    <row r="104" spans="2:6" x14ac:dyDescent="0.3">
      <c r="B104" s="35" t="s">
        <v>44</v>
      </c>
      <c r="C104" s="28" t="s">
        <v>3</v>
      </c>
      <c r="D104" s="28" t="s">
        <v>36</v>
      </c>
      <c r="E104" s="28" t="s">
        <v>24</v>
      </c>
      <c r="F104" s="28">
        <v>9846353.9221759997</v>
      </c>
    </row>
    <row r="105" spans="2:6" x14ac:dyDescent="0.3">
      <c r="B105" s="34" t="s">
        <v>44</v>
      </c>
      <c r="C105" s="26" t="s">
        <v>3</v>
      </c>
      <c r="D105" s="26" t="s">
        <v>37</v>
      </c>
      <c r="E105" s="26">
        <v>1</v>
      </c>
      <c r="F105" s="26">
        <v>3261832.0230700001</v>
      </c>
    </row>
    <row r="106" spans="2:6" x14ac:dyDescent="0.3">
      <c r="B106" s="35" t="s">
        <v>44</v>
      </c>
      <c r="C106" s="28" t="s">
        <v>3</v>
      </c>
      <c r="D106" s="28" t="s">
        <v>37</v>
      </c>
      <c r="E106" s="28">
        <v>0.95</v>
      </c>
      <c r="F106" s="28">
        <v>1621744.4007240001</v>
      </c>
    </row>
    <row r="107" spans="2:6" x14ac:dyDescent="0.3">
      <c r="B107" s="34" t="s">
        <v>44</v>
      </c>
      <c r="C107" s="26" t="s">
        <v>3</v>
      </c>
      <c r="D107" s="26" t="s">
        <v>37</v>
      </c>
      <c r="E107" s="26">
        <v>0.95</v>
      </c>
      <c r="F107" s="26">
        <v>1621744.4007240001</v>
      </c>
    </row>
    <row r="108" spans="2:6" x14ac:dyDescent="0.3">
      <c r="B108" s="35" t="s">
        <v>44</v>
      </c>
      <c r="C108" s="28" t="s">
        <v>3</v>
      </c>
      <c r="D108" s="28" t="s">
        <v>37</v>
      </c>
      <c r="E108" s="28">
        <v>0.95</v>
      </c>
      <c r="F108" s="28">
        <v>1621744.4007240001</v>
      </c>
    </row>
    <row r="109" spans="2:6" x14ac:dyDescent="0.3">
      <c r="B109" s="34" t="s">
        <v>44</v>
      </c>
      <c r="C109" s="26" t="s">
        <v>3</v>
      </c>
      <c r="D109" s="26" t="s">
        <v>37</v>
      </c>
      <c r="E109" s="26">
        <v>0.75</v>
      </c>
      <c r="F109" s="26">
        <v>1097980.4133599999</v>
      </c>
    </row>
    <row r="110" spans="2:6" x14ac:dyDescent="0.3">
      <c r="B110" s="35" t="s">
        <v>44</v>
      </c>
      <c r="C110" s="28" t="s">
        <v>3</v>
      </c>
      <c r="D110" s="28" t="s">
        <v>37</v>
      </c>
      <c r="E110" s="28">
        <v>0.75</v>
      </c>
      <c r="F110" s="28">
        <v>1097980.4133599999</v>
      </c>
    </row>
    <row r="111" spans="2:6" x14ac:dyDescent="0.3">
      <c r="B111" s="34" t="s">
        <v>44</v>
      </c>
      <c r="C111" s="26" t="s">
        <v>3</v>
      </c>
      <c r="D111" s="26" t="s">
        <v>37</v>
      </c>
      <c r="E111" s="26">
        <v>0.75</v>
      </c>
      <c r="F111" s="26">
        <v>1097980.4133599999</v>
      </c>
    </row>
    <row r="112" spans="2:6" x14ac:dyDescent="0.3">
      <c r="B112" s="35" t="s">
        <v>44</v>
      </c>
      <c r="C112" s="28" t="s">
        <v>3</v>
      </c>
      <c r="D112" s="28" t="s">
        <v>37</v>
      </c>
      <c r="E112" s="28">
        <v>0.75</v>
      </c>
      <c r="F112" s="28">
        <v>1097980.4133599999</v>
      </c>
    </row>
    <row r="113" spans="2:6" x14ac:dyDescent="0.3">
      <c r="B113" s="34" t="s">
        <v>44</v>
      </c>
      <c r="C113" s="26" t="s">
        <v>3</v>
      </c>
      <c r="D113" s="26" t="s">
        <v>37</v>
      </c>
      <c r="E113" s="26">
        <v>0.5</v>
      </c>
      <c r="F113" s="26">
        <v>823168.973719</v>
      </c>
    </row>
    <row r="114" spans="2:6" x14ac:dyDescent="0.3">
      <c r="B114" s="35" t="s">
        <v>44</v>
      </c>
      <c r="C114" s="28" t="s">
        <v>3</v>
      </c>
      <c r="D114" s="28" t="s">
        <v>37</v>
      </c>
      <c r="E114" s="28">
        <v>0.5</v>
      </c>
      <c r="F114" s="28">
        <v>823168.973719</v>
      </c>
    </row>
    <row r="115" spans="2:6" x14ac:dyDescent="0.3">
      <c r="B115" s="34" t="s">
        <v>44</v>
      </c>
      <c r="C115" s="26" t="s">
        <v>3</v>
      </c>
      <c r="D115" s="26" t="s">
        <v>37</v>
      </c>
      <c r="E115" s="26">
        <v>0.5</v>
      </c>
      <c r="F115" s="26">
        <v>823168.973719</v>
      </c>
    </row>
    <row r="116" spans="2:6" x14ac:dyDescent="0.3">
      <c r="B116" s="35" t="s">
        <v>44</v>
      </c>
      <c r="C116" s="28" t="s">
        <v>3</v>
      </c>
      <c r="D116" s="28" t="s">
        <v>37</v>
      </c>
      <c r="E116" s="28">
        <v>0.5</v>
      </c>
      <c r="F116" s="28">
        <v>823168.973719</v>
      </c>
    </row>
    <row r="117" spans="2:6" x14ac:dyDescent="0.3">
      <c r="B117" s="34" t="s">
        <v>44</v>
      </c>
      <c r="C117" s="26" t="s">
        <v>3</v>
      </c>
      <c r="D117" s="26" t="s">
        <v>37</v>
      </c>
      <c r="E117" s="26">
        <v>0.5</v>
      </c>
      <c r="F117" s="26">
        <v>823168.973719</v>
      </c>
    </row>
    <row r="118" spans="2:6" x14ac:dyDescent="0.3">
      <c r="B118" s="35" t="s">
        <v>44</v>
      </c>
      <c r="C118" s="28" t="s">
        <v>3</v>
      </c>
      <c r="D118" s="28" t="s">
        <v>37</v>
      </c>
      <c r="E118" s="28">
        <v>0.25</v>
      </c>
      <c r="F118" s="28">
        <v>613608.66393899999</v>
      </c>
    </row>
    <row r="119" spans="2:6" x14ac:dyDescent="0.3">
      <c r="B119" s="34" t="s">
        <v>44</v>
      </c>
      <c r="C119" s="26" t="s">
        <v>3</v>
      </c>
      <c r="D119" s="26" t="s">
        <v>37</v>
      </c>
      <c r="E119" s="26">
        <v>0.25</v>
      </c>
      <c r="F119" s="26">
        <v>613608.66393899999</v>
      </c>
    </row>
    <row r="120" spans="2:6" x14ac:dyDescent="0.3">
      <c r="B120" s="35" t="s">
        <v>44</v>
      </c>
      <c r="C120" s="28" t="s">
        <v>3</v>
      </c>
      <c r="D120" s="28" t="s">
        <v>37</v>
      </c>
      <c r="E120" s="28">
        <v>0.25</v>
      </c>
      <c r="F120" s="28">
        <v>613608.66393899999</v>
      </c>
    </row>
    <row r="121" spans="2:6" x14ac:dyDescent="0.3">
      <c r="B121" s="34" t="s">
        <v>44</v>
      </c>
      <c r="C121" s="26" t="s">
        <v>3</v>
      </c>
      <c r="D121" s="26" t="s">
        <v>37</v>
      </c>
      <c r="E121" s="26">
        <v>0.25</v>
      </c>
      <c r="F121" s="26">
        <v>613608.66393899999</v>
      </c>
    </row>
    <row r="122" spans="2:6" x14ac:dyDescent="0.3">
      <c r="B122" s="35" t="s">
        <v>44</v>
      </c>
      <c r="C122" s="28" t="s">
        <v>3</v>
      </c>
      <c r="D122" s="28" t="s">
        <v>37</v>
      </c>
      <c r="E122" s="28">
        <v>0.05</v>
      </c>
      <c r="F122" s="28">
        <v>411306.391695</v>
      </c>
    </row>
    <row r="123" spans="2:6" x14ac:dyDescent="0.3">
      <c r="B123" s="34" t="s">
        <v>44</v>
      </c>
      <c r="C123" s="26" t="s">
        <v>3</v>
      </c>
      <c r="D123" s="26" t="s">
        <v>37</v>
      </c>
      <c r="E123" s="26">
        <v>0.05</v>
      </c>
      <c r="F123" s="26">
        <v>411306.391695</v>
      </c>
    </row>
    <row r="124" spans="2:6" x14ac:dyDescent="0.3">
      <c r="B124" s="35" t="s">
        <v>44</v>
      </c>
      <c r="C124" s="28" t="s">
        <v>3</v>
      </c>
      <c r="D124" s="28" t="s">
        <v>37</v>
      </c>
      <c r="E124" s="28">
        <v>0.05</v>
      </c>
      <c r="F124" s="28">
        <v>411306.391695</v>
      </c>
    </row>
    <row r="125" spans="2:6" x14ac:dyDescent="0.3">
      <c r="B125" s="34" t="s">
        <v>44</v>
      </c>
      <c r="C125" s="26" t="s">
        <v>3</v>
      </c>
      <c r="D125" s="26" t="s">
        <v>37</v>
      </c>
      <c r="E125" s="26">
        <v>0</v>
      </c>
      <c r="F125" s="26">
        <v>130905.788707</v>
      </c>
    </row>
    <row r="126" spans="2:6" x14ac:dyDescent="0.3">
      <c r="B126" s="35" t="s">
        <v>44</v>
      </c>
      <c r="C126" s="28" t="s">
        <v>3</v>
      </c>
      <c r="D126" s="28" t="s">
        <v>37</v>
      </c>
      <c r="E126" s="28" t="s">
        <v>24</v>
      </c>
      <c r="F126" s="28">
        <v>896001.35190500005</v>
      </c>
    </row>
    <row r="127" spans="2:6" x14ac:dyDescent="0.3">
      <c r="B127" s="34" t="s">
        <v>44</v>
      </c>
      <c r="C127" s="26" t="s">
        <v>3</v>
      </c>
      <c r="D127" s="26" t="s">
        <v>38</v>
      </c>
      <c r="E127" s="26">
        <v>1</v>
      </c>
      <c r="F127" s="26">
        <v>19412487.387403999</v>
      </c>
    </row>
    <row r="128" spans="2:6" x14ac:dyDescent="0.3">
      <c r="B128" s="35" t="s">
        <v>44</v>
      </c>
      <c r="C128" s="28" t="s">
        <v>3</v>
      </c>
      <c r="D128" s="28" t="s">
        <v>38</v>
      </c>
      <c r="E128" s="28">
        <v>0.95</v>
      </c>
      <c r="F128" s="28">
        <v>12902156.844242999</v>
      </c>
    </row>
    <row r="129" spans="2:6" x14ac:dyDescent="0.3">
      <c r="B129" s="34" t="s">
        <v>44</v>
      </c>
      <c r="C129" s="26" t="s">
        <v>3</v>
      </c>
      <c r="D129" s="26" t="s">
        <v>38</v>
      </c>
      <c r="E129" s="26">
        <v>0.95</v>
      </c>
      <c r="F129" s="26">
        <v>12902156.844242999</v>
      </c>
    </row>
    <row r="130" spans="2:6" x14ac:dyDescent="0.3">
      <c r="B130" s="35" t="s">
        <v>44</v>
      </c>
      <c r="C130" s="28" t="s">
        <v>3</v>
      </c>
      <c r="D130" s="28" t="s">
        <v>38</v>
      </c>
      <c r="E130" s="28">
        <v>0.95</v>
      </c>
      <c r="F130" s="28">
        <v>12902156.844242999</v>
      </c>
    </row>
    <row r="131" spans="2:6" x14ac:dyDescent="0.3">
      <c r="B131" s="34" t="s">
        <v>44</v>
      </c>
      <c r="C131" s="26" t="s">
        <v>3</v>
      </c>
      <c r="D131" s="26" t="s">
        <v>38</v>
      </c>
      <c r="E131" s="26">
        <v>0.75</v>
      </c>
      <c r="F131" s="26">
        <v>10228364.584931999</v>
      </c>
    </row>
    <row r="132" spans="2:6" x14ac:dyDescent="0.3">
      <c r="B132" s="35" t="s">
        <v>44</v>
      </c>
      <c r="C132" s="28" t="s">
        <v>3</v>
      </c>
      <c r="D132" s="28" t="s">
        <v>38</v>
      </c>
      <c r="E132" s="28">
        <v>0.75</v>
      </c>
      <c r="F132" s="28">
        <v>10228364.584931999</v>
      </c>
    </row>
    <row r="133" spans="2:6" x14ac:dyDescent="0.3">
      <c r="B133" s="34" t="s">
        <v>44</v>
      </c>
      <c r="C133" s="26" t="s">
        <v>3</v>
      </c>
      <c r="D133" s="26" t="s">
        <v>38</v>
      </c>
      <c r="E133" s="26">
        <v>0.75</v>
      </c>
      <c r="F133" s="26">
        <v>10228364.584931999</v>
      </c>
    </row>
    <row r="134" spans="2:6" x14ac:dyDescent="0.3">
      <c r="B134" s="35" t="s">
        <v>44</v>
      </c>
      <c r="C134" s="28" t="s">
        <v>3</v>
      </c>
      <c r="D134" s="28" t="s">
        <v>38</v>
      </c>
      <c r="E134" s="28">
        <v>0.75</v>
      </c>
      <c r="F134" s="28">
        <v>10228364.584931999</v>
      </c>
    </row>
    <row r="135" spans="2:6" x14ac:dyDescent="0.3">
      <c r="B135" s="34" t="s">
        <v>44</v>
      </c>
      <c r="C135" s="26" t="s">
        <v>3</v>
      </c>
      <c r="D135" s="26" t="s">
        <v>38</v>
      </c>
      <c r="E135" s="26">
        <v>0.5</v>
      </c>
      <c r="F135" s="26">
        <v>8555101.9416480009</v>
      </c>
    </row>
    <row r="136" spans="2:6" x14ac:dyDescent="0.3">
      <c r="B136" s="35" t="s">
        <v>44</v>
      </c>
      <c r="C136" s="28" t="s">
        <v>3</v>
      </c>
      <c r="D136" s="28" t="s">
        <v>38</v>
      </c>
      <c r="E136" s="28">
        <v>0.5</v>
      </c>
      <c r="F136" s="28">
        <v>8555101.9416480009</v>
      </c>
    </row>
    <row r="137" spans="2:6" x14ac:dyDescent="0.3">
      <c r="B137" s="34" t="s">
        <v>44</v>
      </c>
      <c r="C137" s="26" t="s">
        <v>3</v>
      </c>
      <c r="D137" s="26" t="s">
        <v>38</v>
      </c>
      <c r="E137" s="26">
        <v>0.5</v>
      </c>
      <c r="F137" s="26">
        <v>8555101.9416480009</v>
      </c>
    </row>
    <row r="138" spans="2:6" x14ac:dyDescent="0.3">
      <c r="B138" s="35" t="s">
        <v>44</v>
      </c>
      <c r="C138" s="28" t="s">
        <v>3</v>
      </c>
      <c r="D138" s="28" t="s">
        <v>38</v>
      </c>
      <c r="E138" s="28">
        <v>0.5</v>
      </c>
      <c r="F138" s="28">
        <v>8555101.9416480009</v>
      </c>
    </row>
    <row r="139" spans="2:6" x14ac:dyDescent="0.3">
      <c r="B139" s="34" t="s">
        <v>44</v>
      </c>
      <c r="C139" s="26" t="s">
        <v>3</v>
      </c>
      <c r="D139" s="26" t="s">
        <v>38</v>
      </c>
      <c r="E139" s="26">
        <v>0.5</v>
      </c>
      <c r="F139" s="26">
        <v>8555101.9416480009</v>
      </c>
    </row>
    <row r="140" spans="2:6" x14ac:dyDescent="0.3">
      <c r="B140" s="35" t="s">
        <v>44</v>
      </c>
      <c r="C140" s="28" t="s">
        <v>3</v>
      </c>
      <c r="D140" s="28" t="s">
        <v>38</v>
      </c>
      <c r="E140" s="28">
        <v>0.25</v>
      </c>
      <c r="F140" s="28">
        <v>7154108.401261</v>
      </c>
    </row>
    <row r="141" spans="2:6" x14ac:dyDescent="0.3">
      <c r="B141" s="34" t="s">
        <v>44</v>
      </c>
      <c r="C141" s="26" t="s">
        <v>3</v>
      </c>
      <c r="D141" s="26" t="s">
        <v>38</v>
      </c>
      <c r="E141" s="26">
        <v>0.25</v>
      </c>
      <c r="F141" s="26">
        <v>7154108.401261</v>
      </c>
    </row>
    <row r="142" spans="2:6" x14ac:dyDescent="0.3">
      <c r="B142" s="35" t="s">
        <v>44</v>
      </c>
      <c r="C142" s="28" t="s">
        <v>3</v>
      </c>
      <c r="D142" s="28" t="s">
        <v>38</v>
      </c>
      <c r="E142" s="28">
        <v>0.25</v>
      </c>
      <c r="F142" s="28">
        <v>7154108.401261</v>
      </c>
    </row>
    <row r="143" spans="2:6" x14ac:dyDescent="0.3">
      <c r="B143" s="34" t="s">
        <v>44</v>
      </c>
      <c r="C143" s="26" t="s">
        <v>3</v>
      </c>
      <c r="D143" s="26" t="s">
        <v>38</v>
      </c>
      <c r="E143" s="26">
        <v>0.25</v>
      </c>
      <c r="F143" s="26">
        <v>7154108.401261</v>
      </c>
    </row>
    <row r="144" spans="2:6" x14ac:dyDescent="0.3">
      <c r="B144" s="35" t="s">
        <v>44</v>
      </c>
      <c r="C144" s="28" t="s">
        <v>3</v>
      </c>
      <c r="D144" s="28" t="s">
        <v>38</v>
      </c>
      <c r="E144" s="28">
        <v>0.05</v>
      </c>
      <c r="F144" s="28">
        <v>5508178.183886</v>
      </c>
    </row>
    <row r="145" spans="2:6" x14ac:dyDescent="0.3">
      <c r="B145" s="34" t="s">
        <v>44</v>
      </c>
      <c r="C145" s="26" t="s">
        <v>3</v>
      </c>
      <c r="D145" s="26" t="s">
        <v>38</v>
      </c>
      <c r="E145" s="26">
        <v>0.05</v>
      </c>
      <c r="F145" s="26">
        <v>5508178.183886</v>
      </c>
    </row>
    <row r="146" spans="2:6" x14ac:dyDescent="0.3">
      <c r="B146" s="35" t="s">
        <v>44</v>
      </c>
      <c r="C146" s="28" t="s">
        <v>3</v>
      </c>
      <c r="D146" s="28" t="s">
        <v>38</v>
      </c>
      <c r="E146" s="28">
        <v>0.05</v>
      </c>
      <c r="F146" s="28">
        <v>5508178.183886</v>
      </c>
    </row>
    <row r="147" spans="2:6" x14ac:dyDescent="0.3">
      <c r="B147" s="34" t="s">
        <v>44</v>
      </c>
      <c r="C147" s="26" t="s">
        <v>3</v>
      </c>
      <c r="D147" s="26" t="s">
        <v>38</v>
      </c>
      <c r="E147" s="26">
        <v>0</v>
      </c>
      <c r="F147" s="26">
        <v>2832733.9016999998</v>
      </c>
    </row>
    <row r="148" spans="2:6" x14ac:dyDescent="0.3">
      <c r="B148" s="35" t="s">
        <v>44</v>
      </c>
      <c r="C148" s="28" t="s">
        <v>3</v>
      </c>
      <c r="D148" s="28" t="s">
        <v>38</v>
      </c>
      <c r="E148" s="28" t="s">
        <v>24</v>
      </c>
      <c r="F148" s="28">
        <v>8812477.7769549992</v>
      </c>
    </row>
    <row r="149" spans="2:6" x14ac:dyDescent="0.3">
      <c r="B149" s="34" t="s">
        <v>44</v>
      </c>
      <c r="C149" s="26" t="s">
        <v>3</v>
      </c>
      <c r="D149" s="26" t="s">
        <v>46</v>
      </c>
      <c r="E149" s="26">
        <v>1</v>
      </c>
      <c r="F149" s="26">
        <v>303</v>
      </c>
    </row>
    <row r="150" spans="2:6" x14ac:dyDescent="0.3">
      <c r="B150" s="35" t="s">
        <v>44</v>
      </c>
      <c r="C150" s="28" t="s">
        <v>3</v>
      </c>
      <c r="D150" s="28" t="s">
        <v>46</v>
      </c>
      <c r="E150" s="28">
        <v>0.95</v>
      </c>
      <c r="F150" s="28">
        <v>204.5</v>
      </c>
    </row>
    <row r="151" spans="2:6" x14ac:dyDescent="0.3">
      <c r="B151" s="34" t="s">
        <v>44</v>
      </c>
      <c r="C151" s="26" t="s">
        <v>3</v>
      </c>
      <c r="D151" s="26" t="s">
        <v>46</v>
      </c>
      <c r="E151" s="26">
        <v>0.95</v>
      </c>
      <c r="F151" s="26">
        <v>204.5</v>
      </c>
    </row>
    <row r="152" spans="2:6" x14ac:dyDescent="0.3">
      <c r="B152" s="35" t="s">
        <v>44</v>
      </c>
      <c r="C152" s="28" t="s">
        <v>3</v>
      </c>
      <c r="D152" s="28" t="s">
        <v>46</v>
      </c>
      <c r="E152" s="28">
        <v>0.95</v>
      </c>
      <c r="F152" s="28">
        <v>204.5</v>
      </c>
    </row>
    <row r="153" spans="2:6" x14ac:dyDescent="0.3">
      <c r="B153" s="34" t="s">
        <v>44</v>
      </c>
      <c r="C153" s="26" t="s">
        <v>3</v>
      </c>
      <c r="D153" s="26" t="s">
        <v>46</v>
      </c>
      <c r="E153" s="26">
        <v>0.75</v>
      </c>
      <c r="F153" s="26">
        <v>164</v>
      </c>
    </row>
    <row r="154" spans="2:6" x14ac:dyDescent="0.3">
      <c r="B154" s="35" t="s">
        <v>44</v>
      </c>
      <c r="C154" s="28" t="s">
        <v>3</v>
      </c>
      <c r="D154" s="28" t="s">
        <v>46</v>
      </c>
      <c r="E154" s="28">
        <v>0.75</v>
      </c>
      <c r="F154" s="28">
        <v>164</v>
      </c>
    </row>
    <row r="155" spans="2:6" x14ac:dyDescent="0.3">
      <c r="B155" s="34" t="s">
        <v>44</v>
      </c>
      <c r="C155" s="26" t="s">
        <v>3</v>
      </c>
      <c r="D155" s="26" t="s">
        <v>46</v>
      </c>
      <c r="E155" s="26">
        <v>0.75</v>
      </c>
      <c r="F155" s="26">
        <v>164</v>
      </c>
    </row>
    <row r="156" spans="2:6" x14ac:dyDescent="0.3">
      <c r="B156" s="35" t="s">
        <v>44</v>
      </c>
      <c r="C156" s="28" t="s">
        <v>3</v>
      </c>
      <c r="D156" s="28" t="s">
        <v>46</v>
      </c>
      <c r="E156" s="28">
        <v>0.75</v>
      </c>
      <c r="F156" s="28">
        <v>164</v>
      </c>
    </row>
    <row r="157" spans="2:6" x14ac:dyDescent="0.3">
      <c r="B157" s="34" t="s">
        <v>44</v>
      </c>
      <c r="C157" s="26" t="s">
        <v>3</v>
      </c>
      <c r="D157" s="26" t="s">
        <v>46</v>
      </c>
      <c r="E157" s="26">
        <v>0.5</v>
      </c>
      <c r="F157" s="26">
        <v>139</v>
      </c>
    </row>
    <row r="158" spans="2:6" x14ac:dyDescent="0.3">
      <c r="B158" s="35" t="s">
        <v>44</v>
      </c>
      <c r="C158" s="28" t="s">
        <v>3</v>
      </c>
      <c r="D158" s="28" t="s">
        <v>46</v>
      </c>
      <c r="E158" s="28">
        <v>0.5</v>
      </c>
      <c r="F158" s="28">
        <v>139</v>
      </c>
    </row>
    <row r="159" spans="2:6" x14ac:dyDescent="0.3">
      <c r="B159" s="34" t="s">
        <v>44</v>
      </c>
      <c r="C159" s="26" t="s">
        <v>3</v>
      </c>
      <c r="D159" s="26" t="s">
        <v>46</v>
      </c>
      <c r="E159" s="26">
        <v>0.5</v>
      </c>
      <c r="F159" s="26">
        <v>139</v>
      </c>
    </row>
    <row r="160" spans="2:6" x14ac:dyDescent="0.3">
      <c r="B160" s="35" t="s">
        <v>44</v>
      </c>
      <c r="C160" s="28" t="s">
        <v>3</v>
      </c>
      <c r="D160" s="28" t="s">
        <v>46</v>
      </c>
      <c r="E160" s="28">
        <v>0.5</v>
      </c>
      <c r="F160" s="28">
        <v>139</v>
      </c>
    </row>
    <row r="161" spans="2:6" x14ac:dyDescent="0.3">
      <c r="B161" s="34" t="s">
        <v>44</v>
      </c>
      <c r="C161" s="26" t="s">
        <v>3</v>
      </c>
      <c r="D161" s="26" t="s">
        <v>46</v>
      </c>
      <c r="E161" s="26">
        <v>0.5</v>
      </c>
      <c r="F161" s="26">
        <v>139</v>
      </c>
    </row>
    <row r="162" spans="2:6" x14ac:dyDescent="0.3">
      <c r="B162" s="35" t="s">
        <v>44</v>
      </c>
      <c r="C162" s="28" t="s">
        <v>3</v>
      </c>
      <c r="D162" s="28" t="s">
        <v>46</v>
      </c>
      <c r="E162" s="28">
        <v>0.25</v>
      </c>
      <c r="F162" s="28">
        <v>119</v>
      </c>
    </row>
    <row r="163" spans="2:6" x14ac:dyDescent="0.3">
      <c r="B163" s="34" t="s">
        <v>44</v>
      </c>
      <c r="C163" s="26" t="s">
        <v>3</v>
      </c>
      <c r="D163" s="26" t="s">
        <v>46</v>
      </c>
      <c r="E163" s="26">
        <v>0.25</v>
      </c>
      <c r="F163" s="26">
        <v>119</v>
      </c>
    </row>
    <row r="164" spans="2:6" x14ac:dyDescent="0.3">
      <c r="B164" s="35" t="s">
        <v>44</v>
      </c>
      <c r="C164" s="28" t="s">
        <v>3</v>
      </c>
      <c r="D164" s="28" t="s">
        <v>46</v>
      </c>
      <c r="E164" s="28">
        <v>0.25</v>
      </c>
      <c r="F164" s="28">
        <v>119</v>
      </c>
    </row>
    <row r="165" spans="2:6" x14ac:dyDescent="0.3">
      <c r="B165" s="34" t="s">
        <v>44</v>
      </c>
      <c r="C165" s="26" t="s">
        <v>3</v>
      </c>
      <c r="D165" s="26" t="s">
        <v>46</v>
      </c>
      <c r="E165" s="26">
        <v>0.25</v>
      </c>
      <c r="F165" s="26">
        <v>119</v>
      </c>
    </row>
    <row r="166" spans="2:6" x14ac:dyDescent="0.3">
      <c r="B166" s="35" t="s">
        <v>44</v>
      </c>
      <c r="C166" s="28" t="s">
        <v>3</v>
      </c>
      <c r="D166" s="28" t="s">
        <v>46</v>
      </c>
      <c r="E166" s="28">
        <v>0.05</v>
      </c>
      <c r="F166" s="28">
        <v>96</v>
      </c>
    </row>
    <row r="167" spans="2:6" x14ac:dyDescent="0.3">
      <c r="B167" s="34" t="s">
        <v>44</v>
      </c>
      <c r="C167" s="26" t="s">
        <v>3</v>
      </c>
      <c r="D167" s="26" t="s">
        <v>46</v>
      </c>
      <c r="E167" s="26">
        <v>0.05</v>
      </c>
      <c r="F167" s="26">
        <v>96</v>
      </c>
    </row>
    <row r="168" spans="2:6" x14ac:dyDescent="0.3">
      <c r="B168" s="35" t="s">
        <v>44</v>
      </c>
      <c r="C168" s="28" t="s">
        <v>3</v>
      </c>
      <c r="D168" s="28" t="s">
        <v>46</v>
      </c>
      <c r="E168" s="28">
        <v>0.05</v>
      </c>
      <c r="F168" s="28">
        <v>96</v>
      </c>
    </row>
    <row r="169" spans="2:6" x14ac:dyDescent="0.3">
      <c r="B169" s="34" t="s">
        <v>44</v>
      </c>
      <c r="C169" s="26" t="s">
        <v>3</v>
      </c>
      <c r="D169" s="26" t="s">
        <v>46</v>
      </c>
      <c r="E169" s="26">
        <v>0</v>
      </c>
      <c r="F169" s="26">
        <v>54</v>
      </c>
    </row>
    <row r="170" spans="2:6" x14ac:dyDescent="0.3">
      <c r="B170" s="35" t="s">
        <v>44</v>
      </c>
      <c r="C170" s="28" t="s">
        <v>3</v>
      </c>
      <c r="D170" s="28" t="s">
        <v>46</v>
      </c>
      <c r="E170" s="28" t="s">
        <v>24</v>
      </c>
      <c r="F170" s="28">
        <v>143.147222</v>
      </c>
    </row>
    <row r="171" spans="2:6" x14ac:dyDescent="0.3">
      <c r="B171" s="34" t="s">
        <v>44</v>
      </c>
      <c r="C171" s="26" t="s">
        <v>3</v>
      </c>
      <c r="D171" s="26" t="s">
        <v>39</v>
      </c>
      <c r="E171" s="26">
        <v>1</v>
      </c>
      <c r="F171" s="26">
        <v>45.697285999999998</v>
      </c>
    </row>
    <row r="172" spans="2:6" x14ac:dyDescent="0.3">
      <c r="B172" s="35" t="s">
        <v>44</v>
      </c>
      <c r="C172" s="28" t="s">
        <v>3</v>
      </c>
      <c r="D172" s="28" t="s">
        <v>39</v>
      </c>
      <c r="E172" s="28">
        <v>0.95</v>
      </c>
      <c r="F172" s="28">
        <v>32.418021000000003</v>
      </c>
    </row>
    <row r="173" spans="2:6" x14ac:dyDescent="0.3">
      <c r="B173" s="34" t="s">
        <v>44</v>
      </c>
      <c r="C173" s="26" t="s">
        <v>3</v>
      </c>
      <c r="D173" s="26" t="s">
        <v>39</v>
      </c>
      <c r="E173" s="26">
        <v>0.95</v>
      </c>
      <c r="F173" s="26">
        <v>32.418021000000003</v>
      </c>
    </row>
    <row r="174" spans="2:6" x14ac:dyDescent="0.3">
      <c r="B174" s="35" t="s">
        <v>44</v>
      </c>
      <c r="C174" s="28" t="s">
        <v>3</v>
      </c>
      <c r="D174" s="28" t="s">
        <v>39</v>
      </c>
      <c r="E174" s="28">
        <v>0.95</v>
      </c>
      <c r="F174" s="28">
        <v>32.418021000000003</v>
      </c>
    </row>
    <row r="175" spans="2:6" x14ac:dyDescent="0.3">
      <c r="B175" s="34" t="s">
        <v>44</v>
      </c>
      <c r="C175" s="26" t="s">
        <v>3</v>
      </c>
      <c r="D175" s="26" t="s">
        <v>39</v>
      </c>
      <c r="E175" s="26">
        <v>0.75</v>
      </c>
      <c r="F175" s="26">
        <v>26.842721000000001</v>
      </c>
    </row>
    <row r="176" spans="2:6" x14ac:dyDescent="0.3">
      <c r="B176" s="35" t="s">
        <v>44</v>
      </c>
      <c r="C176" s="28" t="s">
        <v>3</v>
      </c>
      <c r="D176" s="28" t="s">
        <v>39</v>
      </c>
      <c r="E176" s="28">
        <v>0.75</v>
      </c>
      <c r="F176" s="28">
        <v>26.842721000000001</v>
      </c>
    </row>
    <row r="177" spans="2:6" x14ac:dyDescent="0.3">
      <c r="B177" s="34" t="s">
        <v>44</v>
      </c>
      <c r="C177" s="26" t="s">
        <v>3</v>
      </c>
      <c r="D177" s="26" t="s">
        <v>39</v>
      </c>
      <c r="E177" s="26">
        <v>0.75</v>
      </c>
      <c r="F177" s="26">
        <v>26.842721000000001</v>
      </c>
    </row>
    <row r="178" spans="2:6" x14ac:dyDescent="0.3">
      <c r="B178" s="35" t="s">
        <v>44</v>
      </c>
      <c r="C178" s="28" t="s">
        <v>3</v>
      </c>
      <c r="D178" s="28" t="s">
        <v>39</v>
      </c>
      <c r="E178" s="28">
        <v>0.75</v>
      </c>
      <c r="F178" s="28">
        <v>26.842721000000001</v>
      </c>
    </row>
    <row r="179" spans="2:6" x14ac:dyDescent="0.3">
      <c r="B179" s="34" t="s">
        <v>44</v>
      </c>
      <c r="C179" s="26" t="s">
        <v>3</v>
      </c>
      <c r="D179" s="26" t="s">
        <v>39</v>
      </c>
      <c r="E179" s="26">
        <v>0.5</v>
      </c>
      <c r="F179" s="26">
        <v>23.493103999999999</v>
      </c>
    </row>
    <row r="180" spans="2:6" x14ac:dyDescent="0.3">
      <c r="B180" s="35" t="s">
        <v>44</v>
      </c>
      <c r="C180" s="28" t="s">
        <v>3</v>
      </c>
      <c r="D180" s="28" t="s">
        <v>39</v>
      </c>
      <c r="E180" s="28">
        <v>0.5</v>
      </c>
      <c r="F180" s="28">
        <v>23.493103999999999</v>
      </c>
    </row>
    <row r="181" spans="2:6" x14ac:dyDescent="0.3">
      <c r="B181" s="34" t="s">
        <v>44</v>
      </c>
      <c r="C181" s="26" t="s">
        <v>3</v>
      </c>
      <c r="D181" s="26" t="s">
        <v>39</v>
      </c>
      <c r="E181" s="26">
        <v>0.5</v>
      </c>
      <c r="F181" s="26">
        <v>23.493103999999999</v>
      </c>
    </row>
    <row r="182" spans="2:6" x14ac:dyDescent="0.3">
      <c r="B182" s="35" t="s">
        <v>44</v>
      </c>
      <c r="C182" s="28" t="s">
        <v>3</v>
      </c>
      <c r="D182" s="28" t="s">
        <v>39</v>
      </c>
      <c r="E182" s="28">
        <v>0.5</v>
      </c>
      <c r="F182" s="28">
        <v>23.493103999999999</v>
      </c>
    </row>
    <row r="183" spans="2:6" x14ac:dyDescent="0.3">
      <c r="B183" s="34" t="s">
        <v>44</v>
      </c>
      <c r="C183" s="26" t="s">
        <v>3</v>
      </c>
      <c r="D183" s="26" t="s">
        <v>39</v>
      </c>
      <c r="E183" s="26">
        <v>0.5</v>
      </c>
      <c r="F183" s="26">
        <v>23.493103999999999</v>
      </c>
    </row>
    <row r="184" spans="2:6" x14ac:dyDescent="0.3">
      <c r="B184" s="35" t="s">
        <v>44</v>
      </c>
      <c r="C184" s="28" t="s">
        <v>3</v>
      </c>
      <c r="D184" s="28" t="s">
        <v>39</v>
      </c>
      <c r="E184" s="28">
        <v>0.25</v>
      </c>
      <c r="F184" s="28">
        <v>20.319789</v>
      </c>
    </row>
    <row r="185" spans="2:6" x14ac:dyDescent="0.3">
      <c r="B185" s="34" t="s">
        <v>44</v>
      </c>
      <c r="C185" s="26" t="s">
        <v>3</v>
      </c>
      <c r="D185" s="26" t="s">
        <v>39</v>
      </c>
      <c r="E185" s="26">
        <v>0.25</v>
      </c>
      <c r="F185" s="26">
        <v>20.319789</v>
      </c>
    </row>
    <row r="186" spans="2:6" x14ac:dyDescent="0.3">
      <c r="B186" s="35" t="s">
        <v>44</v>
      </c>
      <c r="C186" s="28" t="s">
        <v>3</v>
      </c>
      <c r="D186" s="28" t="s">
        <v>39</v>
      </c>
      <c r="E186" s="28">
        <v>0.25</v>
      </c>
      <c r="F186" s="28">
        <v>20.319789</v>
      </c>
    </row>
    <row r="187" spans="2:6" x14ac:dyDescent="0.3">
      <c r="B187" s="34" t="s">
        <v>44</v>
      </c>
      <c r="C187" s="26" t="s">
        <v>3</v>
      </c>
      <c r="D187" s="26" t="s">
        <v>39</v>
      </c>
      <c r="E187" s="26">
        <v>0.25</v>
      </c>
      <c r="F187" s="26">
        <v>20.319789</v>
      </c>
    </row>
    <row r="188" spans="2:6" x14ac:dyDescent="0.3">
      <c r="B188" s="35" t="s">
        <v>44</v>
      </c>
      <c r="C188" s="28" t="s">
        <v>3</v>
      </c>
      <c r="D188" s="28" t="s">
        <v>39</v>
      </c>
      <c r="E188" s="28">
        <v>0.05</v>
      </c>
      <c r="F188" s="28">
        <v>16.385884000000001</v>
      </c>
    </row>
    <row r="189" spans="2:6" x14ac:dyDescent="0.3">
      <c r="B189" s="34" t="s">
        <v>44</v>
      </c>
      <c r="C189" s="26" t="s">
        <v>3</v>
      </c>
      <c r="D189" s="26" t="s">
        <v>39</v>
      </c>
      <c r="E189" s="26">
        <v>0.05</v>
      </c>
      <c r="F189" s="26">
        <v>16.385884000000001</v>
      </c>
    </row>
    <row r="190" spans="2:6" x14ac:dyDescent="0.3">
      <c r="B190" s="35" t="s">
        <v>44</v>
      </c>
      <c r="C190" s="28" t="s">
        <v>3</v>
      </c>
      <c r="D190" s="28" t="s">
        <v>39</v>
      </c>
      <c r="E190" s="28">
        <v>0.05</v>
      </c>
      <c r="F190" s="28">
        <v>16.385884000000001</v>
      </c>
    </row>
    <row r="191" spans="2:6" x14ac:dyDescent="0.3">
      <c r="B191" s="34" t="s">
        <v>44</v>
      </c>
      <c r="C191" s="26" t="s">
        <v>3</v>
      </c>
      <c r="D191" s="26" t="s">
        <v>39</v>
      </c>
      <c r="E191" s="26">
        <v>0</v>
      </c>
      <c r="F191" s="26">
        <v>9.0197610000000008</v>
      </c>
    </row>
    <row r="192" spans="2:6" x14ac:dyDescent="0.3">
      <c r="B192" s="35" t="s">
        <v>44</v>
      </c>
      <c r="C192" s="28" t="s">
        <v>3</v>
      </c>
      <c r="D192" s="28" t="s">
        <v>39</v>
      </c>
      <c r="E192" s="28" t="s">
        <v>24</v>
      </c>
      <c r="F192" s="28">
        <v>23.847169000000001</v>
      </c>
    </row>
    <row r="193" spans="2:8" x14ac:dyDescent="0.3">
      <c r="B193" s="34" t="s">
        <v>44</v>
      </c>
      <c r="C193" s="26" t="s">
        <v>3</v>
      </c>
      <c r="D193" s="26" t="s">
        <v>40</v>
      </c>
      <c r="E193" s="26">
        <v>1</v>
      </c>
      <c r="F193" s="26">
        <v>801.14363300000002</v>
      </c>
      <c r="G193" s="30">
        <v>22285689.170000002</v>
      </c>
      <c r="H193">
        <f>F193/G193</f>
        <v>3.5948793276649652E-5</v>
      </c>
    </row>
    <row r="194" spans="2:8" x14ac:dyDescent="0.3">
      <c r="B194" s="35" t="s">
        <v>44</v>
      </c>
      <c r="C194" s="28" t="s">
        <v>3</v>
      </c>
      <c r="D194" s="28" t="s">
        <v>40</v>
      </c>
      <c r="E194" s="28">
        <v>0.95</v>
      </c>
      <c r="F194" s="28">
        <v>484.262855</v>
      </c>
    </row>
    <row r="195" spans="2:8" x14ac:dyDescent="0.3">
      <c r="B195" s="34" t="s">
        <v>44</v>
      </c>
      <c r="C195" s="26" t="s">
        <v>3</v>
      </c>
      <c r="D195" s="26" t="s">
        <v>40</v>
      </c>
      <c r="E195" s="26">
        <v>0.95</v>
      </c>
      <c r="F195" s="26">
        <v>484.262855</v>
      </c>
    </row>
    <row r="196" spans="2:8" x14ac:dyDescent="0.3">
      <c r="B196" s="35" t="s">
        <v>44</v>
      </c>
      <c r="C196" s="28" t="s">
        <v>3</v>
      </c>
      <c r="D196" s="28" t="s">
        <v>40</v>
      </c>
      <c r="E196" s="28">
        <v>0.95</v>
      </c>
      <c r="F196" s="28">
        <v>484.262855</v>
      </c>
    </row>
    <row r="197" spans="2:8" x14ac:dyDescent="0.3">
      <c r="B197" s="34" t="s">
        <v>44</v>
      </c>
      <c r="C197" s="26" t="s">
        <v>3</v>
      </c>
      <c r="D197" s="26" t="s">
        <v>40</v>
      </c>
      <c r="E197" s="26">
        <v>0.75</v>
      </c>
      <c r="F197" s="26">
        <v>383.17789699999997</v>
      </c>
    </row>
    <row r="198" spans="2:8" x14ac:dyDescent="0.3">
      <c r="B198" s="35" t="s">
        <v>44</v>
      </c>
      <c r="C198" s="28" t="s">
        <v>3</v>
      </c>
      <c r="D198" s="28" t="s">
        <v>40</v>
      </c>
      <c r="E198" s="28">
        <v>0.75</v>
      </c>
      <c r="F198" s="28">
        <v>383.17789699999997</v>
      </c>
    </row>
    <row r="199" spans="2:8" x14ac:dyDescent="0.3">
      <c r="B199" s="34" t="s">
        <v>44</v>
      </c>
      <c r="C199" s="26" t="s">
        <v>3</v>
      </c>
      <c r="D199" s="26" t="s">
        <v>40</v>
      </c>
      <c r="E199" s="26">
        <v>0.75</v>
      </c>
      <c r="F199" s="26">
        <v>383.17789699999997</v>
      </c>
    </row>
    <row r="200" spans="2:8" x14ac:dyDescent="0.3">
      <c r="B200" s="35" t="s">
        <v>44</v>
      </c>
      <c r="C200" s="28" t="s">
        <v>3</v>
      </c>
      <c r="D200" s="28" t="s">
        <v>40</v>
      </c>
      <c r="E200" s="28">
        <v>0.75</v>
      </c>
      <c r="F200" s="28">
        <v>383.17789699999997</v>
      </c>
    </row>
    <row r="201" spans="2:8" x14ac:dyDescent="0.3">
      <c r="B201" s="34" t="s">
        <v>44</v>
      </c>
      <c r="C201" s="26" t="s">
        <v>3</v>
      </c>
      <c r="D201" s="26" t="s">
        <v>40</v>
      </c>
      <c r="E201" s="26">
        <v>0.5</v>
      </c>
      <c r="F201" s="26">
        <v>326.77216099999998</v>
      </c>
    </row>
    <row r="202" spans="2:8" x14ac:dyDescent="0.3">
      <c r="B202" s="35" t="s">
        <v>44</v>
      </c>
      <c r="C202" s="28" t="s">
        <v>3</v>
      </c>
      <c r="D202" s="28" t="s">
        <v>40</v>
      </c>
      <c r="E202" s="28">
        <v>0.5</v>
      </c>
      <c r="F202" s="28">
        <v>326.77216099999998</v>
      </c>
    </row>
    <row r="203" spans="2:8" x14ac:dyDescent="0.3">
      <c r="B203" s="34" t="s">
        <v>44</v>
      </c>
      <c r="C203" s="26" t="s">
        <v>3</v>
      </c>
      <c r="D203" s="26" t="s">
        <v>40</v>
      </c>
      <c r="E203" s="26">
        <v>0.5</v>
      </c>
      <c r="F203" s="26">
        <v>326.77216099999998</v>
      </c>
    </row>
    <row r="204" spans="2:8" x14ac:dyDescent="0.3">
      <c r="B204" s="35" t="s">
        <v>44</v>
      </c>
      <c r="C204" s="28" t="s">
        <v>3</v>
      </c>
      <c r="D204" s="28" t="s">
        <v>40</v>
      </c>
      <c r="E204" s="28">
        <v>0.5</v>
      </c>
      <c r="F204" s="28">
        <v>326.77216099999998</v>
      </c>
    </row>
    <row r="205" spans="2:8" x14ac:dyDescent="0.3">
      <c r="B205" s="34" t="s">
        <v>44</v>
      </c>
      <c r="C205" s="26" t="s">
        <v>3</v>
      </c>
      <c r="D205" s="26" t="s">
        <v>40</v>
      </c>
      <c r="E205" s="26">
        <v>0.5</v>
      </c>
      <c r="F205" s="26">
        <v>326.77216099999998</v>
      </c>
    </row>
    <row r="206" spans="2:8" x14ac:dyDescent="0.3">
      <c r="B206" s="35" t="s">
        <v>44</v>
      </c>
      <c r="C206" s="28" t="s">
        <v>3</v>
      </c>
      <c r="D206" s="28" t="s">
        <v>40</v>
      </c>
      <c r="E206" s="28">
        <v>0.25</v>
      </c>
      <c r="F206" s="28">
        <v>280.70763599999998</v>
      </c>
    </row>
    <row r="207" spans="2:8" x14ac:dyDescent="0.3">
      <c r="B207" s="34" t="s">
        <v>44</v>
      </c>
      <c r="C207" s="26" t="s">
        <v>3</v>
      </c>
      <c r="D207" s="26" t="s">
        <v>40</v>
      </c>
      <c r="E207" s="26">
        <v>0.25</v>
      </c>
      <c r="F207" s="26">
        <v>280.70763599999998</v>
      </c>
    </row>
    <row r="208" spans="2:8" x14ac:dyDescent="0.3">
      <c r="B208" s="35" t="s">
        <v>44</v>
      </c>
      <c r="C208" s="28" t="s">
        <v>3</v>
      </c>
      <c r="D208" s="28" t="s">
        <v>40</v>
      </c>
      <c r="E208" s="28">
        <v>0.25</v>
      </c>
      <c r="F208" s="28">
        <v>280.70763599999998</v>
      </c>
    </row>
    <row r="209" spans="2:6" x14ac:dyDescent="0.3">
      <c r="B209" s="34" t="s">
        <v>44</v>
      </c>
      <c r="C209" s="26" t="s">
        <v>3</v>
      </c>
      <c r="D209" s="26" t="s">
        <v>40</v>
      </c>
      <c r="E209" s="26">
        <v>0.25</v>
      </c>
      <c r="F209" s="26">
        <v>280.70763599999998</v>
      </c>
    </row>
    <row r="210" spans="2:6" x14ac:dyDescent="0.3">
      <c r="B210" s="35" t="s">
        <v>44</v>
      </c>
      <c r="C210" s="28" t="s">
        <v>3</v>
      </c>
      <c r="D210" s="28" t="s">
        <v>40</v>
      </c>
      <c r="E210" s="28">
        <v>0.05</v>
      </c>
      <c r="F210" s="28">
        <v>233.46464900000001</v>
      </c>
    </row>
    <row r="211" spans="2:6" x14ac:dyDescent="0.3">
      <c r="B211" s="34" t="s">
        <v>44</v>
      </c>
      <c r="C211" s="26" t="s">
        <v>3</v>
      </c>
      <c r="D211" s="26" t="s">
        <v>40</v>
      </c>
      <c r="E211" s="26">
        <v>0.05</v>
      </c>
      <c r="F211" s="26">
        <v>233.46464900000001</v>
      </c>
    </row>
    <row r="212" spans="2:6" x14ac:dyDescent="0.3">
      <c r="B212" s="35" t="s">
        <v>44</v>
      </c>
      <c r="C212" s="28" t="s">
        <v>3</v>
      </c>
      <c r="D212" s="28" t="s">
        <v>40</v>
      </c>
      <c r="E212" s="28">
        <v>0.05</v>
      </c>
      <c r="F212" s="28">
        <v>233.46464900000001</v>
      </c>
    </row>
    <row r="213" spans="2:6" x14ac:dyDescent="0.3">
      <c r="B213" s="34" t="s">
        <v>44</v>
      </c>
      <c r="C213" s="26" t="s">
        <v>3</v>
      </c>
      <c r="D213" s="26" t="s">
        <v>40</v>
      </c>
      <c r="E213" s="26">
        <v>0</v>
      </c>
      <c r="F213" s="26">
        <v>183.89168599999999</v>
      </c>
    </row>
    <row r="214" spans="2:6" x14ac:dyDescent="0.3">
      <c r="B214" s="35" t="s">
        <v>44</v>
      </c>
      <c r="C214" s="28" t="s">
        <v>3</v>
      </c>
      <c r="D214" s="28" t="s">
        <v>40</v>
      </c>
      <c r="E214" s="28" t="s">
        <v>24</v>
      </c>
      <c r="F214" s="28">
        <v>338.822588</v>
      </c>
    </row>
    <row r="215" spans="2:6" x14ac:dyDescent="0.3">
      <c r="B215" s="34" t="s">
        <v>44</v>
      </c>
      <c r="C215" s="26" t="s">
        <v>3</v>
      </c>
      <c r="D215" s="26" t="s">
        <v>41</v>
      </c>
      <c r="E215" s="26">
        <v>1</v>
      </c>
      <c r="F215" s="26">
        <v>835.03211599999997</v>
      </c>
    </row>
    <row r="216" spans="2:6" x14ac:dyDescent="0.3">
      <c r="B216" s="35" t="s">
        <v>44</v>
      </c>
      <c r="C216" s="28" t="s">
        <v>3</v>
      </c>
      <c r="D216" s="28" t="s">
        <v>41</v>
      </c>
      <c r="E216" s="28">
        <v>0.95</v>
      </c>
      <c r="F216" s="28">
        <v>520.98624500000005</v>
      </c>
    </row>
    <row r="217" spans="2:6" x14ac:dyDescent="0.3">
      <c r="B217" s="34" t="s">
        <v>44</v>
      </c>
      <c r="C217" s="26" t="s">
        <v>3</v>
      </c>
      <c r="D217" s="26" t="s">
        <v>41</v>
      </c>
      <c r="E217" s="26">
        <v>0.95</v>
      </c>
      <c r="F217" s="26">
        <v>520.98624500000005</v>
      </c>
    </row>
    <row r="218" spans="2:6" x14ac:dyDescent="0.3">
      <c r="B218" s="35" t="s">
        <v>44</v>
      </c>
      <c r="C218" s="28" t="s">
        <v>3</v>
      </c>
      <c r="D218" s="28" t="s">
        <v>41</v>
      </c>
      <c r="E218" s="28">
        <v>0.95</v>
      </c>
      <c r="F218" s="28">
        <v>520.98624500000005</v>
      </c>
    </row>
    <row r="219" spans="2:6" x14ac:dyDescent="0.3">
      <c r="B219" s="34" t="s">
        <v>44</v>
      </c>
      <c r="C219" s="26" t="s">
        <v>3</v>
      </c>
      <c r="D219" s="26" t="s">
        <v>41</v>
      </c>
      <c r="E219" s="26">
        <v>0.75</v>
      </c>
      <c r="F219" s="26">
        <v>420.21884999999997</v>
      </c>
    </row>
    <row r="220" spans="2:6" x14ac:dyDescent="0.3">
      <c r="B220" s="35" t="s">
        <v>44</v>
      </c>
      <c r="C220" s="28" t="s">
        <v>3</v>
      </c>
      <c r="D220" s="28" t="s">
        <v>41</v>
      </c>
      <c r="E220" s="28">
        <v>0.75</v>
      </c>
      <c r="F220" s="28">
        <v>420.21884999999997</v>
      </c>
    </row>
    <row r="221" spans="2:6" x14ac:dyDescent="0.3">
      <c r="B221" s="34" t="s">
        <v>44</v>
      </c>
      <c r="C221" s="26" t="s">
        <v>3</v>
      </c>
      <c r="D221" s="26" t="s">
        <v>41</v>
      </c>
      <c r="E221" s="26">
        <v>0.75</v>
      </c>
      <c r="F221" s="26">
        <v>420.21884999999997</v>
      </c>
    </row>
    <row r="222" spans="2:6" x14ac:dyDescent="0.3">
      <c r="B222" s="35" t="s">
        <v>44</v>
      </c>
      <c r="C222" s="28" t="s">
        <v>3</v>
      </c>
      <c r="D222" s="28" t="s">
        <v>41</v>
      </c>
      <c r="E222" s="28">
        <v>0.75</v>
      </c>
      <c r="F222" s="28">
        <v>420.21884999999997</v>
      </c>
    </row>
    <row r="223" spans="2:6" x14ac:dyDescent="0.3">
      <c r="B223" s="34" t="s">
        <v>44</v>
      </c>
      <c r="C223" s="26" t="s">
        <v>3</v>
      </c>
      <c r="D223" s="26" t="s">
        <v>41</v>
      </c>
      <c r="E223" s="26">
        <v>0.5</v>
      </c>
      <c r="F223" s="26">
        <v>365.19141999999999</v>
      </c>
    </row>
    <row r="224" spans="2:6" x14ac:dyDescent="0.3">
      <c r="B224" s="35" t="s">
        <v>44</v>
      </c>
      <c r="C224" s="28" t="s">
        <v>3</v>
      </c>
      <c r="D224" s="28" t="s">
        <v>41</v>
      </c>
      <c r="E224" s="28">
        <v>0.5</v>
      </c>
      <c r="F224" s="28">
        <v>365.19141999999999</v>
      </c>
    </row>
    <row r="225" spans="2:6" x14ac:dyDescent="0.3">
      <c r="B225" s="34" t="s">
        <v>44</v>
      </c>
      <c r="C225" s="26" t="s">
        <v>3</v>
      </c>
      <c r="D225" s="26" t="s">
        <v>41</v>
      </c>
      <c r="E225" s="26">
        <v>0.5</v>
      </c>
      <c r="F225" s="26">
        <v>365.19141999999999</v>
      </c>
    </row>
    <row r="226" spans="2:6" x14ac:dyDescent="0.3">
      <c r="B226" s="35" t="s">
        <v>44</v>
      </c>
      <c r="C226" s="28" t="s">
        <v>3</v>
      </c>
      <c r="D226" s="28" t="s">
        <v>41</v>
      </c>
      <c r="E226" s="28">
        <v>0.5</v>
      </c>
      <c r="F226" s="28">
        <v>365.19141999999999</v>
      </c>
    </row>
    <row r="227" spans="2:6" x14ac:dyDescent="0.3">
      <c r="B227" s="34" t="s">
        <v>44</v>
      </c>
      <c r="C227" s="26" t="s">
        <v>3</v>
      </c>
      <c r="D227" s="26" t="s">
        <v>41</v>
      </c>
      <c r="E227" s="26">
        <v>0.5</v>
      </c>
      <c r="F227" s="26">
        <v>365.19141999999999</v>
      </c>
    </row>
    <row r="228" spans="2:6" x14ac:dyDescent="0.3">
      <c r="B228" s="35" t="s">
        <v>44</v>
      </c>
      <c r="C228" s="28" t="s">
        <v>3</v>
      </c>
      <c r="D228" s="28" t="s">
        <v>41</v>
      </c>
      <c r="E228" s="28">
        <v>0.25</v>
      </c>
      <c r="F228" s="28">
        <v>319.61592899999999</v>
      </c>
    </row>
    <row r="229" spans="2:6" x14ac:dyDescent="0.3">
      <c r="B229" s="34" t="s">
        <v>44</v>
      </c>
      <c r="C229" s="26" t="s">
        <v>3</v>
      </c>
      <c r="D229" s="26" t="s">
        <v>41</v>
      </c>
      <c r="E229" s="26">
        <v>0.25</v>
      </c>
      <c r="F229" s="26">
        <v>319.61592899999999</v>
      </c>
    </row>
    <row r="230" spans="2:6" x14ac:dyDescent="0.3">
      <c r="B230" s="35" t="s">
        <v>44</v>
      </c>
      <c r="C230" s="28" t="s">
        <v>3</v>
      </c>
      <c r="D230" s="28" t="s">
        <v>41</v>
      </c>
      <c r="E230" s="28">
        <v>0.25</v>
      </c>
      <c r="F230" s="28">
        <v>319.61592899999999</v>
      </c>
    </row>
    <row r="231" spans="2:6" x14ac:dyDescent="0.3">
      <c r="B231" s="34" t="s">
        <v>44</v>
      </c>
      <c r="C231" s="26" t="s">
        <v>3</v>
      </c>
      <c r="D231" s="26" t="s">
        <v>41</v>
      </c>
      <c r="E231" s="26">
        <v>0.25</v>
      </c>
      <c r="F231" s="26">
        <v>319.61592899999999</v>
      </c>
    </row>
    <row r="232" spans="2:6" x14ac:dyDescent="0.3">
      <c r="B232" s="35" t="s">
        <v>44</v>
      </c>
      <c r="C232" s="28" t="s">
        <v>3</v>
      </c>
      <c r="D232" s="28" t="s">
        <v>41</v>
      </c>
      <c r="E232" s="28">
        <v>0.05</v>
      </c>
      <c r="F232" s="28">
        <v>272.21267899999998</v>
      </c>
    </row>
    <row r="233" spans="2:6" x14ac:dyDescent="0.3">
      <c r="B233" s="34" t="s">
        <v>44</v>
      </c>
      <c r="C233" s="26" t="s">
        <v>3</v>
      </c>
      <c r="D233" s="26" t="s">
        <v>41</v>
      </c>
      <c r="E233" s="26">
        <v>0.05</v>
      </c>
      <c r="F233" s="26">
        <v>272.21267899999998</v>
      </c>
    </row>
    <row r="234" spans="2:6" x14ac:dyDescent="0.3">
      <c r="B234" s="35" t="s">
        <v>44</v>
      </c>
      <c r="C234" s="28" t="s">
        <v>3</v>
      </c>
      <c r="D234" s="28" t="s">
        <v>41</v>
      </c>
      <c r="E234" s="28">
        <v>0.05</v>
      </c>
      <c r="F234" s="28">
        <v>272.21267899999998</v>
      </c>
    </row>
    <row r="235" spans="2:6" x14ac:dyDescent="0.3">
      <c r="B235" s="34" t="s">
        <v>44</v>
      </c>
      <c r="C235" s="26" t="s">
        <v>3</v>
      </c>
      <c r="D235" s="26" t="s">
        <v>41</v>
      </c>
      <c r="E235" s="26">
        <v>0</v>
      </c>
      <c r="F235" s="26">
        <v>223.06103899999999</v>
      </c>
    </row>
    <row r="236" spans="2:6" x14ac:dyDescent="0.3">
      <c r="B236" s="35" t="s">
        <v>44</v>
      </c>
      <c r="C236" s="28" t="s">
        <v>3</v>
      </c>
      <c r="D236" s="28" t="s">
        <v>41</v>
      </c>
      <c r="E236" s="28" t="s">
        <v>24</v>
      </c>
      <c r="F236" s="28">
        <v>376.57867700000003</v>
      </c>
    </row>
    <row r="237" spans="2:6" x14ac:dyDescent="0.3">
      <c r="B237" s="34" t="s">
        <v>44</v>
      </c>
      <c r="C237" s="26" t="s">
        <v>3</v>
      </c>
      <c r="D237" s="26" t="s">
        <v>42</v>
      </c>
      <c r="E237" s="26">
        <v>1</v>
      </c>
      <c r="F237" s="26">
        <v>20578946.852789</v>
      </c>
    </row>
    <row r="238" spans="2:6" x14ac:dyDescent="0.3">
      <c r="B238" s="35" t="s">
        <v>44</v>
      </c>
      <c r="C238" s="28" t="s">
        <v>3</v>
      </c>
      <c r="D238" s="28" t="s">
        <v>42</v>
      </c>
      <c r="E238" s="28">
        <v>0.95</v>
      </c>
      <c r="F238" s="28">
        <v>13706822.574012</v>
      </c>
    </row>
    <row r="239" spans="2:6" x14ac:dyDescent="0.3">
      <c r="B239" s="34" t="s">
        <v>44</v>
      </c>
      <c r="C239" s="26" t="s">
        <v>3</v>
      </c>
      <c r="D239" s="26" t="s">
        <v>42</v>
      </c>
      <c r="E239" s="26">
        <v>0.95</v>
      </c>
      <c r="F239" s="26">
        <v>13706822.574012</v>
      </c>
    </row>
    <row r="240" spans="2:6" x14ac:dyDescent="0.3">
      <c r="B240" s="35" t="s">
        <v>44</v>
      </c>
      <c r="C240" s="28" t="s">
        <v>3</v>
      </c>
      <c r="D240" s="28" t="s">
        <v>42</v>
      </c>
      <c r="E240" s="28">
        <v>0.95</v>
      </c>
      <c r="F240" s="28">
        <v>13706822.574012</v>
      </c>
    </row>
    <row r="241" spans="2:6" x14ac:dyDescent="0.3">
      <c r="B241" s="34" t="s">
        <v>44</v>
      </c>
      <c r="C241" s="26" t="s">
        <v>3</v>
      </c>
      <c r="D241" s="26" t="s">
        <v>42</v>
      </c>
      <c r="E241" s="26">
        <v>0.75</v>
      </c>
      <c r="F241" s="26">
        <v>10900436.099154999</v>
      </c>
    </row>
    <row r="242" spans="2:6" x14ac:dyDescent="0.3">
      <c r="B242" s="35" t="s">
        <v>44</v>
      </c>
      <c r="C242" s="28" t="s">
        <v>3</v>
      </c>
      <c r="D242" s="28" t="s">
        <v>42</v>
      </c>
      <c r="E242" s="28">
        <v>0.75</v>
      </c>
      <c r="F242" s="28">
        <v>10900436.099154999</v>
      </c>
    </row>
    <row r="243" spans="2:6" x14ac:dyDescent="0.3">
      <c r="B243" s="34" t="s">
        <v>44</v>
      </c>
      <c r="C243" s="26" t="s">
        <v>3</v>
      </c>
      <c r="D243" s="26" t="s">
        <v>42</v>
      </c>
      <c r="E243" s="26">
        <v>0.75</v>
      </c>
      <c r="F243" s="26">
        <v>10900436.099154999</v>
      </c>
    </row>
    <row r="244" spans="2:6" x14ac:dyDescent="0.3">
      <c r="B244" s="35" t="s">
        <v>44</v>
      </c>
      <c r="C244" s="28" t="s">
        <v>3</v>
      </c>
      <c r="D244" s="28" t="s">
        <v>42</v>
      </c>
      <c r="E244" s="28">
        <v>0.75</v>
      </c>
      <c r="F244" s="28">
        <v>10900436.099154999</v>
      </c>
    </row>
    <row r="245" spans="2:6" x14ac:dyDescent="0.3">
      <c r="B245" s="34" t="s">
        <v>44</v>
      </c>
      <c r="C245" s="26" t="s">
        <v>3</v>
      </c>
      <c r="D245" s="26" t="s">
        <v>42</v>
      </c>
      <c r="E245" s="26">
        <v>0.5</v>
      </c>
      <c r="F245" s="26">
        <v>9131172.2672019992</v>
      </c>
    </row>
    <row r="246" spans="2:6" x14ac:dyDescent="0.3">
      <c r="B246" s="35" t="s">
        <v>44</v>
      </c>
      <c r="C246" s="28" t="s">
        <v>3</v>
      </c>
      <c r="D246" s="28" t="s">
        <v>42</v>
      </c>
      <c r="E246" s="28">
        <v>0.5</v>
      </c>
      <c r="F246" s="28">
        <v>9131172.2672019992</v>
      </c>
    </row>
    <row r="247" spans="2:6" x14ac:dyDescent="0.3">
      <c r="B247" s="34" t="s">
        <v>44</v>
      </c>
      <c r="C247" s="26" t="s">
        <v>3</v>
      </c>
      <c r="D247" s="26" t="s">
        <v>42</v>
      </c>
      <c r="E247" s="26">
        <v>0.5</v>
      </c>
      <c r="F247" s="26">
        <v>9131172.2672019992</v>
      </c>
    </row>
    <row r="248" spans="2:6" x14ac:dyDescent="0.3">
      <c r="B248" s="35" t="s">
        <v>44</v>
      </c>
      <c r="C248" s="28" t="s">
        <v>3</v>
      </c>
      <c r="D248" s="28" t="s">
        <v>42</v>
      </c>
      <c r="E248" s="28">
        <v>0.5</v>
      </c>
      <c r="F248" s="28">
        <v>9131172.2672019992</v>
      </c>
    </row>
    <row r="249" spans="2:6" x14ac:dyDescent="0.3">
      <c r="B249" s="34" t="s">
        <v>44</v>
      </c>
      <c r="C249" s="26" t="s">
        <v>3</v>
      </c>
      <c r="D249" s="26" t="s">
        <v>42</v>
      </c>
      <c r="E249" s="26">
        <v>0.5</v>
      </c>
      <c r="F249" s="26">
        <v>9131172.2672019992</v>
      </c>
    </row>
    <row r="250" spans="2:6" x14ac:dyDescent="0.3">
      <c r="B250" s="35" t="s">
        <v>44</v>
      </c>
      <c r="C250" s="28" t="s">
        <v>3</v>
      </c>
      <c r="D250" s="28" t="s">
        <v>42</v>
      </c>
      <c r="E250" s="28">
        <v>0.25</v>
      </c>
      <c r="F250" s="28">
        <v>7648575.5749129998</v>
      </c>
    </row>
    <row r="251" spans="2:6" x14ac:dyDescent="0.3">
      <c r="B251" s="34" t="s">
        <v>44</v>
      </c>
      <c r="C251" s="26" t="s">
        <v>3</v>
      </c>
      <c r="D251" s="26" t="s">
        <v>42</v>
      </c>
      <c r="E251" s="26">
        <v>0.25</v>
      </c>
      <c r="F251" s="26">
        <v>7648575.5749129998</v>
      </c>
    </row>
    <row r="252" spans="2:6" x14ac:dyDescent="0.3">
      <c r="B252" s="35" t="s">
        <v>44</v>
      </c>
      <c r="C252" s="28" t="s">
        <v>3</v>
      </c>
      <c r="D252" s="28" t="s">
        <v>42</v>
      </c>
      <c r="E252" s="28">
        <v>0.25</v>
      </c>
      <c r="F252" s="28">
        <v>7648575.5749129998</v>
      </c>
    </row>
    <row r="253" spans="2:6" x14ac:dyDescent="0.3">
      <c r="B253" s="34" t="s">
        <v>44</v>
      </c>
      <c r="C253" s="26" t="s">
        <v>3</v>
      </c>
      <c r="D253" s="26" t="s">
        <v>42</v>
      </c>
      <c r="E253" s="26">
        <v>0.25</v>
      </c>
      <c r="F253" s="26">
        <v>7648575.5749129998</v>
      </c>
    </row>
    <row r="254" spans="2:6" x14ac:dyDescent="0.3">
      <c r="B254" s="35" t="s">
        <v>44</v>
      </c>
      <c r="C254" s="28" t="s">
        <v>3</v>
      </c>
      <c r="D254" s="28" t="s">
        <v>42</v>
      </c>
      <c r="E254" s="28">
        <v>0.05</v>
      </c>
      <c r="F254" s="28">
        <v>5911519.6057810001</v>
      </c>
    </row>
    <row r="255" spans="2:6" x14ac:dyDescent="0.3">
      <c r="B255" s="34" t="s">
        <v>44</v>
      </c>
      <c r="C255" s="26" t="s">
        <v>3</v>
      </c>
      <c r="D255" s="26" t="s">
        <v>42</v>
      </c>
      <c r="E255" s="26">
        <v>0.05</v>
      </c>
      <c r="F255" s="26">
        <v>5911519.6057810001</v>
      </c>
    </row>
    <row r="256" spans="2:6" x14ac:dyDescent="0.3">
      <c r="B256" s="35" t="s">
        <v>44</v>
      </c>
      <c r="C256" s="28" t="s">
        <v>3</v>
      </c>
      <c r="D256" s="28" t="s">
        <v>42</v>
      </c>
      <c r="E256" s="28">
        <v>0.05</v>
      </c>
      <c r="F256" s="28">
        <v>5911519.6057810001</v>
      </c>
    </row>
    <row r="257" spans="2:6" x14ac:dyDescent="0.3">
      <c r="B257" s="34" t="s">
        <v>44</v>
      </c>
      <c r="C257" s="26" t="s">
        <v>3</v>
      </c>
      <c r="D257" s="26" t="s">
        <v>42</v>
      </c>
      <c r="E257" s="26">
        <v>0</v>
      </c>
      <c r="F257" s="26">
        <v>3029126.680563</v>
      </c>
    </row>
    <row r="258" spans="2:6" x14ac:dyDescent="0.3">
      <c r="B258" s="35" t="s">
        <v>44</v>
      </c>
      <c r="C258" s="28" t="s">
        <v>3</v>
      </c>
      <c r="D258" s="28" t="s">
        <v>42</v>
      </c>
      <c r="E258" s="28" t="s">
        <v>24</v>
      </c>
      <c r="F258" s="28">
        <v>9397870.1987839993</v>
      </c>
    </row>
    <row r="259" spans="2:6" x14ac:dyDescent="0.3">
      <c r="B259" s="34" t="s">
        <v>44</v>
      </c>
      <c r="C259" s="26" t="s">
        <v>3</v>
      </c>
      <c r="D259" s="26" t="s">
        <v>43</v>
      </c>
      <c r="E259" s="26">
        <v>1</v>
      </c>
      <c r="F259" s="26">
        <v>847.24255100000005</v>
      </c>
    </row>
    <row r="260" spans="2:6" x14ac:dyDescent="0.3">
      <c r="B260" s="35" t="s">
        <v>44</v>
      </c>
      <c r="C260" s="28" t="s">
        <v>3</v>
      </c>
      <c r="D260" s="28" t="s">
        <v>43</v>
      </c>
      <c r="E260" s="28">
        <v>0.95</v>
      </c>
      <c r="F260" s="28">
        <v>514.28296599999999</v>
      </c>
    </row>
    <row r="261" spans="2:6" x14ac:dyDescent="0.3">
      <c r="B261" s="34" t="s">
        <v>44</v>
      </c>
      <c r="C261" s="26" t="s">
        <v>3</v>
      </c>
      <c r="D261" s="26" t="s">
        <v>43</v>
      </c>
      <c r="E261" s="26">
        <v>0.95</v>
      </c>
      <c r="F261" s="26">
        <v>514.28296599999999</v>
      </c>
    </row>
    <row r="262" spans="2:6" x14ac:dyDescent="0.3">
      <c r="B262" s="35" t="s">
        <v>44</v>
      </c>
      <c r="C262" s="28" t="s">
        <v>3</v>
      </c>
      <c r="D262" s="28" t="s">
        <v>43</v>
      </c>
      <c r="E262" s="28">
        <v>0.95</v>
      </c>
      <c r="F262" s="28">
        <v>514.28296599999999</v>
      </c>
    </row>
    <row r="263" spans="2:6" x14ac:dyDescent="0.3">
      <c r="B263" s="34" t="s">
        <v>44</v>
      </c>
      <c r="C263" s="26" t="s">
        <v>3</v>
      </c>
      <c r="D263" s="26" t="s">
        <v>43</v>
      </c>
      <c r="E263" s="26">
        <v>0.75</v>
      </c>
      <c r="F263" s="26">
        <v>408.18402500000002</v>
      </c>
    </row>
    <row r="264" spans="2:6" x14ac:dyDescent="0.3">
      <c r="B264" s="35" t="s">
        <v>44</v>
      </c>
      <c r="C264" s="28" t="s">
        <v>3</v>
      </c>
      <c r="D264" s="28" t="s">
        <v>43</v>
      </c>
      <c r="E264" s="28">
        <v>0.75</v>
      </c>
      <c r="F264" s="28">
        <v>408.18402500000002</v>
      </c>
    </row>
    <row r="265" spans="2:6" x14ac:dyDescent="0.3">
      <c r="B265" s="34" t="s">
        <v>44</v>
      </c>
      <c r="C265" s="26" t="s">
        <v>3</v>
      </c>
      <c r="D265" s="26" t="s">
        <v>43</v>
      </c>
      <c r="E265" s="26">
        <v>0.75</v>
      </c>
      <c r="F265" s="26">
        <v>408.18402500000002</v>
      </c>
    </row>
    <row r="266" spans="2:6" x14ac:dyDescent="0.3">
      <c r="B266" s="35" t="s">
        <v>44</v>
      </c>
      <c r="C266" s="28" t="s">
        <v>3</v>
      </c>
      <c r="D266" s="28" t="s">
        <v>43</v>
      </c>
      <c r="E266" s="28">
        <v>0.75</v>
      </c>
      <c r="F266" s="28">
        <v>408.18402500000002</v>
      </c>
    </row>
    <row r="267" spans="2:6" x14ac:dyDescent="0.3">
      <c r="B267" s="34" t="s">
        <v>44</v>
      </c>
      <c r="C267" s="26" t="s">
        <v>3</v>
      </c>
      <c r="D267" s="26" t="s">
        <v>43</v>
      </c>
      <c r="E267" s="26">
        <v>0.5</v>
      </c>
      <c r="F267" s="26">
        <v>348.76526699999999</v>
      </c>
    </row>
    <row r="268" spans="2:6" x14ac:dyDescent="0.3">
      <c r="B268" s="35" t="s">
        <v>44</v>
      </c>
      <c r="C268" s="28" t="s">
        <v>3</v>
      </c>
      <c r="D268" s="28" t="s">
        <v>43</v>
      </c>
      <c r="E268" s="28">
        <v>0.5</v>
      </c>
      <c r="F268" s="28">
        <v>348.76526699999999</v>
      </c>
    </row>
    <row r="269" spans="2:6" x14ac:dyDescent="0.3">
      <c r="B269" s="34" t="s">
        <v>44</v>
      </c>
      <c r="C269" s="26" t="s">
        <v>3</v>
      </c>
      <c r="D269" s="26" t="s">
        <v>43</v>
      </c>
      <c r="E269" s="26">
        <v>0.5</v>
      </c>
      <c r="F269" s="26">
        <v>348.76526699999999</v>
      </c>
    </row>
    <row r="270" spans="2:6" x14ac:dyDescent="0.3">
      <c r="B270" s="35" t="s">
        <v>44</v>
      </c>
      <c r="C270" s="28" t="s">
        <v>3</v>
      </c>
      <c r="D270" s="28" t="s">
        <v>43</v>
      </c>
      <c r="E270" s="28">
        <v>0.5</v>
      </c>
      <c r="F270" s="28">
        <v>348.76526699999999</v>
      </c>
    </row>
    <row r="271" spans="2:6" x14ac:dyDescent="0.3">
      <c r="B271" s="34" t="s">
        <v>44</v>
      </c>
      <c r="C271" s="26" t="s">
        <v>3</v>
      </c>
      <c r="D271" s="26" t="s">
        <v>43</v>
      </c>
      <c r="E271" s="26">
        <v>0.5</v>
      </c>
      <c r="F271" s="26">
        <v>348.76526699999999</v>
      </c>
    </row>
    <row r="272" spans="2:6" x14ac:dyDescent="0.3">
      <c r="B272" s="35" t="s">
        <v>44</v>
      </c>
      <c r="C272" s="28" t="s">
        <v>3</v>
      </c>
      <c r="D272" s="28" t="s">
        <v>43</v>
      </c>
      <c r="E272" s="28">
        <v>0.25</v>
      </c>
      <c r="F272" s="28">
        <v>299.916676</v>
      </c>
    </row>
    <row r="273" spans="2:6" x14ac:dyDescent="0.3">
      <c r="B273" s="34" t="s">
        <v>44</v>
      </c>
      <c r="C273" s="26" t="s">
        <v>3</v>
      </c>
      <c r="D273" s="26" t="s">
        <v>43</v>
      </c>
      <c r="E273" s="26">
        <v>0.25</v>
      </c>
      <c r="F273" s="26">
        <v>299.916676</v>
      </c>
    </row>
    <row r="274" spans="2:6" x14ac:dyDescent="0.3">
      <c r="B274" s="35" t="s">
        <v>44</v>
      </c>
      <c r="C274" s="28" t="s">
        <v>3</v>
      </c>
      <c r="D274" s="28" t="s">
        <v>43</v>
      </c>
      <c r="E274" s="28">
        <v>0.25</v>
      </c>
      <c r="F274" s="28">
        <v>299.916676</v>
      </c>
    </row>
    <row r="275" spans="2:6" x14ac:dyDescent="0.3">
      <c r="B275" s="34" t="s">
        <v>44</v>
      </c>
      <c r="C275" s="26" t="s">
        <v>3</v>
      </c>
      <c r="D275" s="26" t="s">
        <v>43</v>
      </c>
      <c r="E275" s="26">
        <v>0.25</v>
      </c>
      <c r="F275" s="26">
        <v>299.916676</v>
      </c>
    </row>
    <row r="276" spans="2:6" x14ac:dyDescent="0.3">
      <c r="B276" s="35" t="s">
        <v>44</v>
      </c>
      <c r="C276" s="28" t="s">
        <v>3</v>
      </c>
      <c r="D276" s="28" t="s">
        <v>43</v>
      </c>
      <c r="E276" s="28">
        <v>0.05</v>
      </c>
      <c r="F276" s="28">
        <v>250.399091</v>
      </c>
    </row>
    <row r="277" spans="2:6" x14ac:dyDescent="0.3">
      <c r="B277" s="34" t="s">
        <v>44</v>
      </c>
      <c r="C277" s="26" t="s">
        <v>3</v>
      </c>
      <c r="D277" s="26" t="s">
        <v>43</v>
      </c>
      <c r="E277" s="26">
        <v>0.05</v>
      </c>
      <c r="F277" s="26">
        <v>250.399091</v>
      </c>
    </row>
    <row r="278" spans="2:6" x14ac:dyDescent="0.3">
      <c r="B278" s="35" t="s">
        <v>44</v>
      </c>
      <c r="C278" s="28" t="s">
        <v>3</v>
      </c>
      <c r="D278" s="28" t="s">
        <v>43</v>
      </c>
      <c r="E278" s="28">
        <v>0.05</v>
      </c>
      <c r="F278" s="28">
        <v>250.399091</v>
      </c>
    </row>
    <row r="279" spans="2:6" x14ac:dyDescent="0.3">
      <c r="B279" s="34" t="s">
        <v>44</v>
      </c>
      <c r="C279" s="26" t="s">
        <v>3</v>
      </c>
      <c r="D279" s="26" t="s">
        <v>43</v>
      </c>
      <c r="E279" s="26">
        <v>0</v>
      </c>
      <c r="F279" s="26">
        <v>197.70380399999999</v>
      </c>
    </row>
    <row r="280" spans="2:6" x14ac:dyDescent="0.3">
      <c r="B280" s="35" t="s">
        <v>44</v>
      </c>
      <c r="C280" s="28" t="s">
        <v>3</v>
      </c>
      <c r="D280" s="28" t="s">
        <v>43</v>
      </c>
      <c r="E280" s="28" t="s">
        <v>24</v>
      </c>
      <c r="F280" s="28">
        <v>361.298992</v>
      </c>
    </row>
    <row r="281" spans="2:6" x14ac:dyDescent="0.3">
      <c r="B281" s="34" t="s">
        <v>44</v>
      </c>
      <c r="C281" s="26" t="s">
        <v>4</v>
      </c>
      <c r="D281" s="26" t="s">
        <v>35</v>
      </c>
      <c r="E281" s="26">
        <v>1</v>
      </c>
      <c r="F281" s="26">
        <v>95008.55</v>
      </c>
    </row>
    <row r="282" spans="2:6" x14ac:dyDescent="0.3">
      <c r="B282" s="35" t="s">
        <v>44</v>
      </c>
      <c r="C282" s="28" t="s">
        <v>4</v>
      </c>
      <c r="D282" s="28" t="s">
        <v>35</v>
      </c>
      <c r="E282" s="28">
        <v>0.95</v>
      </c>
      <c r="F282" s="28">
        <v>74154.149999999994</v>
      </c>
    </row>
    <row r="283" spans="2:6" x14ac:dyDescent="0.3">
      <c r="B283" s="34" t="s">
        <v>44</v>
      </c>
      <c r="C283" s="26" t="s">
        <v>4</v>
      </c>
      <c r="D283" s="26" t="s">
        <v>35</v>
      </c>
      <c r="E283" s="26">
        <v>0.95</v>
      </c>
      <c r="F283" s="26">
        <v>74154.149999999994</v>
      </c>
    </row>
    <row r="284" spans="2:6" x14ac:dyDescent="0.3">
      <c r="B284" s="35" t="s">
        <v>44</v>
      </c>
      <c r="C284" s="28" t="s">
        <v>4</v>
      </c>
      <c r="D284" s="28" t="s">
        <v>35</v>
      </c>
      <c r="E284" s="28">
        <v>0.95</v>
      </c>
      <c r="F284" s="28">
        <v>74154.149999999994</v>
      </c>
    </row>
    <row r="285" spans="2:6" x14ac:dyDescent="0.3">
      <c r="B285" s="34" t="s">
        <v>44</v>
      </c>
      <c r="C285" s="26" t="s">
        <v>4</v>
      </c>
      <c r="D285" s="26" t="s">
        <v>35</v>
      </c>
      <c r="E285" s="26">
        <v>0.75</v>
      </c>
      <c r="F285" s="26">
        <v>55720.35</v>
      </c>
    </row>
    <row r="286" spans="2:6" x14ac:dyDescent="0.3">
      <c r="B286" s="35" t="s">
        <v>44</v>
      </c>
      <c r="C286" s="28" t="s">
        <v>4</v>
      </c>
      <c r="D286" s="28" t="s">
        <v>35</v>
      </c>
      <c r="E286" s="28">
        <v>0.75</v>
      </c>
      <c r="F286" s="28">
        <v>55720.35</v>
      </c>
    </row>
    <row r="287" spans="2:6" x14ac:dyDescent="0.3">
      <c r="B287" s="34" t="s">
        <v>44</v>
      </c>
      <c r="C287" s="26" t="s">
        <v>4</v>
      </c>
      <c r="D287" s="26" t="s">
        <v>35</v>
      </c>
      <c r="E287" s="26">
        <v>0.75</v>
      </c>
      <c r="F287" s="26">
        <v>55720.35</v>
      </c>
    </row>
    <row r="288" spans="2:6" x14ac:dyDescent="0.3">
      <c r="B288" s="35" t="s">
        <v>44</v>
      </c>
      <c r="C288" s="28" t="s">
        <v>4</v>
      </c>
      <c r="D288" s="28" t="s">
        <v>35</v>
      </c>
      <c r="E288" s="28">
        <v>0.75</v>
      </c>
      <c r="F288" s="28">
        <v>55720.35</v>
      </c>
    </row>
    <row r="289" spans="2:6" x14ac:dyDescent="0.3">
      <c r="B289" s="34" t="s">
        <v>44</v>
      </c>
      <c r="C289" s="26" t="s">
        <v>4</v>
      </c>
      <c r="D289" s="26" t="s">
        <v>35</v>
      </c>
      <c r="E289" s="26">
        <v>0.5</v>
      </c>
      <c r="F289" s="26">
        <v>42430.324999999997</v>
      </c>
    </row>
    <row r="290" spans="2:6" x14ac:dyDescent="0.3">
      <c r="B290" s="35" t="s">
        <v>44</v>
      </c>
      <c r="C290" s="28" t="s">
        <v>4</v>
      </c>
      <c r="D290" s="28" t="s">
        <v>35</v>
      </c>
      <c r="E290" s="28">
        <v>0.5</v>
      </c>
      <c r="F290" s="28">
        <v>42430.324999999997</v>
      </c>
    </row>
    <row r="291" spans="2:6" x14ac:dyDescent="0.3">
      <c r="B291" s="34" t="s">
        <v>44</v>
      </c>
      <c r="C291" s="26" t="s">
        <v>4</v>
      </c>
      <c r="D291" s="26" t="s">
        <v>35</v>
      </c>
      <c r="E291" s="26">
        <v>0.5</v>
      </c>
      <c r="F291" s="26">
        <v>42430.324999999997</v>
      </c>
    </row>
    <row r="292" spans="2:6" x14ac:dyDescent="0.3">
      <c r="B292" s="35" t="s">
        <v>44</v>
      </c>
      <c r="C292" s="28" t="s">
        <v>4</v>
      </c>
      <c r="D292" s="28" t="s">
        <v>35</v>
      </c>
      <c r="E292" s="28">
        <v>0.5</v>
      </c>
      <c r="F292" s="28">
        <v>42430.324999999997</v>
      </c>
    </row>
    <row r="293" spans="2:6" x14ac:dyDescent="0.3">
      <c r="B293" s="34" t="s">
        <v>44</v>
      </c>
      <c r="C293" s="26" t="s">
        <v>4</v>
      </c>
      <c r="D293" s="26" t="s">
        <v>35</v>
      </c>
      <c r="E293" s="26">
        <v>0.5</v>
      </c>
      <c r="F293" s="26">
        <v>42430.324999999997</v>
      </c>
    </row>
    <row r="294" spans="2:6" x14ac:dyDescent="0.3">
      <c r="B294" s="35" t="s">
        <v>44</v>
      </c>
      <c r="C294" s="28" t="s">
        <v>4</v>
      </c>
      <c r="D294" s="28" t="s">
        <v>35</v>
      </c>
      <c r="E294" s="28">
        <v>0.25</v>
      </c>
      <c r="F294" s="28">
        <v>35983.15</v>
      </c>
    </row>
    <row r="295" spans="2:6" x14ac:dyDescent="0.3">
      <c r="B295" s="34" t="s">
        <v>44</v>
      </c>
      <c r="C295" s="26" t="s">
        <v>4</v>
      </c>
      <c r="D295" s="26" t="s">
        <v>35</v>
      </c>
      <c r="E295" s="26">
        <v>0.25</v>
      </c>
      <c r="F295" s="26">
        <v>35983.15</v>
      </c>
    </row>
    <row r="296" spans="2:6" x14ac:dyDescent="0.3">
      <c r="B296" s="35" t="s">
        <v>44</v>
      </c>
      <c r="C296" s="28" t="s">
        <v>4</v>
      </c>
      <c r="D296" s="28" t="s">
        <v>35</v>
      </c>
      <c r="E296" s="28">
        <v>0.25</v>
      </c>
      <c r="F296" s="28">
        <v>35983.15</v>
      </c>
    </row>
    <row r="297" spans="2:6" x14ac:dyDescent="0.3">
      <c r="B297" s="34" t="s">
        <v>44</v>
      </c>
      <c r="C297" s="26" t="s">
        <v>4</v>
      </c>
      <c r="D297" s="26" t="s">
        <v>35</v>
      </c>
      <c r="E297" s="26">
        <v>0.25</v>
      </c>
      <c r="F297" s="26">
        <v>35983.15</v>
      </c>
    </row>
    <row r="298" spans="2:6" x14ac:dyDescent="0.3">
      <c r="B298" s="35" t="s">
        <v>44</v>
      </c>
      <c r="C298" s="28" t="s">
        <v>4</v>
      </c>
      <c r="D298" s="28" t="s">
        <v>35</v>
      </c>
      <c r="E298" s="28">
        <v>0.05</v>
      </c>
      <c r="F298" s="28">
        <v>29652.35</v>
      </c>
    </row>
    <row r="299" spans="2:6" x14ac:dyDescent="0.3">
      <c r="B299" s="34" t="s">
        <v>44</v>
      </c>
      <c r="C299" s="26" t="s">
        <v>4</v>
      </c>
      <c r="D299" s="26" t="s">
        <v>35</v>
      </c>
      <c r="E299" s="26">
        <v>0.05</v>
      </c>
      <c r="F299" s="26">
        <v>29652.35</v>
      </c>
    </row>
    <row r="300" spans="2:6" x14ac:dyDescent="0.3">
      <c r="B300" s="35" t="s">
        <v>44</v>
      </c>
      <c r="C300" s="28" t="s">
        <v>4</v>
      </c>
      <c r="D300" s="28" t="s">
        <v>35</v>
      </c>
      <c r="E300" s="28">
        <v>0.05</v>
      </c>
      <c r="F300" s="28">
        <v>29652.35</v>
      </c>
    </row>
    <row r="301" spans="2:6" x14ac:dyDescent="0.3">
      <c r="B301" s="34" t="s">
        <v>44</v>
      </c>
      <c r="C301" s="26" t="s">
        <v>4</v>
      </c>
      <c r="D301" s="26" t="s">
        <v>35</v>
      </c>
      <c r="E301" s="26">
        <v>0</v>
      </c>
      <c r="F301" s="26">
        <v>18154.5</v>
      </c>
    </row>
    <row r="302" spans="2:6" x14ac:dyDescent="0.3">
      <c r="B302" s="35" t="s">
        <v>44</v>
      </c>
      <c r="C302" s="28" t="s">
        <v>4</v>
      </c>
      <c r="D302" s="28" t="s">
        <v>35</v>
      </c>
      <c r="E302" s="28" t="s">
        <v>24</v>
      </c>
      <c r="F302" s="28">
        <v>46594.946610999999</v>
      </c>
    </row>
    <row r="303" spans="2:6" x14ac:dyDescent="0.3">
      <c r="B303" s="34" t="s">
        <v>44</v>
      </c>
      <c r="C303" s="26" t="s">
        <v>4</v>
      </c>
      <c r="D303" s="26" t="s">
        <v>45</v>
      </c>
      <c r="E303" s="26">
        <v>1</v>
      </c>
      <c r="F303" s="26">
        <v>129840.66505</v>
      </c>
    </row>
    <row r="304" spans="2:6" x14ac:dyDescent="0.3">
      <c r="B304" s="35" t="s">
        <v>44</v>
      </c>
      <c r="C304" s="28" t="s">
        <v>4</v>
      </c>
      <c r="D304" s="28" t="s">
        <v>45</v>
      </c>
      <c r="E304" s="28">
        <v>0.95</v>
      </c>
      <c r="F304" s="28">
        <v>101262.989262</v>
      </c>
    </row>
    <row r="305" spans="2:6" x14ac:dyDescent="0.3">
      <c r="B305" s="34" t="s">
        <v>44</v>
      </c>
      <c r="C305" s="26" t="s">
        <v>4</v>
      </c>
      <c r="D305" s="26" t="s">
        <v>45</v>
      </c>
      <c r="E305" s="26">
        <v>0.95</v>
      </c>
      <c r="F305" s="26">
        <v>101262.989262</v>
      </c>
    </row>
    <row r="306" spans="2:6" x14ac:dyDescent="0.3">
      <c r="B306" s="35" t="s">
        <v>44</v>
      </c>
      <c r="C306" s="28" t="s">
        <v>4</v>
      </c>
      <c r="D306" s="28" t="s">
        <v>45</v>
      </c>
      <c r="E306" s="28">
        <v>0.95</v>
      </c>
      <c r="F306" s="28">
        <v>101262.989262</v>
      </c>
    </row>
    <row r="307" spans="2:6" x14ac:dyDescent="0.3">
      <c r="B307" s="34" t="s">
        <v>44</v>
      </c>
      <c r="C307" s="26" t="s">
        <v>4</v>
      </c>
      <c r="D307" s="26" t="s">
        <v>45</v>
      </c>
      <c r="E307" s="26">
        <v>0.75</v>
      </c>
      <c r="F307" s="26">
        <v>76122.272255000003</v>
      </c>
    </row>
    <row r="308" spans="2:6" x14ac:dyDescent="0.3">
      <c r="B308" s="35" t="s">
        <v>44</v>
      </c>
      <c r="C308" s="28" t="s">
        <v>4</v>
      </c>
      <c r="D308" s="28" t="s">
        <v>45</v>
      </c>
      <c r="E308" s="28">
        <v>0.75</v>
      </c>
      <c r="F308" s="28">
        <v>76122.272255000003</v>
      </c>
    </row>
    <row r="309" spans="2:6" x14ac:dyDescent="0.3">
      <c r="B309" s="34" t="s">
        <v>44</v>
      </c>
      <c r="C309" s="26" t="s">
        <v>4</v>
      </c>
      <c r="D309" s="26" t="s">
        <v>45</v>
      </c>
      <c r="E309" s="26">
        <v>0.75</v>
      </c>
      <c r="F309" s="26">
        <v>76122.272255000003</v>
      </c>
    </row>
    <row r="310" spans="2:6" x14ac:dyDescent="0.3">
      <c r="B310" s="35" t="s">
        <v>44</v>
      </c>
      <c r="C310" s="28" t="s">
        <v>4</v>
      </c>
      <c r="D310" s="28" t="s">
        <v>45</v>
      </c>
      <c r="E310" s="28">
        <v>0.75</v>
      </c>
      <c r="F310" s="28">
        <v>76122.272255000003</v>
      </c>
    </row>
    <row r="311" spans="2:6" x14ac:dyDescent="0.3">
      <c r="B311" s="34" t="s">
        <v>44</v>
      </c>
      <c r="C311" s="26" t="s">
        <v>4</v>
      </c>
      <c r="D311" s="26" t="s">
        <v>45</v>
      </c>
      <c r="E311" s="26">
        <v>0.5</v>
      </c>
      <c r="F311" s="26">
        <v>57919.120194000003</v>
      </c>
    </row>
    <row r="312" spans="2:6" x14ac:dyDescent="0.3">
      <c r="B312" s="35" t="s">
        <v>44</v>
      </c>
      <c r="C312" s="28" t="s">
        <v>4</v>
      </c>
      <c r="D312" s="28" t="s">
        <v>45</v>
      </c>
      <c r="E312" s="28">
        <v>0.5</v>
      </c>
      <c r="F312" s="28">
        <v>57919.120194000003</v>
      </c>
    </row>
    <row r="313" spans="2:6" x14ac:dyDescent="0.3">
      <c r="B313" s="34" t="s">
        <v>44</v>
      </c>
      <c r="C313" s="26" t="s">
        <v>4</v>
      </c>
      <c r="D313" s="26" t="s">
        <v>45</v>
      </c>
      <c r="E313" s="26">
        <v>0.5</v>
      </c>
      <c r="F313" s="26">
        <v>57919.120194000003</v>
      </c>
    </row>
    <row r="314" spans="2:6" x14ac:dyDescent="0.3">
      <c r="B314" s="35" t="s">
        <v>44</v>
      </c>
      <c r="C314" s="28" t="s">
        <v>4</v>
      </c>
      <c r="D314" s="28" t="s">
        <v>45</v>
      </c>
      <c r="E314" s="28">
        <v>0.5</v>
      </c>
      <c r="F314" s="28">
        <v>57919.120194000003</v>
      </c>
    </row>
    <row r="315" spans="2:6" x14ac:dyDescent="0.3">
      <c r="B315" s="34" t="s">
        <v>44</v>
      </c>
      <c r="C315" s="26" t="s">
        <v>4</v>
      </c>
      <c r="D315" s="26" t="s">
        <v>45</v>
      </c>
      <c r="E315" s="26">
        <v>0.5</v>
      </c>
      <c r="F315" s="26">
        <v>57919.120194000003</v>
      </c>
    </row>
    <row r="316" spans="2:6" x14ac:dyDescent="0.3">
      <c r="B316" s="35" t="s">
        <v>44</v>
      </c>
      <c r="C316" s="28" t="s">
        <v>4</v>
      </c>
      <c r="D316" s="28" t="s">
        <v>45</v>
      </c>
      <c r="E316" s="28">
        <v>0.25</v>
      </c>
      <c r="F316" s="28">
        <v>49072.133703</v>
      </c>
    </row>
    <row r="317" spans="2:6" x14ac:dyDescent="0.3">
      <c r="B317" s="34" t="s">
        <v>44</v>
      </c>
      <c r="C317" s="26" t="s">
        <v>4</v>
      </c>
      <c r="D317" s="26" t="s">
        <v>45</v>
      </c>
      <c r="E317" s="26">
        <v>0.25</v>
      </c>
      <c r="F317" s="26">
        <v>49072.133703</v>
      </c>
    </row>
    <row r="318" spans="2:6" x14ac:dyDescent="0.3">
      <c r="B318" s="35" t="s">
        <v>44</v>
      </c>
      <c r="C318" s="28" t="s">
        <v>4</v>
      </c>
      <c r="D318" s="28" t="s">
        <v>45</v>
      </c>
      <c r="E318" s="28">
        <v>0.25</v>
      </c>
      <c r="F318" s="28">
        <v>49072.133703</v>
      </c>
    </row>
    <row r="319" spans="2:6" x14ac:dyDescent="0.3">
      <c r="B319" s="34" t="s">
        <v>44</v>
      </c>
      <c r="C319" s="26" t="s">
        <v>4</v>
      </c>
      <c r="D319" s="26" t="s">
        <v>45</v>
      </c>
      <c r="E319" s="26">
        <v>0.25</v>
      </c>
      <c r="F319" s="26">
        <v>49072.133703</v>
      </c>
    </row>
    <row r="320" spans="2:6" x14ac:dyDescent="0.3">
      <c r="B320" s="35" t="s">
        <v>44</v>
      </c>
      <c r="C320" s="28" t="s">
        <v>4</v>
      </c>
      <c r="D320" s="28" t="s">
        <v>45</v>
      </c>
      <c r="E320" s="28">
        <v>0.05</v>
      </c>
      <c r="F320" s="28">
        <v>40543.384136000001</v>
      </c>
    </row>
    <row r="321" spans="2:6" x14ac:dyDescent="0.3">
      <c r="B321" s="34" t="s">
        <v>44</v>
      </c>
      <c r="C321" s="26" t="s">
        <v>4</v>
      </c>
      <c r="D321" s="26" t="s">
        <v>45</v>
      </c>
      <c r="E321" s="26">
        <v>0.05</v>
      </c>
      <c r="F321" s="26">
        <v>40543.384136000001</v>
      </c>
    </row>
    <row r="322" spans="2:6" x14ac:dyDescent="0.3">
      <c r="B322" s="35" t="s">
        <v>44</v>
      </c>
      <c r="C322" s="28" t="s">
        <v>4</v>
      </c>
      <c r="D322" s="28" t="s">
        <v>45</v>
      </c>
      <c r="E322" s="28">
        <v>0.05</v>
      </c>
      <c r="F322" s="28">
        <v>40543.384136000001</v>
      </c>
    </row>
    <row r="323" spans="2:6" x14ac:dyDescent="0.3">
      <c r="B323" s="34" t="s">
        <v>44</v>
      </c>
      <c r="C323" s="26" t="s">
        <v>4</v>
      </c>
      <c r="D323" s="26" t="s">
        <v>45</v>
      </c>
      <c r="E323" s="26">
        <v>0</v>
      </c>
      <c r="F323" s="26">
        <v>24886.127467999999</v>
      </c>
    </row>
    <row r="324" spans="2:6" x14ac:dyDescent="0.3">
      <c r="B324" s="35" t="s">
        <v>44</v>
      </c>
      <c r="C324" s="28" t="s">
        <v>4</v>
      </c>
      <c r="D324" s="28" t="s">
        <v>45</v>
      </c>
      <c r="E324" s="28" t="s">
        <v>24</v>
      </c>
      <c r="F324" s="28">
        <v>63650.192385000002</v>
      </c>
    </row>
    <row r="325" spans="2:6" x14ac:dyDescent="0.3">
      <c r="B325" s="34" t="s">
        <v>44</v>
      </c>
      <c r="C325" s="26" t="s">
        <v>4</v>
      </c>
      <c r="D325" s="26" t="s">
        <v>36</v>
      </c>
      <c r="E325" s="26">
        <v>1</v>
      </c>
      <c r="F325" s="26">
        <v>31816479.624793001</v>
      </c>
    </row>
    <row r="326" spans="2:6" x14ac:dyDescent="0.3">
      <c r="B326" s="35" t="s">
        <v>44</v>
      </c>
      <c r="C326" s="28" t="s">
        <v>4</v>
      </c>
      <c r="D326" s="28" t="s">
        <v>36</v>
      </c>
      <c r="E326" s="28">
        <v>0.95</v>
      </c>
      <c r="F326" s="28">
        <v>22469068.978969999</v>
      </c>
    </row>
    <row r="327" spans="2:6" x14ac:dyDescent="0.3">
      <c r="B327" s="34" t="s">
        <v>44</v>
      </c>
      <c r="C327" s="26" t="s">
        <v>4</v>
      </c>
      <c r="D327" s="26" t="s">
        <v>36</v>
      </c>
      <c r="E327" s="26">
        <v>0.95</v>
      </c>
      <c r="F327" s="26">
        <v>22469068.978969999</v>
      </c>
    </row>
    <row r="328" spans="2:6" x14ac:dyDescent="0.3">
      <c r="B328" s="35" t="s">
        <v>44</v>
      </c>
      <c r="C328" s="28" t="s">
        <v>4</v>
      </c>
      <c r="D328" s="28" t="s">
        <v>36</v>
      </c>
      <c r="E328" s="28">
        <v>0.95</v>
      </c>
      <c r="F328" s="28">
        <v>22469068.978969999</v>
      </c>
    </row>
    <row r="329" spans="2:6" x14ac:dyDescent="0.3">
      <c r="B329" s="34" t="s">
        <v>44</v>
      </c>
      <c r="C329" s="26" t="s">
        <v>4</v>
      </c>
      <c r="D329" s="26" t="s">
        <v>36</v>
      </c>
      <c r="E329" s="26">
        <v>0.75</v>
      </c>
      <c r="F329" s="26">
        <v>18169923.191587999</v>
      </c>
    </row>
    <row r="330" spans="2:6" x14ac:dyDescent="0.3">
      <c r="B330" s="35" t="s">
        <v>44</v>
      </c>
      <c r="C330" s="28" t="s">
        <v>4</v>
      </c>
      <c r="D330" s="28" t="s">
        <v>36</v>
      </c>
      <c r="E330" s="28">
        <v>0.75</v>
      </c>
      <c r="F330" s="28">
        <v>18169923.191587999</v>
      </c>
    </row>
    <row r="331" spans="2:6" x14ac:dyDescent="0.3">
      <c r="B331" s="34" t="s">
        <v>44</v>
      </c>
      <c r="C331" s="26" t="s">
        <v>4</v>
      </c>
      <c r="D331" s="26" t="s">
        <v>36</v>
      </c>
      <c r="E331" s="26">
        <v>0.75</v>
      </c>
      <c r="F331" s="26">
        <v>18169923.191587999</v>
      </c>
    </row>
    <row r="332" spans="2:6" x14ac:dyDescent="0.3">
      <c r="B332" s="35" t="s">
        <v>44</v>
      </c>
      <c r="C332" s="28" t="s">
        <v>4</v>
      </c>
      <c r="D332" s="28" t="s">
        <v>36</v>
      </c>
      <c r="E332" s="28">
        <v>0.75</v>
      </c>
      <c r="F332" s="28">
        <v>18169923.191587999</v>
      </c>
    </row>
    <row r="333" spans="2:6" x14ac:dyDescent="0.3">
      <c r="B333" s="34" t="s">
        <v>44</v>
      </c>
      <c r="C333" s="26" t="s">
        <v>4</v>
      </c>
      <c r="D333" s="26" t="s">
        <v>36</v>
      </c>
      <c r="E333" s="26">
        <v>0.5</v>
      </c>
      <c r="F333" s="26">
        <v>15476103.436476</v>
      </c>
    </row>
    <row r="334" spans="2:6" x14ac:dyDescent="0.3">
      <c r="B334" s="35" t="s">
        <v>44</v>
      </c>
      <c r="C334" s="28" t="s">
        <v>4</v>
      </c>
      <c r="D334" s="28" t="s">
        <v>36</v>
      </c>
      <c r="E334" s="28">
        <v>0.5</v>
      </c>
      <c r="F334" s="28">
        <v>15476103.436476</v>
      </c>
    </row>
    <row r="335" spans="2:6" x14ac:dyDescent="0.3">
      <c r="B335" s="34" t="s">
        <v>44</v>
      </c>
      <c r="C335" s="26" t="s">
        <v>4</v>
      </c>
      <c r="D335" s="26" t="s">
        <v>36</v>
      </c>
      <c r="E335" s="26">
        <v>0.5</v>
      </c>
      <c r="F335" s="26">
        <v>15476103.436476</v>
      </c>
    </row>
    <row r="336" spans="2:6" x14ac:dyDescent="0.3">
      <c r="B336" s="35" t="s">
        <v>44</v>
      </c>
      <c r="C336" s="28" t="s">
        <v>4</v>
      </c>
      <c r="D336" s="28" t="s">
        <v>36</v>
      </c>
      <c r="E336" s="28">
        <v>0.5</v>
      </c>
      <c r="F336" s="28">
        <v>15476103.436476</v>
      </c>
    </row>
    <row r="337" spans="2:6" x14ac:dyDescent="0.3">
      <c r="B337" s="34" t="s">
        <v>44</v>
      </c>
      <c r="C337" s="26" t="s">
        <v>4</v>
      </c>
      <c r="D337" s="26" t="s">
        <v>36</v>
      </c>
      <c r="E337" s="26">
        <v>0.5</v>
      </c>
      <c r="F337" s="26">
        <v>15476103.436476</v>
      </c>
    </row>
    <row r="338" spans="2:6" x14ac:dyDescent="0.3">
      <c r="B338" s="35" t="s">
        <v>44</v>
      </c>
      <c r="C338" s="28" t="s">
        <v>4</v>
      </c>
      <c r="D338" s="28" t="s">
        <v>36</v>
      </c>
      <c r="E338" s="28">
        <v>0.25</v>
      </c>
      <c r="F338" s="28">
        <v>13131390.609026</v>
      </c>
    </row>
    <row r="339" spans="2:6" x14ac:dyDescent="0.3">
      <c r="B339" s="34" t="s">
        <v>44</v>
      </c>
      <c r="C339" s="26" t="s">
        <v>4</v>
      </c>
      <c r="D339" s="26" t="s">
        <v>36</v>
      </c>
      <c r="E339" s="26">
        <v>0.25</v>
      </c>
      <c r="F339" s="26">
        <v>13131390.609026</v>
      </c>
    </row>
    <row r="340" spans="2:6" x14ac:dyDescent="0.3">
      <c r="B340" s="35" t="s">
        <v>44</v>
      </c>
      <c r="C340" s="28" t="s">
        <v>4</v>
      </c>
      <c r="D340" s="28" t="s">
        <v>36</v>
      </c>
      <c r="E340" s="28">
        <v>0.25</v>
      </c>
      <c r="F340" s="28">
        <v>13131390.609026</v>
      </c>
    </row>
    <row r="341" spans="2:6" x14ac:dyDescent="0.3">
      <c r="B341" s="34" t="s">
        <v>44</v>
      </c>
      <c r="C341" s="26" t="s">
        <v>4</v>
      </c>
      <c r="D341" s="26" t="s">
        <v>36</v>
      </c>
      <c r="E341" s="26">
        <v>0.25</v>
      </c>
      <c r="F341" s="26">
        <v>13131390.609026</v>
      </c>
    </row>
    <row r="342" spans="2:6" x14ac:dyDescent="0.3">
      <c r="B342" s="35" t="s">
        <v>44</v>
      </c>
      <c r="C342" s="28" t="s">
        <v>4</v>
      </c>
      <c r="D342" s="28" t="s">
        <v>36</v>
      </c>
      <c r="E342" s="28">
        <v>0.05</v>
      </c>
      <c r="F342" s="28">
        <v>10452551.976500001</v>
      </c>
    </row>
    <row r="343" spans="2:6" x14ac:dyDescent="0.3">
      <c r="B343" s="34" t="s">
        <v>44</v>
      </c>
      <c r="C343" s="26" t="s">
        <v>4</v>
      </c>
      <c r="D343" s="26" t="s">
        <v>36</v>
      </c>
      <c r="E343" s="26">
        <v>0.05</v>
      </c>
      <c r="F343" s="26">
        <v>10452551.976500001</v>
      </c>
    </row>
    <row r="344" spans="2:6" x14ac:dyDescent="0.3">
      <c r="B344" s="35" t="s">
        <v>44</v>
      </c>
      <c r="C344" s="28" t="s">
        <v>4</v>
      </c>
      <c r="D344" s="28" t="s">
        <v>36</v>
      </c>
      <c r="E344" s="28">
        <v>0.05</v>
      </c>
      <c r="F344" s="28">
        <v>10452551.976500001</v>
      </c>
    </row>
    <row r="345" spans="2:6" x14ac:dyDescent="0.3">
      <c r="B345" s="34" t="s">
        <v>44</v>
      </c>
      <c r="C345" s="26" t="s">
        <v>4</v>
      </c>
      <c r="D345" s="26" t="s">
        <v>36</v>
      </c>
      <c r="E345" s="26">
        <v>0</v>
      </c>
      <c r="F345" s="26">
        <v>5136993.1080879997</v>
      </c>
    </row>
    <row r="346" spans="2:6" x14ac:dyDescent="0.3">
      <c r="B346" s="35" t="s">
        <v>44</v>
      </c>
      <c r="C346" s="28" t="s">
        <v>4</v>
      </c>
      <c r="D346" s="28" t="s">
        <v>36</v>
      </c>
      <c r="E346" s="28" t="s">
        <v>24</v>
      </c>
      <c r="F346" s="28">
        <v>15834923.843963999</v>
      </c>
    </row>
    <row r="347" spans="2:6" x14ac:dyDescent="0.3">
      <c r="B347" s="34" t="s">
        <v>44</v>
      </c>
      <c r="C347" s="26" t="s">
        <v>4</v>
      </c>
      <c r="D347" s="26" t="s">
        <v>37</v>
      </c>
      <c r="E347" s="26">
        <v>1</v>
      </c>
      <c r="F347" s="26">
        <v>7447244.1084930003</v>
      </c>
    </row>
    <row r="348" spans="2:6" x14ac:dyDescent="0.3">
      <c r="B348" s="35" t="s">
        <v>44</v>
      </c>
      <c r="C348" s="28" t="s">
        <v>4</v>
      </c>
      <c r="D348" s="28" t="s">
        <v>37</v>
      </c>
      <c r="E348" s="28">
        <v>0.95</v>
      </c>
      <c r="F348" s="28">
        <v>4316722.0290440004</v>
      </c>
    </row>
    <row r="349" spans="2:6" x14ac:dyDescent="0.3">
      <c r="B349" s="34" t="s">
        <v>44</v>
      </c>
      <c r="C349" s="26" t="s">
        <v>4</v>
      </c>
      <c r="D349" s="26" t="s">
        <v>37</v>
      </c>
      <c r="E349" s="26">
        <v>0.95</v>
      </c>
      <c r="F349" s="26">
        <v>4316722.0290440004</v>
      </c>
    </row>
    <row r="350" spans="2:6" x14ac:dyDescent="0.3">
      <c r="B350" s="35" t="s">
        <v>44</v>
      </c>
      <c r="C350" s="28" t="s">
        <v>4</v>
      </c>
      <c r="D350" s="28" t="s">
        <v>37</v>
      </c>
      <c r="E350" s="28">
        <v>0.95</v>
      </c>
      <c r="F350" s="28">
        <v>4316722.0290440004</v>
      </c>
    </row>
    <row r="351" spans="2:6" x14ac:dyDescent="0.3">
      <c r="B351" s="34" t="s">
        <v>44</v>
      </c>
      <c r="C351" s="26" t="s">
        <v>4</v>
      </c>
      <c r="D351" s="26" t="s">
        <v>37</v>
      </c>
      <c r="E351" s="26">
        <v>0.75</v>
      </c>
      <c r="F351" s="26">
        <v>2931027.4713570001</v>
      </c>
    </row>
    <row r="352" spans="2:6" x14ac:dyDescent="0.3">
      <c r="B352" s="35" t="s">
        <v>44</v>
      </c>
      <c r="C352" s="28" t="s">
        <v>4</v>
      </c>
      <c r="D352" s="28" t="s">
        <v>37</v>
      </c>
      <c r="E352" s="28">
        <v>0.75</v>
      </c>
      <c r="F352" s="28">
        <v>2931027.4713570001</v>
      </c>
    </row>
    <row r="353" spans="2:6" x14ac:dyDescent="0.3">
      <c r="B353" s="34" t="s">
        <v>44</v>
      </c>
      <c r="C353" s="26" t="s">
        <v>4</v>
      </c>
      <c r="D353" s="26" t="s">
        <v>37</v>
      </c>
      <c r="E353" s="26">
        <v>0.75</v>
      </c>
      <c r="F353" s="26">
        <v>2931027.4713570001</v>
      </c>
    </row>
    <row r="354" spans="2:6" x14ac:dyDescent="0.3">
      <c r="B354" s="35" t="s">
        <v>44</v>
      </c>
      <c r="C354" s="28" t="s">
        <v>4</v>
      </c>
      <c r="D354" s="28" t="s">
        <v>37</v>
      </c>
      <c r="E354" s="28">
        <v>0.75</v>
      </c>
      <c r="F354" s="28">
        <v>2931027.4713570001</v>
      </c>
    </row>
    <row r="355" spans="2:6" x14ac:dyDescent="0.3">
      <c r="B355" s="34" t="s">
        <v>44</v>
      </c>
      <c r="C355" s="26" t="s">
        <v>4</v>
      </c>
      <c r="D355" s="26" t="s">
        <v>37</v>
      </c>
      <c r="E355" s="26">
        <v>0.5</v>
      </c>
      <c r="F355" s="26">
        <v>2082135.481712</v>
      </c>
    </row>
    <row r="356" spans="2:6" x14ac:dyDescent="0.3">
      <c r="B356" s="35" t="s">
        <v>44</v>
      </c>
      <c r="C356" s="28" t="s">
        <v>4</v>
      </c>
      <c r="D356" s="28" t="s">
        <v>37</v>
      </c>
      <c r="E356" s="28">
        <v>0.5</v>
      </c>
      <c r="F356" s="28">
        <v>2082135.481712</v>
      </c>
    </row>
    <row r="357" spans="2:6" x14ac:dyDescent="0.3">
      <c r="B357" s="34" t="s">
        <v>44</v>
      </c>
      <c r="C357" s="26" t="s">
        <v>4</v>
      </c>
      <c r="D357" s="26" t="s">
        <v>37</v>
      </c>
      <c r="E357" s="26">
        <v>0.5</v>
      </c>
      <c r="F357" s="26">
        <v>2082135.481712</v>
      </c>
    </row>
    <row r="358" spans="2:6" x14ac:dyDescent="0.3">
      <c r="B358" s="35" t="s">
        <v>44</v>
      </c>
      <c r="C358" s="28" t="s">
        <v>4</v>
      </c>
      <c r="D358" s="28" t="s">
        <v>37</v>
      </c>
      <c r="E358" s="28">
        <v>0.5</v>
      </c>
      <c r="F358" s="28">
        <v>2082135.481712</v>
      </c>
    </row>
    <row r="359" spans="2:6" x14ac:dyDescent="0.3">
      <c r="B359" s="34" t="s">
        <v>44</v>
      </c>
      <c r="C359" s="26" t="s">
        <v>4</v>
      </c>
      <c r="D359" s="26" t="s">
        <v>37</v>
      </c>
      <c r="E359" s="26">
        <v>0.5</v>
      </c>
      <c r="F359" s="26">
        <v>2082135.481712</v>
      </c>
    </row>
    <row r="360" spans="2:6" x14ac:dyDescent="0.3">
      <c r="B360" s="35" t="s">
        <v>44</v>
      </c>
      <c r="C360" s="28" t="s">
        <v>4</v>
      </c>
      <c r="D360" s="28" t="s">
        <v>37</v>
      </c>
      <c r="E360" s="28">
        <v>0.25</v>
      </c>
      <c r="F360" s="28">
        <v>1594139.060232</v>
      </c>
    </row>
    <row r="361" spans="2:6" x14ac:dyDescent="0.3">
      <c r="B361" s="34" t="s">
        <v>44</v>
      </c>
      <c r="C361" s="26" t="s">
        <v>4</v>
      </c>
      <c r="D361" s="26" t="s">
        <v>37</v>
      </c>
      <c r="E361" s="26">
        <v>0.25</v>
      </c>
      <c r="F361" s="26">
        <v>1594139.060232</v>
      </c>
    </row>
    <row r="362" spans="2:6" x14ac:dyDescent="0.3">
      <c r="B362" s="35" t="s">
        <v>44</v>
      </c>
      <c r="C362" s="28" t="s">
        <v>4</v>
      </c>
      <c r="D362" s="28" t="s">
        <v>37</v>
      </c>
      <c r="E362" s="28">
        <v>0.25</v>
      </c>
      <c r="F362" s="28">
        <v>1594139.060232</v>
      </c>
    </row>
    <row r="363" spans="2:6" x14ac:dyDescent="0.3">
      <c r="B363" s="34" t="s">
        <v>44</v>
      </c>
      <c r="C363" s="26" t="s">
        <v>4</v>
      </c>
      <c r="D363" s="26" t="s">
        <v>37</v>
      </c>
      <c r="E363" s="26">
        <v>0.25</v>
      </c>
      <c r="F363" s="26">
        <v>1594139.060232</v>
      </c>
    </row>
    <row r="364" spans="2:6" x14ac:dyDescent="0.3">
      <c r="B364" s="35" t="s">
        <v>44</v>
      </c>
      <c r="C364" s="28" t="s">
        <v>4</v>
      </c>
      <c r="D364" s="28" t="s">
        <v>37</v>
      </c>
      <c r="E364" s="28">
        <v>0.05</v>
      </c>
      <c r="F364" s="28">
        <v>1116253.8300419999</v>
      </c>
    </row>
    <row r="365" spans="2:6" x14ac:dyDescent="0.3">
      <c r="B365" s="34" t="s">
        <v>44</v>
      </c>
      <c r="C365" s="26" t="s">
        <v>4</v>
      </c>
      <c r="D365" s="26" t="s">
        <v>37</v>
      </c>
      <c r="E365" s="26">
        <v>0.05</v>
      </c>
      <c r="F365" s="26">
        <v>1116253.8300419999</v>
      </c>
    </row>
    <row r="366" spans="2:6" x14ac:dyDescent="0.3">
      <c r="B366" s="35" t="s">
        <v>44</v>
      </c>
      <c r="C366" s="28" t="s">
        <v>4</v>
      </c>
      <c r="D366" s="28" t="s">
        <v>37</v>
      </c>
      <c r="E366" s="28">
        <v>0.05</v>
      </c>
      <c r="F366" s="28">
        <v>1116253.8300419999</v>
      </c>
    </row>
    <row r="367" spans="2:6" x14ac:dyDescent="0.3">
      <c r="B367" s="34" t="s">
        <v>44</v>
      </c>
      <c r="C367" s="26" t="s">
        <v>4</v>
      </c>
      <c r="D367" s="26" t="s">
        <v>37</v>
      </c>
      <c r="E367" s="26">
        <v>0</v>
      </c>
      <c r="F367" s="26">
        <v>395191.11944600003</v>
      </c>
    </row>
    <row r="368" spans="2:6" x14ac:dyDescent="0.3">
      <c r="B368" s="35" t="s">
        <v>44</v>
      </c>
      <c r="C368" s="28" t="s">
        <v>4</v>
      </c>
      <c r="D368" s="28" t="s">
        <v>37</v>
      </c>
      <c r="E368" s="28" t="s">
        <v>24</v>
      </c>
      <c r="F368" s="28">
        <v>2345653.0351430001</v>
      </c>
    </row>
    <row r="369" spans="2:6" x14ac:dyDescent="0.3">
      <c r="B369" s="34" t="s">
        <v>44</v>
      </c>
      <c r="C369" s="26" t="s">
        <v>4</v>
      </c>
      <c r="D369" s="26" t="s">
        <v>38</v>
      </c>
      <c r="E369" s="26">
        <v>1</v>
      </c>
      <c r="F369" s="26">
        <v>25085398.948392</v>
      </c>
    </row>
    <row r="370" spans="2:6" x14ac:dyDescent="0.3">
      <c r="B370" s="35" t="s">
        <v>44</v>
      </c>
      <c r="C370" s="28" t="s">
        <v>4</v>
      </c>
      <c r="D370" s="28" t="s">
        <v>38</v>
      </c>
      <c r="E370" s="28">
        <v>0.95</v>
      </c>
      <c r="F370" s="28">
        <v>18299161.363008</v>
      </c>
    </row>
    <row r="371" spans="2:6" x14ac:dyDescent="0.3">
      <c r="B371" s="34" t="s">
        <v>44</v>
      </c>
      <c r="C371" s="26" t="s">
        <v>4</v>
      </c>
      <c r="D371" s="26" t="s">
        <v>38</v>
      </c>
      <c r="E371" s="26">
        <v>0.95</v>
      </c>
      <c r="F371" s="26">
        <v>18299161.363008</v>
      </c>
    </row>
    <row r="372" spans="2:6" x14ac:dyDescent="0.3">
      <c r="B372" s="35" t="s">
        <v>44</v>
      </c>
      <c r="C372" s="28" t="s">
        <v>4</v>
      </c>
      <c r="D372" s="28" t="s">
        <v>38</v>
      </c>
      <c r="E372" s="28">
        <v>0.95</v>
      </c>
      <c r="F372" s="28">
        <v>18299161.363008</v>
      </c>
    </row>
    <row r="373" spans="2:6" x14ac:dyDescent="0.3">
      <c r="B373" s="34" t="s">
        <v>44</v>
      </c>
      <c r="C373" s="26" t="s">
        <v>4</v>
      </c>
      <c r="D373" s="26" t="s">
        <v>38</v>
      </c>
      <c r="E373" s="26">
        <v>0.75</v>
      </c>
      <c r="F373" s="26">
        <v>15099603.838329</v>
      </c>
    </row>
    <row r="374" spans="2:6" x14ac:dyDescent="0.3">
      <c r="B374" s="35" t="s">
        <v>44</v>
      </c>
      <c r="C374" s="28" t="s">
        <v>4</v>
      </c>
      <c r="D374" s="28" t="s">
        <v>38</v>
      </c>
      <c r="E374" s="28">
        <v>0.75</v>
      </c>
      <c r="F374" s="28">
        <v>15099603.838329</v>
      </c>
    </row>
    <row r="375" spans="2:6" x14ac:dyDescent="0.3">
      <c r="B375" s="34" t="s">
        <v>44</v>
      </c>
      <c r="C375" s="26" t="s">
        <v>4</v>
      </c>
      <c r="D375" s="26" t="s">
        <v>38</v>
      </c>
      <c r="E375" s="26">
        <v>0.75</v>
      </c>
      <c r="F375" s="26">
        <v>15099603.838329</v>
      </c>
    </row>
    <row r="376" spans="2:6" x14ac:dyDescent="0.3">
      <c r="B376" s="35" t="s">
        <v>44</v>
      </c>
      <c r="C376" s="28" t="s">
        <v>4</v>
      </c>
      <c r="D376" s="28" t="s">
        <v>38</v>
      </c>
      <c r="E376" s="28">
        <v>0.75</v>
      </c>
      <c r="F376" s="28">
        <v>15099603.838329</v>
      </c>
    </row>
    <row r="377" spans="2:6" x14ac:dyDescent="0.3">
      <c r="B377" s="34" t="s">
        <v>44</v>
      </c>
      <c r="C377" s="26" t="s">
        <v>4</v>
      </c>
      <c r="D377" s="26" t="s">
        <v>38</v>
      </c>
      <c r="E377" s="26">
        <v>0.5</v>
      </c>
      <c r="F377" s="26">
        <v>13122684.855304001</v>
      </c>
    </row>
    <row r="378" spans="2:6" x14ac:dyDescent="0.3">
      <c r="B378" s="35" t="s">
        <v>44</v>
      </c>
      <c r="C378" s="28" t="s">
        <v>4</v>
      </c>
      <c r="D378" s="28" t="s">
        <v>38</v>
      </c>
      <c r="E378" s="28">
        <v>0.5</v>
      </c>
      <c r="F378" s="28">
        <v>13122684.855304001</v>
      </c>
    </row>
    <row r="379" spans="2:6" x14ac:dyDescent="0.3">
      <c r="B379" s="34" t="s">
        <v>44</v>
      </c>
      <c r="C379" s="26" t="s">
        <v>4</v>
      </c>
      <c r="D379" s="26" t="s">
        <v>38</v>
      </c>
      <c r="E379" s="26">
        <v>0.5</v>
      </c>
      <c r="F379" s="26">
        <v>13122684.855304001</v>
      </c>
    </row>
    <row r="380" spans="2:6" x14ac:dyDescent="0.3">
      <c r="B380" s="35" t="s">
        <v>44</v>
      </c>
      <c r="C380" s="28" t="s">
        <v>4</v>
      </c>
      <c r="D380" s="28" t="s">
        <v>38</v>
      </c>
      <c r="E380" s="28">
        <v>0.5</v>
      </c>
      <c r="F380" s="28">
        <v>13122684.855304001</v>
      </c>
    </row>
    <row r="381" spans="2:6" x14ac:dyDescent="0.3">
      <c r="B381" s="34" t="s">
        <v>44</v>
      </c>
      <c r="C381" s="26" t="s">
        <v>4</v>
      </c>
      <c r="D381" s="26" t="s">
        <v>38</v>
      </c>
      <c r="E381" s="26">
        <v>0.5</v>
      </c>
      <c r="F381" s="26">
        <v>13122684.855304001</v>
      </c>
    </row>
    <row r="382" spans="2:6" x14ac:dyDescent="0.3">
      <c r="B382" s="35" t="s">
        <v>44</v>
      </c>
      <c r="C382" s="28" t="s">
        <v>4</v>
      </c>
      <c r="D382" s="28" t="s">
        <v>38</v>
      </c>
      <c r="E382" s="28">
        <v>0.25</v>
      </c>
      <c r="F382" s="28">
        <v>11189943.181405</v>
      </c>
    </row>
    <row r="383" spans="2:6" x14ac:dyDescent="0.3">
      <c r="B383" s="34" t="s">
        <v>44</v>
      </c>
      <c r="C383" s="26" t="s">
        <v>4</v>
      </c>
      <c r="D383" s="26" t="s">
        <v>38</v>
      </c>
      <c r="E383" s="26">
        <v>0.25</v>
      </c>
      <c r="F383" s="26">
        <v>11189943.181405</v>
      </c>
    </row>
    <row r="384" spans="2:6" x14ac:dyDescent="0.3">
      <c r="B384" s="35" t="s">
        <v>44</v>
      </c>
      <c r="C384" s="28" t="s">
        <v>4</v>
      </c>
      <c r="D384" s="28" t="s">
        <v>38</v>
      </c>
      <c r="E384" s="28">
        <v>0.25</v>
      </c>
      <c r="F384" s="28">
        <v>11189943.181405</v>
      </c>
    </row>
    <row r="385" spans="2:6" x14ac:dyDescent="0.3">
      <c r="B385" s="34" t="s">
        <v>44</v>
      </c>
      <c r="C385" s="26" t="s">
        <v>4</v>
      </c>
      <c r="D385" s="26" t="s">
        <v>38</v>
      </c>
      <c r="E385" s="26">
        <v>0.25</v>
      </c>
      <c r="F385" s="26">
        <v>11189943.181405</v>
      </c>
    </row>
    <row r="386" spans="2:6" x14ac:dyDescent="0.3">
      <c r="B386" s="35" t="s">
        <v>44</v>
      </c>
      <c r="C386" s="28" t="s">
        <v>4</v>
      </c>
      <c r="D386" s="28" t="s">
        <v>38</v>
      </c>
      <c r="E386" s="28">
        <v>0.05</v>
      </c>
      <c r="F386" s="28">
        <v>8946496.7744980007</v>
      </c>
    </row>
    <row r="387" spans="2:6" x14ac:dyDescent="0.3">
      <c r="B387" s="34" t="s">
        <v>44</v>
      </c>
      <c r="C387" s="26" t="s">
        <v>4</v>
      </c>
      <c r="D387" s="26" t="s">
        <v>38</v>
      </c>
      <c r="E387" s="26">
        <v>0.05</v>
      </c>
      <c r="F387" s="26">
        <v>8946496.7744980007</v>
      </c>
    </row>
    <row r="388" spans="2:6" x14ac:dyDescent="0.3">
      <c r="B388" s="35" t="s">
        <v>44</v>
      </c>
      <c r="C388" s="28" t="s">
        <v>4</v>
      </c>
      <c r="D388" s="28" t="s">
        <v>38</v>
      </c>
      <c r="E388" s="28">
        <v>0.05</v>
      </c>
      <c r="F388" s="28">
        <v>8946496.7744980007</v>
      </c>
    </row>
    <row r="389" spans="2:6" x14ac:dyDescent="0.3">
      <c r="B389" s="34" t="s">
        <v>44</v>
      </c>
      <c r="C389" s="26" t="s">
        <v>4</v>
      </c>
      <c r="D389" s="26" t="s">
        <v>38</v>
      </c>
      <c r="E389" s="26">
        <v>0</v>
      </c>
      <c r="F389" s="26">
        <v>4578936.4047919996</v>
      </c>
    </row>
    <row r="390" spans="2:6" x14ac:dyDescent="0.3">
      <c r="B390" s="35" t="s">
        <v>44</v>
      </c>
      <c r="C390" s="28" t="s">
        <v>4</v>
      </c>
      <c r="D390" s="28" t="s">
        <v>38</v>
      </c>
      <c r="E390" s="28" t="s">
        <v>24</v>
      </c>
      <c r="F390" s="28">
        <v>13283262.420319</v>
      </c>
    </row>
    <row r="391" spans="2:6" x14ac:dyDescent="0.3">
      <c r="B391" s="34" t="s">
        <v>44</v>
      </c>
      <c r="C391" s="26" t="s">
        <v>4</v>
      </c>
      <c r="D391" s="26" t="s">
        <v>46</v>
      </c>
      <c r="E391" s="26">
        <v>1</v>
      </c>
      <c r="F391" s="26">
        <v>510</v>
      </c>
    </row>
    <row r="392" spans="2:6" x14ac:dyDescent="0.3">
      <c r="B392" s="35" t="s">
        <v>44</v>
      </c>
      <c r="C392" s="28" t="s">
        <v>4</v>
      </c>
      <c r="D392" s="28" t="s">
        <v>46</v>
      </c>
      <c r="E392" s="28">
        <v>0.95</v>
      </c>
      <c r="F392" s="28">
        <v>398</v>
      </c>
    </row>
    <row r="393" spans="2:6" x14ac:dyDescent="0.3">
      <c r="B393" s="34" t="s">
        <v>44</v>
      </c>
      <c r="C393" s="26" t="s">
        <v>4</v>
      </c>
      <c r="D393" s="26" t="s">
        <v>46</v>
      </c>
      <c r="E393" s="26">
        <v>0.95</v>
      </c>
      <c r="F393" s="26">
        <v>398</v>
      </c>
    </row>
    <row r="394" spans="2:6" x14ac:dyDescent="0.3">
      <c r="B394" s="35" t="s">
        <v>44</v>
      </c>
      <c r="C394" s="28" t="s">
        <v>4</v>
      </c>
      <c r="D394" s="28" t="s">
        <v>46</v>
      </c>
      <c r="E394" s="28">
        <v>0.95</v>
      </c>
      <c r="F394" s="28">
        <v>398</v>
      </c>
    </row>
    <row r="395" spans="2:6" x14ac:dyDescent="0.3">
      <c r="B395" s="34" t="s">
        <v>44</v>
      </c>
      <c r="C395" s="26" t="s">
        <v>4</v>
      </c>
      <c r="D395" s="26" t="s">
        <v>46</v>
      </c>
      <c r="E395" s="26">
        <v>0.75</v>
      </c>
      <c r="F395" s="26">
        <v>299</v>
      </c>
    </row>
    <row r="396" spans="2:6" x14ac:dyDescent="0.3">
      <c r="B396" s="35" t="s">
        <v>44</v>
      </c>
      <c r="C396" s="28" t="s">
        <v>4</v>
      </c>
      <c r="D396" s="28" t="s">
        <v>46</v>
      </c>
      <c r="E396" s="28">
        <v>0.75</v>
      </c>
      <c r="F396" s="28">
        <v>299</v>
      </c>
    </row>
    <row r="397" spans="2:6" x14ac:dyDescent="0.3">
      <c r="B397" s="34" t="s">
        <v>44</v>
      </c>
      <c r="C397" s="26" t="s">
        <v>4</v>
      </c>
      <c r="D397" s="26" t="s">
        <v>46</v>
      </c>
      <c r="E397" s="26">
        <v>0.75</v>
      </c>
      <c r="F397" s="26">
        <v>299</v>
      </c>
    </row>
    <row r="398" spans="2:6" x14ac:dyDescent="0.3">
      <c r="B398" s="35" t="s">
        <v>44</v>
      </c>
      <c r="C398" s="28" t="s">
        <v>4</v>
      </c>
      <c r="D398" s="28" t="s">
        <v>46</v>
      </c>
      <c r="E398" s="28">
        <v>0.75</v>
      </c>
      <c r="F398" s="28">
        <v>299</v>
      </c>
    </row>
    <row r="399" spans="2:6" x14ac:dyDescent="0.3">
      <c r="B399" s="34" t="s">
        <v>44</v>
      </c>
      <c r="C399" s="26" t="s">
        <v>4</v>
      </c>
      <c r="D399" s="26" t="s">
        <v>46</v>
      </c>
      <c r="E399" s="26">
        <v>0.5</v>
      </c>
      <c r="F399" s="26">
        <v>228</v>
      </c>
    </row>
    <row r="400" spans="2:6" x14ac:dyDescent="0.3">
      <c r="B400" s="35" t="s">
        <v>44</v>
      </c>
      <c r="C400" s="28" t="s">
        <v>4</v>
      </c>
      <c r="D400" s="28" t="s">
        <v>46</v>
      </c>
      <c r="E400" s="28">
        <v>0.5</v>
      </c>
      <c r="F400" s="28">
        <v>228</v>
      </c>
    </row>
    <row r="401" spans="2:6" x14ac:dyDescent="0.3">
      <c r="B401" s="34" t="s">
        <v>44</v>
      </c>
      <c r="C401" s="26" t="s">
        <v>4</v>
      </c>
      <c r="D401" s="26" t="s">
        <v>46</v>
      </c>
      <c r="E401" s="26">
        <v>0.5</v>
      </c>
      <c r="F401" s="26">
        <v>228</v>
      </c>
    </row>
    <row r="402" spans="2:6" x14ac:dyDescent="0.3">
      <c r="B402" s="35" t="s">
        <v>44</v>
      </c>
      <c r="C402" s="28" t="s">
        <v>4</v>
      </c>
      <c r="D402" s="28" t="s">
        <v>46</v>
      </c>
      <c r="E402" s="28">
        <v>0.5</v>
      </c>
      <c r="F402" s="28">
        <v>228</v>
      </c>
    </row>
    <row r="403" spans="2:6" x14ac:dyDescent="0.3">
      <c r="B403" s="34" t="s">
        <v>44</v>
      </c>
      <c r="C403" s="26" t="s">
        <v>4</v>
      </c>
      <c r="D403" s="26" t="s">
        <v>46</v>
      </c>
      <c r="E403" s="26">
        <v>0.5</v>
      </c>
      <c r="F403" s="26">
        <v>228</v>
      </c>
    </row>
    <row r="404" spans="2:6" x14ac:dyDescent="0.3">
      <c r="B404" s="35" t="s">
        <v>44</v>
      </c>
      <c r="C404" s="28" t="s">
        <v>4</v>
      </c>
      <c r="D404" s="28" t="s">
        <v>46</v>
      </c>
      <c r="E404" s="28">
        <v>0.25</v>
      </c>
      <c r="F404" s="28">
        <v>193</v>
      </c>
    </row>
    <row r="405" spans="2:6" x14ac:dyDescent="0.3">
      <c r="B405" s="34" t="s">
        <v>44</v>
      </c>
      <c r="C405" s="26" t="s">
        <v>4</v>
      </c>
      <c r="D405" s="26" t="s">
        <v>46</v>
      </c>
      <c r="E405" s="26">
        <v>0.25</v>
      </c>
      <c r="F405" s="26">
        <v>193</v>
      </c>
    </row>
    <row r="406" spans="2:6" x14ac:dyDescent="0.3">
      <c r="B406" s="35" t="s">
        <v>44</v>
      </c>
      <c r="C406" s="28" t="s">
        <v>4</v>
      </c>
      <c r="D406" s="28" t="s">
        <v>46</v>
      </c>
      <c r="E406" s="28">
        <v>0.25</v>
      </c>
      <c r="F406" s="28">
        <v>193</v>
      </c>
    </row>
    <row r="407" spans="2:6" x14ac:dyDescent="0.3">
      <c r="B407" s="34" t="s">
        <v>44</v>
      </c>
      <c r="C407" s="26" t="s">
        <v>4</v>
      </c>
      <c r="D407" s="26" t="s">
        <v>46</v>
      </c>
      <c r="E407" s="26">
        <v>0.25</v>
      </c>
      <c r="F407" s="26">
        <v>193</v>
      </c>
    </row>
    <row r="408" spans="2:6" x14ac:dyDescent="0.3">
      <c r="B408" s="35" t="s">
        <v>44</v>
      </c>
      <c r="C408" s="28" t="s">
        <v>4</v>
      </c>
      <c r="D408" s="28" t="s">
        <v>46</v>
      </c>
      <c r="E408" s="28">
        <v>0.05</v>
      </c>
      <c r="F408" s="28">
        <v>159</v>
      </c>
    </row>
    <row r="409" spans="2:6" x14ac:dyDescent="0.3">
      <c r="B409" s="34" t="s">
        <v>44</v>
      </c>
      <c r="C409" s="26" t="s">
        <v>4</v>
      </c>
      <c r="D409" s="26" t="s">
        <v>46</v>
      </c>
      <c r="E409" s="26">
        <v>0.05</v>
      </c>
      <c r="F409" s="26">
        <v>159</v>
      </c>
    </row>
    <row r="410" spans="2:6" x14ac:dyDescent="0.3">
      <c r="B410" s="35" t="s">
        <v>44</v>
      </c>
      <c r="C410" s="28" t="s">
        <v>4</v>
      </c>
      <c r="D410" s="28" t="s">
        <v>46</v>
      </c>
      <c r="E410" s="28">
        <v>0.05</v>
      </c>
      <c r="F410" s="28">
        <v>159</v>
      </c>
    </row>
    <row r="411" spans="2:6" x14ac:dyDescent="0.3">
      <c r="B411" s="34" t="s">
        <v>44</v>
      </c>
      <c r="C411" s="26" t="s">
        <v>4</v>
      </c>
      <c r="D411" s="26" t="s">
        <v>46</v>
      </c>
      <c r="E411" s="26">
        <v>0</v>
      </c>
      <c r="F411" s="26">
        <v>98</v>
      </c>
    </row>
    <row r="412" spans="2:6" x14ac:dyDescent="0.3">
      <c r="B412" s="35" t="s">
        <v>44</v>
      </c>
      <c r="C412" s="28" t="s">
        <v>4</v>
      </c>
      <c r="D412" s="28" t="s">
        <v>46</v>
      </c>
      <c r="E412" s="28" t="s">
        <v>24</v>
      </c>
      <c r="F412" s="28">
        <v>250.13577799999999</v>
      </c>
    </row>
    <row r="413" spans="2:6" x14ac:dyDescent="0.3">
      <c r="B413" s="34" t="s">
        <v>44</v>
      </c>
      <c r="C413" s="26" t="s">
        <v>4</v>
      </c>
      <c r="D413" s="26" t="s">
        <v>39</v>
      </c>
      <c r="E413" s="26">
        <v>1</v>
      </c>
      <c r="F413" s="26">
        <v>58.173684000000002</v>
      </c>
    </row>
    <row r="414" spans="2:6" x14ac:dyDescent="0.3">
      <c r="B414" s="35" t="s">
        <v>44</v>
      </c>
      <c r="C414" s="28" t="s">
        <v>4</v>
      </c>
      <c r="D414" s="28" t="s">
        <v>39</v>
      </c>
      <c r="E414" s="28">
        <v>0.95</v>
      </c>
      <c r="F414" s="28">
        <v>45.121637999999997</v>
      </c>
    </row>
    <row r="415" spans="2:6" x14ac:dyDescent="0.3">
      <c r="B415" s="34" t="s">
        <v>44</v>
      </c>
      <c r="C415" s="26" t="s">
        <v>4</v>
      </c>
      <c r="D415" s="26" t="s">
        <v>39</v>
      </c>
      <c r="E415" s="26">
        <v>0.95</v>
      </c>
      <c r="F415" s="26">
        <v>45.121637999999997</v>
      </c>
    </row>
    <row r="416" spans="2:6" x14ac:dyDescent="0.3">
      <c r="B416" s="35" t="s">
        <v>44</v>
      </c>
      <c r="C416" s="28" t="s">
        <v>4</v>
      </c>
      <c r="D416" s="28" t="s">
        <v>39</v>
      </c>
      <c r="E416" s="28">
        <v>0.95</v>
      </c>
      <c r="F416" s="28">
        <v>45.121637999999997</v>
      </c>
    </row>
    <row r="417" spans="2:6" x14ac:dyDescent="0.3">
      <c r="B417" s="34" t="s">
        <v>44</v>
      </c>
      <c r="C417" s="26" t="s">
        <v>4</v>
      </c>
      <c r="D417" s="26" t="s">
        <v>39</v>
      </c>
      <c r="E417" s="26">
        <v>0.75</v>
      </c>
      <c r="F417" s="26">
        <v>39.169978</v>
      </c>
    </row>
    <row r="418" spans="2:6" x14ac:dyDescent="0.3">
      <c r="B418" s="35" t="s">
        <v>44</v>
      </c>
      <c r="C418" s="28" t="s">
        <v>4</v>
      </c>
      <c r="D418" s="28" t="s">
        <v>39</v>
      </c>
      <c r="E418" s="28">
        <v>0.75</v>
      </c>
      <c r="F418" s="28">
        <v>39.169978</v>
      </c>
    </row>
    <row r="419" spans="2:6" x14ac:dyDescent="0.3">
      <c r="B419" s="34" t="s">
        <v>44</v>
      </c>
      <c r="C419" s="26" t="s">
        <v>4</v>
      </c>
      <c r="D419" s="26" t="s">
        <v>39</v>
      </c>
      <c r="E419" s="26">
        <v>0.75</v>
      </c>
      <c r="F419" s="26">
        <v>39.169978</v>
      </c>
    </row>
    <row r="420" spans="2:6" x14ac:dyDescent="0.3">
      <c r="B420" s="35" t="s">
        <v>44</v>
      </c>
      <c r="C420" s="28" t="s">
        <v>4</v>
      </c>
      <c r="D420" s="28" t="s">
        <v>39</v>
      </c>
      <c r="E420" s="28">
        <v>0.75</v>
      </c>
      <c r="F420" s="28">
        <v>39.169978</v>
      </c>
    </row>
    <row r="421" spans="2:6" x14ac:dyDescent="0.3">
      <c r="B421" s="34" t="s">
        <v>44</v>
      </c>
      <c r="C421" s="26" t="s">
        <v>4</v>
      </c>
      <c r="D421" s="26" t="s">
        <v>39</v>
      </c>
      <c r="E421" s="26">
        <v>0.5</v>
      </c>
      <c r="F421" s="26">
        <v>35.469400999999998</v>
      </c>
    </row>
    <row r="422" spans="2:6" x14ac:dyDescent="0.3">
      <c r="B422" s="35" t="s">
        <v>44</v>
      </c>
      <c r="C422" s="28" t="s">
        <v>4</v>
      </c>
      <c r="D422" s="28" t="s">
        <v>39</v>
      </c>
      <c r="E422" s="28">
        <v>0.5</v>
      </c>
      <c r="F422" s="28">
        <v>35.469400999999998</v>
      </c>
    </row>
    <row r="423" spans="2:6" x14ac:dyDescent="0.3">
      <c r="B423" s="34" t="s">
        <v>44</v>
      </c>
      <c r="C423" s="26" t="s">
        <v>4</v>
      </c>
      <c r="D423" s="26" t="s">
        <v>39</v>
      </c>
      <c r="E423" s="26">
        <v>0.5</v>
      </c>
      <c r="F423" s="26">
        <v>35.469400999999998</v>
      </c>
    </row>
    <row r="424" spans="2:6" x14ac:dyDescent="0.3">
      <c r="B424" s="35" t="s">
        <v>44</v>
      </c>
      <c r="C424" s="28" t="s">
        <v>4</v>
      </c>
      <c r="D424" s="28" t="s">
        <v>39</v>
      </c>
      <c r="E424" s="28">
        <v>0.5</v>
      </c>
      <c r="F424" s="28">
        <v>35.469400999999998</v>
      </c>
    </row>
    <row r="425" spans="2:6" x14ac:dyDescent="0.3">
      <c r="B425" s="34" t="s">
        <v>44</v>
      </c>
      <c r="C425" s="26" t="s">
        <v>4</v>
      </c>
      <c r="D425" s="26" t="s">
        <v>39</v>
      </c>
      <c r="E425" s="26">
        <v>0.5</v>
      </c>
      <c r="F425" s="26">
        <v>35.469400999999998</v>
      </c>
    </row>
    <row r="426" spans="2:6" x14ac:dyDescent="0.3">
      <c r="B426" s="35" t="s">
        <v>44</v>
      </c>
      <c r="C426" s="28" t="s">
        <v>4</v>
      </c>
      <c r="D426" s="28" t="s">
        <v>39</v>
      </c>
      <c r="E426" s="28">
        <v>0.25</v>
      </c>
      <c r="F426" s="28">
        <v>31.842813</v>
      </c>
    </row>
    <row r="427" spans="2:6" x14ac:dyDescent="0.3">
      <c r="B427" s="34" t="s">
        <v>44</v>
      </c>
      <c r="C427" s="26" t="s">
        <v>4</v>
      </c>
      <c r="D427" s="26" t="s">
        <v>39</v>
      </c>
      <c r="E427" s="26">
        <v>0.25</v>
      </c>
      <c r="F427" s="26">
        <v>31.842813</v>
      </c>
    </row>
    <row r="428" spans="2:6" x14ac:dyDescent="0.3">
      <c r="B428" s="35" t="s">
        <v>44</v>
      </c>
      <c r="C428" s="28" t="s">
        <v>4</v>
      </c>
      <c r="D428" s="28" t="s">
        <v>39</v>
      </c>
      <c r="E428" s="28">
        <v>0.25</v>
      </c>
      <c r="F428" s="28">
        <v>31.842813</v>
      </c>
    </row>
    <row r="429" spans="2:6" x14ac:dyDescent="0.3">
      <c r="B429" s="34" t="s">
        <v>44</v>
      </c>
      <c r="C429" s="26" t="s">
        <v>4</v>
      </c>
      <c r="D429" s="26" t="s">
        <v>39</v>
      </c>
      <c r="E429" s="26">
        <v>0.25</v>
      </c>
      <c r="F429" s="26">
        <v>31.842813</v>
      </c>
    </row>
    <row r="430" spans="2:6" x14ac:dyDescent="0.3">
      <c r="B430" s="35" t="s">
        <v>44</v>
      </c>
      <c r="C430" s="28" t="s">
        <v>4</v>
      </c>
      <c r="D430" s="28" t="s">
        <v>39</v>
      </c>
      <c r="E430" s="28">
        <v>0.05</v>
      </c>
      <c r="F430" s="28">
        <v>26.857659999999999</v>
      </c>
    </row>
    <row r="431" spans="2:6" x14ac:dyDescent="0.3">
      <c r="B431" s="34" t="s">
        <v>44</v>
      </c>
      <c r="C431" s="26" t="s">
        <v>4</v>
      </c>
      <c r="D431" s="26" t="s">
        <v>39</v>
      </c>
      <c r="E431" s="26">
        <v>0.05</v>
      </c>
      <c r="F431" s="26">
        <v>26.857659999999999</v>
      </c>
    </row>
    <row r="432" spans="2:6" x14ac:dyDescent="0.3">
      <c r="B432" s="35" t="s">
        <v>44</v>
      </c>
      <c r="C432" s="28" t="s">
        <v>4</v>
      </c>
      <c r="D432" s="28" t="s">
        <v>39</v>
      </c>
      <c r="E432" s="28">
        <v>0.05</v>
      </c>
      <c r="F432" s="28">
        <v>26.857659999999999</v>
      </c>
    </row>
    <row r="433" spans="2:6" x14ac:dyDescent="0.3">
      <c r="B433" s="34" t="s">
        <v>44</v>
      </c>
      <c r="C433" s="26" t="s">
        <v>4</v>
      </c>
      <c r="D433" s="26" t="s">
        <v>39</v>
      </c>
      <c r="E433" s="26">
        <v>0</v>
      </c>
      <c r="F433" s="26">
        <v>14.45825</v>
      </c>
    </row>
    <row r="434" spans="2:6" x14ac:dyDescent="0.3">
      <c r="B434" s="35" t="s">
        <v>44</v>
      </c>
      <c r="C434" s="28" t="s">
        <v>4</v>
      </c>
      <c r="D434" s="28" t="s">
        <v>39</v>
      </c>
      <c r="E434" s="28" t="s">
        <v>24</v>
      </c>
      <c r="F434" s="28">
        <v>35.631726</v>
      </c>
    </row>
    <row r="435" spans="2:6" x14ac:dyDescent="0.3">
      <c r="B435" s="34" t="s">
        <v>44</v>
      </c>
      <c r="C435" s="26" t="s">
        <v>4</v>
      </c>
      <c r="D435" s="26" t="s">
        <v>40</v>
      </c>
      <c r="E435" s="26">
        <v>1</v>
      </c>
      <c r="F435" s="26">
        <v>612.54991099999995</v>
      </c>
    </row>
    <row r="436" spans="2:6" x14ac:dyDescent="0.3">
      <c r="B436" s="35" t="s">
        <v>44</v>
      </c>
      <c r="C436" s="28" t="s">
        <v>4</v>
      </c>
      <c r="D436" s="28" t="s">
        <v>40</v>
      </c>
      <c r="E436" s="28">
        <v>0.95</v>
      </c>
      <c r="F436" s="28">
        <v>406.24107500000002</v>
      </c>
    </row>
    <row r="437" spans="2:6" x14ac:dyDescent="0.3">
      <c r="B437" s="34" t="s">
        <v>44</v>
      </c>
      <c r="C437" s="26" t="s">
        <v>4</v>
      </c>
      <c r="D437" s="26" t="s">
        <v>40</v>
      </c>
      <c r="E437" s="26">
        <v>0.95</v>
      </c>
      <c r="F437" s="26">
        <v>406.24107500000002</v>
      </c>
    </row>
    <row r="438" spans="2:6" x14ac:dyDescent="0.3">
      <c r="B438" s="35" t="s">
        <v>44</v>
      </c>
      <c r="C438" s="28" t="s">
        <v>4</v>
      </c>
      <c r="D438" s="28" t="s">
        <v>40</v>
      </c>
      <c r="E438" s="28">
        <v>0.95</v>
      </c>
      <c r="F438" s="28">
        <v>406.24107500000002</v>
      </c>
    </row>
    <row r="439" spans="2:6" x14ac:dyDescent="0.3">
      <c r="B439" s="34" t="s">
        <v>44</v>
      </c>
      <c r="C439" s="26" t="s">
        <v>4</v>
      </c>
      <c r="D439" s="26" t="s">
        <v>40</v>
      </c>
      <c r="E439" s="26">
        <v>0.75</v>
      </c>
      <c r="F439" s="26">
        <v>336.89665300000001</v>
      </c>
    </row>
    <row r="440" spans="2:6" x14ac:dyDescent="0.3">
      <c r="B440" s="35" t="s">
        <v>44</v>
      </c>
      <c r="C440" s="28" t="s">
        <v>4</v>
      </c>
      <c r="D440" s="28" t="s">
        <v>40</v>
      </c>
      <c r="E440" s="28">
        <v>0.75</v>
      </c>
      <c r="F440" s="28">
        <v>336.89665300000001</v>
      </c>
    </row>
    <row r="441" spans="2:6" x14ac:dyDescent="0.3">
      <c r="B441" s="34" t="s">
        <v>44</v>
      </c>
      <c r="C441" s="26" t="s">
        <v>4</v>
      </c>
      <c r="D441" s="26" t="s">
        <v>40</v>
      </c>
      <c r="E441" s="26">
        <v>0.75</v>
      </c>
      <c r="F441" s="26">
        <v>336.89665300000001</v>
      </c>
    </row>
    <row r="442" spans="2:6" x14ac:dyDescent="0.3">
      <c r="B442" s="35" t="s">
        <v>44</v>
      </c>
      <c r="C442" s="28" t="s">
        <v>4</v>
      </c>
      <c r="D442" s="28" t="s">
        <v>40</v>
      </c>
      <c r="E442" s="28">
        <v>0.75</v>
      </c>
      <c r="F442" s="28">
        <v>336.89665300000001</v>
      </c>
    </row>
    <row r="443" spans="2:6" x14ac:dyDescent="0.3">
      <c r="B443" s="34" t="s">
        <v>44</v>
      </c>
      <c r="C443" s="26" t="s">
        <v>4</v>
      </c>
      <c r="D443" s="26" t="s">
        <v>40</v>
      </c>
      <c r="E443" s="26">
        <v>0.5</v>
      </c>
      <c r="F443" s="26">
        <v>289.74358799999999</v>
      </c>
    </row>
    <row r="444" spans="2:6" x14ac:dyDescent="0.3">
      <c r="B444" s="35" t="s">
        <v>44</v>
      </c>
      <c r="C444" s="28" t="s">
        <v>4</v>
      </c>
      <c r="D444" s="28" t="s">
        <v>40</v>
      </c>
      <c r="E444" s="28">
        <v>0.5</v>
      </c>
      <c r="F444" s="28">
        <v>289.74358799999999</v>
      </c>
    </row>
    <row r="445" spans="2:6" x14ac:dyDescent="0.3">
      <c r="B445" s="34" t="s">
        <v>44</v>
      </c>
      <c r="C445" s="26" t="s">
        <v>4</v>
      </c>
      <c r="D445" s="26" t="s">
        <v>40</v>
      </c>
      <c r="E445" s="26">
        <v>0.5</v>
      </c>
      <c r="F445" s="26">
        <v>289.74358799999999</v>
      </c>
    </row>
    <row r="446" spans="2:6" x14ac:dyDescent="0.3">
      <c r="B446" s="35" t="s">
        <v>44</v>
      </c>
      <c r="C446" s="28" t="s">
        <v>4</v>
      </c>
      <c r="D446" s="28" t="s">
        <v>40</v>
      </c>
      <c r="E446" s="28">
        <v>0.5</v>
      </c>
      <c r="F446" s="28">
        <v>289.74358799999999</v>
      </c>
    </row>
    <row r="447" spans="2:6" x14ac:dyDescent="0.3">
      <c r="B447" s="34" t="s">
        <v>44</v>
      </c>
      <c r="C447" s="26" t="s">
        <v>4</v>
      </c>
      <c r="D447" s="26" t="s">
        <v>40</v>
      </c>
      <c r="E447" s="26">
        <v>0.5</v>
      </c>
      <c r="F447" s="26">
        <v>289.74358799999999</v>
      </c>
    </row>
    <row r="448" spans="2:6" x14ac:dyDescent="0.3">
      <c r="B448" s="35" t="s">
        <v>44</v>
      </c>
      <c r="C448" s="28" t="s">
        <v>4</v>
      </c>
      <c r="D448" s="28" t="s">
        <v>40</v>
      </c>
      <c r="E448" s="28">
        <v>0.25</v>
      </c>
      <c r="F448" s="28">
        <v>249.812082</v>
      </c>
    </row>
    <row r="449" spans="2:6" x14ac:dyDescent="0.3">
      <c r="B449" s="34" t="s">
        <v>44</v>
      </c>
      <c r="C449" s="26" t="s">
        <v>4</v>
      </c>
      <c r="D449" s="26" t="s">
        <v>40</v>
      </c>
      <c r="E449" s="26">
        <v>0.25</v>
      </c>
      <c r="F449" s="26">
        <v>249.812082</v>
      </c>
    </row>
    <row r="450" spans="2:6" x14ac:dyDescent="0.3">
      <c r="B450" s="35" t="s">
        <v>44</v>
      </c>
      <c r="C450" s="28" t="s">
        <v>4</v>
      </c>
      <c r="D450" s="28" t="s">
        <v>40</v>
      </c>
      <c r="E450" s="28">
        <v>0.25</v>
      </c>
      <c r="F450" s="28">
        <v>249.812082</v>
      </c>
    </row>
    <row r="451" spans="2:6" x14ac:dyDescent="0.3">
      <c r="B451" s="34" t="s">
        <v>44</v>
      </c>
      <c r="C451" s="26" t="s">
        <v>4</v>
      </c>
      <c r="D451" s="26" t="s">
        <v>40</v>
      </c>
      <c r="E451" s="26">
        <v>0.25</v>
      </c>
      <c r="F451" s="26">
        <v>249.812082</v>
      </c>
    </row>
    <row r="452" spans="2:6" x14ac:dyDescent="0.3">
      <c r="B452" s="35" t="s">
        <v>44</v>
      </c>
      <c r="C452" s="28" t="s">
        <v>4</v>
      </c>
      <c r="D452" s="28" t="s">
        <v>40</v>
      </c>
      <c r="E452" s="28">
        <v>0.05</v>
      </c>
      <c r="F452" s="28">
        <v>208.32573099999999</v>
      </c>
    </row>
    <row r="453" spans="2:6" x14ac:dyDescent="0.3">
      <c r="B453" s="34" t="s">
        <v>44</v>
      </c>
      <c r="C453" s="26" t="s">
        <v>4</v>
      </c>
      <c r="D453" s="26" t="s">
        <v>40</v>
      </c>
      <c r="E453" s="26">
        <v>0.05</v>
      </c>
      <c r="F453" s="26">
        <v>208.32573099999999</v>
      </c>
    </row>
    <row r="454" spans="2:6" x14ac:dyDescent="0.3">
      <c r="B454" s="35" t="s">
        <v>44</v>
      </c>
      <c r="C454" s="28" t="s">
        <v>4</v>
      </c>
      <c r="D454" s="28" t="s">
        <v>40</v>
      </c>
      <c r="E454" s="28">
        <v>0.05</v>
      </c>
      <c r="F454" s="28">
        <v>208.32573099999999</v>
      </c>
    </row>
    <row r="455" spans="2:6" x14ac:dyDescent="0.3">
      <c r="B455" s="34" t="s">
        <v>44</v>
      </c>
      <c r="C455" s="26" t="s">
        <v>4</v>
      </c>
      <c r="D455" s="26" t="s">
        <v>40</v>
      </c>
      <c r="E455" s="26">
        <v>0</v>
      </c>
      <c r="F455" s="26">
        <v>171.262992</v>
      </c>
    </row>
    <row r="456" spans="2:6" x14ac:dyDescent="0.3">
      <c r="B456" s="35" t="s">
        <v>44</v>
      </c>
      <c r="C456" s="28" t="s">
        <v>4</v>
      </c>
      <c r="D456" s="28" t="s">
        <v>40</v>
      </c>
      <c r="E456" s="28" t="s">
        <v>24</v>
      </c>
      <c r="F456" s="28">
        <v>296.666585</v>
      </c>
    </row>
    <row r="457" spans="2:6" x14ac:dyDescent="0.3">
      <c r="B457" s="34" t="s">
        <v>44</v>
      </c>
      <c r="C457" s="26" t="s">
        <v>4</v>
      </c>
      <c r="D457" s="26" t="s">
        <v>41</v>
      </c>
      <c r="E457" s="26">
        <v>1</v>
      </c>
      <c r="F457" s="26">
        <v>653.06021999999996</v>
      </c>
    </row>
    <row r="458" spans="2:6" x14ac:dyDescent="0.3">
      <c r="B458" s="35" t="s">
        <v>44</v>
      </c>
      <c r="C458" s="28" t="s">
        <v>4</v>
      </c>
      <c r="D458" s="28" t="s">
        <v>41</v>
      </c>
      <c r="E458" s="28">
        <v>0.95</v>
      </c>
      <c r="F458" s="28">
        <v>456.46664800000002</v>
      </c>
    </row>
    <row r="459" spans="2:6" x14ac:dyDescent="0.3">
      <c r="B459" s="34" t="s">
        <v>44</v>
      </c>
      <c r="C459" s="26" t="s">
        <v>4</v>
      </c>
      <c r="D459" s="26" t="s">
        <v>41</v>
      </c>
      <c r="E459" s="26">
        <v>0.95</v>
      </c>
      <c r="F459" s="26">
        <v>456.46664800000002</v>
      </c>
    </row>
    <row r="460" spans="2:6" x14ac:dyDescent="0.3">
      <c r="B460" s="35" t="s">
        <v>44</v>
      </c>
      <c r="C460" s="28" t="s">
        <v>4</v>
      </c>
      <c r="D460" s="28" t="s">
        <v>41</v>
      </c>
      <c r="E460" s="28">
        <v>0.95</v>
      </c>
      <c r="F460" s="28">
        <v>456.46664800000002</v>
      </c>
    </row>
    <row r="461" spans="2:6" x14ac:dyDescent="0.3">
      <c r="B461" s="34" t="s">
        <v>44</v>
      </c>
      <c r="C461" s="26" t="s">
        <v>4</v>
      </c>
      <c r="D461" s="26" t="s">
        <v>41</v>
      </c>
      <c r="E461" s="26">
        <v>0.75</v>
      </c>
      <c r="F461" s="26">
        <v>388.57279599999998</v>
      </c>
    </row>
    <row r="462" spans="2:6" x14ac:dyDescent="0.3">
      <c r="B462" s="35" t="s">
        <v>44</v>
      </c>
      <c r="C462" s="28" t="s">
        <v>4</v>
      </c>
      <c r="D462" s="28" t="s">
        <v>41</v>
      </c>
      <c r="E462" s="28">
        <v>0.75</v>
      </c>
      <c r="F462" s="28">
        <v>388.57279599999998</v>
      </c>
    </row>
    <row r="463" spans="2:6" x14ac:dyDescent="0.3">
      <c r="B463" s="34" t="s">
        <v>44</v>
      </c>
      <c r="C463" s="26" t="s">
        <v>4</v>
      </c>
      <c r="D463" s="26" t="s">
        <v>41</v>
      </c>
      <c r="E463" s="26">
        <v>0.75</v>
      </c>
      <c r="F463" s="26">
        <v>388.57279599999998</v>
      </c>
    </row>
    <row r="464" spans="2:6" x14ac:dyDescent="0.3">
      <c r="B464" s="35" t="s">
        <v>44</v>
      </c>
      <c r="C464" s="28" t="s">
        <v>4</v>
      </c>
      <c r="D464" s="28" t="s">
        <v>41</v>
      </c>
      <c r="E464" s="28">
        <v>0.75</v>
      </c>
      <c r="F464" s="28">
        <v>388.57279599999998</v>
      </c>
    </row>
    <row r="465" spans="2:6" x14ac:dyDescent="0.3">
      <c r="B465" s="34" t="s">
        <v>44</v>
      </c>
      <c r="C465" s="26" t="s">
        <v>4</v>
      </c>
      <c r="D465" s="26" t="s">
        <v>41</v>
      </c>
      <c r="E465" s="26">
        <v>0.5</v>
      </c>
      <c r="F465" s="26">
        <v>342.98138</v>
      </c>
    </row>
    <row r="466" spans="2:6" x14ac:dyDescent="0.3">
      <c r="B466" s="35" t="s">
        <v>44</v>
      </c>
      <c r="C466" s="28" t="s">
        <v>4</v>
      </c>
      <c r="D466" s="28" t="s">
        <v>41</v>
      </c>
      <c r="E466" s="28">
        <v>0.5</v>
      </c>
      <c r="F466" s="28">
        <v>342.98138</v>
      </c>
    </row>
    <row r="467" spans="2:6" x14ac:dyDescent="0.3">
      <c r="B467" s="34" t="s">
        <v>44</v>
      </c>
      <c r="C467" s="26" t="s">
        <v>4</v>
      </c>
      <c r="D467" s="26" t="s">
        <v>41</v>
      </c>
      <c r="E467" s="26">
        <v>0.5</v>
      </c>
      <c r="F467" s="26">
        <v>342.98138</v>
      </c>
    </row>
    <row r="468" spans="2:6" x14ac:dyDescent="0.3">
      <c r="B468" s="35" t="s">
        <v>44</v>
      </c>
      <c r="C468" s="28" t="s">
        <v>4</v>
      </c>
      <c r="D468" s="28" t="s">
        <v>41</v>
      </c>
      <c r="E468" s="28">
        <v>0.5</v>
      </c>
      <c r="F468" s="28">
        <v>342.98138</v>
      </c>
    </row>
    <row r="469" spans="2:6" x14ac:dyDescent="0.3">
      <c r="B469" s="34" t="s">
        <v>44</v>
      </c>
      <c r="C469" s="26" t="s">
        <v>4</v>
      </c>
      <c r="D469" s="26" t="s">
        <v>41</v>
      </c>
      <c r="E469" s="26">
        <v>0.5</v>
      </c>
      <c r="F469" s="26">
        <v>342.98138</v>
      </c>
    </row>
    <row r="470" spans="2:6" x14ac:dyDescent="0.3">
      <c r="B470" s="35" t="s">
        <v>44</v>
      </c>
      <c r="C470" s="28" t="s">
        <v>4</v>
      </c>
      <c r="D470" s="28" t="s">
        <v>41</v>
      </c>
      <c r="E470" s="28">
        <v>0.25</v>
      </c>
      <c r="F470" s="28">
        <v>304.56156700000003</v>
      </c>
    </row>
    <row r="471" spans="2:6" x14ac:dyDescent="0.3">
      <c r="B471" s="34" t="s">
        <v>44</v>
      </c>
      <c r="C471" s="26" t="s">
        <v>4</v>
      </c>
      <c r="D471" s="26" t="s">
        <v>41</v>
      </c>
      <c r="E471" s="26">
        <v>0.25</v>
      </c>
      <c r="F471" s="26">
        <v>304.56156700000003</v>
      </c>
    </row>
    <row r="472" spans="2:6" x14ac:dyDescent="0.3">
      <c r="B472" s="35" t="s">
        <v>44</v>
      </c>
      <c r="C472" s="28" t="s">
        <v>4</v>
      </c>
      <c r="D472" s="28" t="s">
        <v>41</v>
      </c>
      <c r="E472" s="28">
        <v>0.25</v>
      </c>
      <c r="F472" s="28">
        <v>304.56156700000003</v>
      </c>
    </row>
    <row r="473" spans="2:6" x14ac:dyDescent="0.3">
      <c r="B473" s="34" t="s">
        <v>44</v>
      </c>
      <c r="C473" s="26" t="s">
        <v>4</v>
      </c>
      <c r="D473" s="26" t="s">
        <v>41</v>
      </c>
      <c r="E473" s="26">
        <v>0.25</v>
      </c>
      <c r="F473" s="26">
        <v>304.56156700000003</v>
      </c>
    </row>
    <row r="474" spans="2:6" x14ac:dyDescent="0.3">
      <c r="B474" s="35" t="s">
        <v>44</v>
      </c>
      <c r="C474" s="28" t="s">
        <v>4</v>
      </c>
      <c r="D474" s="28" t="s">
        <v>41</v>
      </c>
      <c r="E474" s="28">
        <v>0.05</v>
      </c>
      <c r="F474" s="28">
        <v>264.51764100000003</v>
      </c>
    </row>
    <row r="475" spans="2:6" x14ac:dyDescent="0.3">
      <c r="B475" s="34" t="s">
        <v>44</v>
      </c>
      <c r="C475" s="26" t="s">
        <v>4</v>
      </c>
      <c r="D475" s="26" t="s">
        <v>41</v>
      </c>
      <c r="E475" s="26">
        <v>0.05</v>
      </c>
      <c r="F475" s="26">
        <v>264.51764100000003</v>
      </c>
    </row>
    <row r="476" spans="2:6" x14ac:dyDescent="0.3">
      <c r="B476" s="35" t="s">
        <v>44</v>
      </c>
      <c r="C476" s="28" t="s">
        <v>4</v>
      </c>
      <c r="D476" s="28" t="s">
        <v>41</v>
      </c>
      <c r="E476" s="28">
        <v>0.05</v>
      </c>
      <c r="F476" s="28">
        <v>264.51764100000003</v>
      </c>
    </row>
    <row r="477" spans="2:6" x14ac:dyDescent="0.3">
      <c r="B477" s="34" t="s">
        <v>44</v>
      </c>
      <c r="C477" s="26" t="s">
        <v>4</v>
      </c>
      <c r="D477" s="26" t="s">
        <v>41</v>
      </c>
      <c r="E477" s="26">
        <v>0</v>
      </c>
      <c r="F477" s="26">
        <v>214.24990600000001</v>
      </c>
    </row>
    <row r="478" spans="2:6" x14ac:dyDescent="0.3">
      <c r="B478" s="35" t="s">
        <v>44</v>
      </c>
      <c r="C478" s="28" t="s">
        <v>4</v>
      </c>
      <c r="D478" s="28" t="s">
        <v>41</v>
      </c>
      <c r="E478" s="28" t="s">
        <v>24</v>
      </c>
      <c r="F478" s="28">
        <v>349.97980100000001</v>
      </c>
    </row>
    <row r="479" spans="2:6" x14ac:dyDescent="0.3">
      <c r="B479" s="34" t="s">
        <v>44</v>
      </c>
      <c r="C479" s="26" t="s">
        <v>4</v>
      </c>
      <c r="D479" s="26" t="s">
        <v>42</v>
      </c>
      <c r="E479" s="26">
        <v>1</v>
      </c>
      <c r="F479" s="26">
        <v>26588188.341976002</v>
      </c>
    </row>
    <row r="480" spans="2:6" x14ac:dyDescent="0.3">
      <c r="B480" s="35" t="s">
        <v>44</v>
      </c>
      <c r="C480" s="28" t="s">
        <v>4</v>
      </c>
      <c r="D480" s="28" t="s">
        <v>42</v>
      </c>
      <c r="E480" s="28">
        <v>0.95</v>
      </c>
      <c r="F480" s="28">
        <v>19472594.209844999</v>
      </c>
    </row>
    <row r="481" spans="2:6" x14ac:dyDescent="0.3">
      <c r="B481" s="34" t="s">
        <v>44</v>
      </c>
      <c r="C481" s="26" t="s">
        <v>4</v>
      </c>
      <c r="D481" s="26" t="s">
        <v>42</v>
      </c>
      <c r="E481" s="26">
        <v>0.95</v>
      </c>
      <c r="F481" s="26">
        <v>19472594.209844999</v>
      </c>
    </row>
    <row r="482" spans="2:6" x14ac:dyDescent="0.3">
      <c r="B482" s="35" t="s">
        <v>44</v>
      </c>
      <c r="C482" s="28" t="s">
        <v>4</v>
      </c>
      <c r="D482" s="28" t="s">
        <v>42</v>
      </c>
      <c r="E482" s="28">
        <v>0.95</v>
      </c>
      <c r="F482" s="28">
        <v>19472594.209844999</v>
      </c>
    </row>
    <row r="483" spans="2:6" x14ac:dyDescent="0.3">
      <c r="B483" s="34" t="s">
        <v>44</v>
      </c>
      <c r="C483" s="26" t="s">
        <v>4</v>
      </c>
      <c r="D483" s="26" t="s">
        <v>42</v>
      </c>
      <c r="E483" s="26">
        <v>0.75</v>
      </c>
      <c r="F483" s="26">
        <v>16083448.653929999</v>
      </c>
    </row>
    <row r="484" spans="2:6" x14ac:dyDescent="0.3">
      <c r="B484" s="35" t="s">
        <v>44</v>
      </c>
      <c r="C484" s="28" t="s">
        <v>4</v>
      </c>
      <c r="D484" s="28" t="s">
        <v>42</v>
      </c>
      <c r="E484" s="28">
        <v>0.75</v>
      </c>
      <c r="F484" s="28">
        <v>16083448.653929999</v>
      </c>
    </row>
    <row r="485" spans="2:6" x14ac:dyDescent="0.3">
      <c r="B485" s="34" t="s">
        <v>44</v>
      </c>
      <c r="C485" s="26" t="s">
        <v>4</v>
      </c>
      <c r="D485" s="26" t="s">
        <v>42</v>
      </c>
      <c r="E485" s="26">
        <v>0.75</v>
      </c>
      <c r="F485" s="26">
        <v>16083448.653929999</v>
      </c>
    </row>
    <row r="486" spans="2:6" x14ac:dyDescent="0.3">
      <c r="B486" s="35" t="s">
        <v>44</v>
      </c>
      <c r="C486" s="28" t="s">
        <v>4</v>
      </c>
      <c r="D486" s="28" t="s">
        <v>42</v>
      </c>
      <c r="E486" s="28">
        <v>0.75</v>
      </c>
      <c r="F486" s="28">
        <v>16083448.653929999</v>
      </c>
    </row>
    <row r="487" spans="2:6" x14ac:dyDescent="0.3">
      <c r="B487" s="34" t="s">
        <v>44</v>
      </c>
      <c r="C487" s="26" t="s">
        <v>4</v>
      </c>
      <c r="D487" s="26" t="s">
        <v>42</v>
      </c>
      <c r="E487" s="26">
        <v>0.5</v>
      </c>
      <c r="F487" s="26">
        <v>13985389.612219</v>
      </c>
    </row>
    <row r="488" spans="2:6" x14ac:dyDescent="0.3">
      <c r="B488" s="35" t="s">
        <v>44</v>
      </c>
      <c r="C488" s="28" t="s">
        <v>4</v>
      </c>
      <c r="D488" s="28" t="s">
        <v>42</v>
      </c>
      <c r="E488" s="28">
        <v>0.5</v>
      </c>
      <c r="F488" s="28">
        <v>13985389.612219</v>
      </c>
    </row>
    <row r="489" spans="2:6" x14ac:dyDescent="0.3">
      <c r="B489" s="34" t="s">
        <v>44</v>
      </c>
      <c r="C489" s="26" t="s">
        <v>4</v>
      </c>
      <c r="D489" s="26" t="s">
        <v>42</v>
      </c>
      <c r="E489" s="26">
        <v>0.5</v>
      </c>
      <c r="F489" s="26">
        <v>13985389.612219</v>
      </c>
    </row>
    <row r="490" spans="2:6" x14ac:dyDescent="0.3">
      <c r="B490" s="35" t="s">
        <v>44</v>
      </c>
      <c r="C490" s="28" t="s">
        <v>4</v>
      </c>
      <c r="D490" s="28" t="s">
        <v>42</v>
      </c>
      <c r="E490" s="28">
        <v>0.5</v>
      </c>
      <c r="F490" s="28">
        <v>13985389.612219</v>
      </c>
    </row>
    <row r="491" spans="2:6" x14ac:dyDescent="0.3">
      <c r="B491" s="34" t="s">
        <v>44</v>
      </c>
      <c r="C491" s="26" t="s">
        <v>4</v>
      </c>
      <c r="D491" s="26" t="s">
        <v>42</v>
      </c>
      <c r="E491" s="26">
        <v>0.5</v>
      </c>
      <c r="F491" s="26">
        <v>13985389.612219</v>
      </c>
    </row>
    <row r="492" spans="2:6" x14ac:dyDescent="0.3">
      <c r="B492" s="35" t="s">
        <v>44</v>
      </c>
      <c r="C492" s="28" t="s">
        <v>4</v>
      </c>
      <c r="D492" s="28" t="s">
        <v>42</v>
      </c>
      <c r="E492" s="28">
        <v>0.25</v>
      </c>
      <c r="F492" s="28">
        <v>11949282.980607999</v>
      </c>
    </row>
    <row r="493" spans="2:6" x14ac:dyDescent="0.3">
      <c r="B493" s="34" t="s">
        <v>44</v>
      </c>
      <c r="C493" s="26" t="s">
        <v>4</v>
      </c>
      <c r="D493" s="26" t="s">
        <v>42</v>
      </c>
      <c r="E493" s="26">
        <v>0.25</v>
      </c>
      <c r="F493" s="26">
        <v>11949282.980607999</v>
      </c>
    </row>
    <row r="494" spans="2:6" x14ac:dyDescent="0.3">
      <c r="B494" s="35" t="s">
        <v>44</v>
      </c>
      <c r="C494" s="28" t="s">
        <v>4</v>
      </c>
      <c r="D494" s="28" t="s">
        <v>42</v>
      </c>
      <c r="E494" s="28">
        <v>0.25</v>
      </c>
      <c r="F494" s="28">
        <v>11949282.980607999</v>
      </c>
    </row>
    <row r="495" spans="2:6" x14ac:dyDescent="0.3">
      <c r="B495" s="34" t="s">
        <v>44</v>
      </c>
      <c r="C495" s="26" t="s">
        <v>4</v>
      </c>
      <c r="D495" s="26" t="s">
        <v>42</v>
      </c>
      <c r="E495" s="26">
        <v>0.25</v>
      </c>
      <c r="F495" s="26">
        <v>11949282.980607999</v>
      </c>
    </row>
    <row r="496" spans="2:6" x14ac:dyDescent="0.3">
      <c r="B496" s="35" t="s">
        <v>44</v>
      </c>
      <c r="C496" s="28" t="s">
        <v>4</v>
      </c>
      <c r="D496" s="28" t="s">
        <v>42</v>
      </c>
      <c r="E496" s="28">
        <v>0.05</v>
      </c>
      <c r="F496" s="28">
        <v>9581258.5678610001</v>
      </c>
    </row>
    <row r="497" spans="2:6" x14ac:dyDescent="0.3">
      <c r="B497" s="34" t="s">
        <v>44</v>
      </c>
      <c r="C497" s="26" t="s">
        <v>4</v>
      </c>
      <c r="D497" s="26" t="s">
        <v>42</v>
      </c>
      <c r="E497" s="26">
        <v>0.05</v>
      </c>
      <c r="F497" s="26">
        <v>9581258.5678610001</v>
      </c>
    </row>
    <row r="498" spans="2:6" x14ac:dyDescent="0.3">
      <c r="B498" s="35" t="s">
        <v>44</v>
      </c>
      <c r="C498" s="28" t="s">
        <v>4</v>
      </c>
      <c r="D498" s="28" t="s">
        <v>42</v>
      </c>
      <c r="E498" s="28">
        <v>0.05</v>
      </c>
      <c r="F498" s="28">
        <v>9581258.5678610001</v>
      </c>
    </row>
    <row r="499" spans="2:6" x14ac:dyDescent="0.3">
      <c r="B499" s="34" t="s">
        <v>44</v>
      </c>
      <c r="C499" s="26" t="s">
        <v>4</v>
      </c>
      <c r="D499" s="26" t="s">
        <v>42</v>
      </c>
      <c r="E499" s="26">
        <v>0</v>
      </c>
      <c r="F499" s="26">
        <v>4914372.4954430005</v>
      </c>
    </row>
    <row r="500" spans="2:6" x14ac:dyDescent="0.3">
      <c r="B500" s="35" t="s">
        <v>44</v>
      </c>
      <c r="C500" s="28" t="s">
        <v>4</v>
      </c>
      <c r="D500" s="28" t="s">
        <v>42</v>
      </c>
      <c r="E500" s="28" t="s">
        <v>24</v>
      </c>
      <c r="F500" s="28">
        <v>14163734.349261999</v>
      </c>
    </row>
    <row r="501" spans="2:6" x14ac:dyDescent="0.3">
      <c r="B501" s="34" t="s">
        <v>44</v>
      </c>
      <c r="C501" s="26" t="s">
        <v>4</v>
      </c>
      <c r="D501" s="26" t="s">
        <v>43</v>
      </c>
      <c r="E501" s="26">
        <v>1</v>
      </c>
      <c r="F501" s="26">
        <v>648.29621099999997</v>
      </c>
    </row>
    <row r="502" spans="2:6" x14ac:dyDescent="0.3">
      <c r="B502" s="35" t="s">
        <v>44</v>
      </c>
      <c r="C502" s="28" t="s">
        <v>4</v>
      </c>
      <c r="D502" s="28" t="s">
        <v>43</v>
      </c>
      <c r="E502" s="28">
        <v>0.95</v>
      </c>
      <c r="F502" s="28">
        <v>432.08888899999999</v>
      </c>
    </row>
    <row r="503" spans="2:6" x14ac:dyDescent="0.3">
      <c r="B503" s="34" t="s">
        <v>44</v>
      </c>
      <c r="C503" s="26" t="s">
        <v>4</v>
      </c>
      <c r="D503" s="26" t="s">
        <v>43</v>
      </c>
      <c r="E503" s="26">
        <v>0.95</v>
      </c>
      <c r="F503" s="26">
        <v>432.08888899999999</v>
      </c>
    </row>
    <row r="504" spans="2:6" x14ac:dyDescent="0.3">
      <c r="B504" s="35" t="s">
        <v>44</v>
      </c>
      <c r="C504" s="28" t="s">
        <v>4</v>
      </c>
      <c r="D504" s="28" t="s">
        <v>43</v>
      </c>
      <c r="E504" s="28">
        <v>0.95</v>
      </c>
      <c r="F504" s="28">
        <v>432.08888899999999</v>
      </c>
    </row>
    <row r="505" spans="2:6" x14ac:dyDescent="0.3">
      <c r="B505" s="34" t="s">
        <v>44</v>
      </c>
      <c r="C505" s="26" t="s">
        <v>4</v>
      </c>
      <c r="D505" s="26" t="s">
        <v>43</v>
      </c>
      <c r="E505" s="26">
        <v>0.75</v>
      </c>
      <c r="F505" s="26">
        <v>359.12591099999997</v>
      </c>
    </row>
    <row r="506" spans="2:6" x14ac:dyDescent="0.3">
      <c r="B506" s="35" t="s">
        <v>44</v>
      </c>
      <c r="C506" s="28" t="s">
        <v>4</v>
      </c>
      <c r="D506" s="28" t="s">
        <v>43</v>
      </c>
      <c r="E506" s="28">
        <v>0.75</v>
      </c>
      <c r="F506" s="28">
        <v>359.12591099999997</v>
      </c>
    </row>
    <row r="507" spans="2:6" x14ac:dyDescent="0.3">
      <c r="B507" s="34" t="s">
        <v>44</v>
      </c>
      <c r="C507" s="26" t="s">
        <v>4</v>
      </c>
      <c r="D507" s="26" t="s">
        <v>43</v>
      </c>
      <c r="E507" s="26">
        <v>0.75</v>
      </c>
      <c r="F507" s="26">
        <v>359.12591099999997</v>
      </c>
    </row>
    <row r="508" spans="2:6" x14ac:dyDescent="0.3">
      <c r="B508" s="35" t="s">
        <v>44</v>
      </c>
      <c r="C508" s="28" t="s">
        <v>4</v>
      </c>
      <c r="D508" s="28" t="s">
        <v>43</v>
      </c>
      <c r="E508" s="28">
        <v>0.75</v>
      </c>
      <c r="F508" s="28">
        <v>359.12591099999997</v>
      </c>
    </row>
    <row r="509" spans="2:6" x14ac:dyDescent="0.3">
      <c r="B509" s="34" t="s">
        <v>44</v>
      </c>
      <c r="C509" s="26" t="s">
        <v>4</v>
      </c>
      <c r="D509" s="26" t="s">
        <v>43</v>
      </c>
      <c r="E509" s="26">
        <v>0.5</v>
      </c>
      <c r="F509" s="26">
        <v>309.18170300000003</v>
      </c>
    </row>
    <row r="510" spans="2:6" x14ac:dyDescent="0.3">
      <c r="B510" s="35" t="s">
        <v>44</v>
      </c>
      <c r="C510" s="28" t="s">
        <v>4</v>
      </c>
      <c r="D510" s="28" t="s">
        <v>43</v>
      </c>
      <c r="E510" s="28">
        <v>0.5</v>
      </c>
      <c r="F510" s="28">
        <v>309.18170300000003</v>
      </c>
    </row>
    <row r="511" spans="2:6" x14ac:dyDescent="0.3">
      <c r="B511" s="34" t="s">
        <v>44</v>
      </c>
      <c r="C511" s="26" t="s">
        <v>4</v>
      </c>
      <c r="D511" s="26" t="s">
        <v>43</v>
      </c>
      <c r="E511" s="26">
        <v>0.5</v>
      </c>
      <c r="F511" s="26">
        <v>309.18170300000003</v>
      </c>
    </row>
    <row r="512" spans="2:6" x14ac:dyDescent="0.3">
      <c r="B512" s="35" t="s">
        <v>44</v>
      </c>
      <c r="C512" s="28" t="s">
        <v>4</v>
      </c>
      <c r="D512" s="28" t="s">
        <v>43</v>
      </c>
      <c r="E512" s="28">
        <v>0.5</v>
      </c>
      <c r="F512" s="28">
        <v>309.18170300000003</v>
      </c>
    </row>
    <row r="513" spans="2:6" x14ac:dyDescent="0.3">
      <c r="B513" s="34" t="s">
        <v>44</v>
      </c>
      <c r="C513" s="26" t="s">
        <v>4</v>
      </c>
      <c r="D513" s="26" t="s">
        <v>43</v>
      </c>
      <c r="E513" s="26">
        <v>0.5</v>
      </c>
      <c r="F513" s="26">
        <v>309.18170300000003</v>
      </c>
    </row>
    <row r="514" spans="2:6" x14ac:dyDescent="0.3">
      <c r="B514" s="35" t="s">
        <v>44</v>
      </c>
      <c r="C514" s="28" t="s">
        <v>4</v>
      </c>
      <c r="D514" s="28" t="s">
        <v>43</v>
      </c>
      <c r="E514" s="28">
        <v>0.25</v>
      </c>
      <c r="F514" s="28">
        <v>266.70658900000001</v>
      </c>
    </row>
    <row r="515" spans="2:6" x14ac:dyDescent="0.3">
      <c r="B515" s="34" t="s">
        <v>44</v>
      </c>
      <c r="C515" s="26" t="s">
        <v>4</v>
      </c>
      <c r="D515" s="26" t="s">
        <v>43</v>
      </c>
      <c r="E515" s="26">
        <v>0.25</v>
      </c>
      <c r="F515" s="26">
        <v>266.70658900000001</v>
      </c>
    </row>
    <row r="516" spans="2:6" x14ac:dyDescent="0.3">
      <c r="B516" s="35" t="s">
        <v>44</v>
      </c>
      <c r="C516" s="28" t="s">
        <v>4</v>
      </c>
      <c r="D516" s="28" t="s">
        <v>43</v>
      </c>
      <c r="E516" s="28">
        <v>0.25</v>
      </c>
      <c r="F516" s="28">
        <v>266.70658900000001</v>
      </c>
    </row>
    <row r="517" spans="2:6" x14ac:dyDescent="0.3">
      <c r="B517" s="34" t="s">
        <v>44</v>
      </c>
      <c r="C517" s="26" t="s">
        <v>4</v>
      </c>
      <c r="D517" s="26" t="s">
        <v>43</v>
      </c>
      <c r="E517" s="26">
        <v>0.25</v>
      </c>
      <c r="F517" s="26">
        <v>266.70658900000001</v>
      </c>
    </row>
    <row r="518" spans="2:6" x14ac:dyDescent="0.3">
      <c r="B518" s="35" t="s">
        <v>44</v>
      </c>
      <c r="C518" s="28" t="s">
        <v>4</v>
      </c>
      <c r="D518" s="28" t="s">
        <v>43</v>
      </c>
      <c r="E518" s="28">
        <v>0.05</v>
      </c>
      <c r="F518" s="28">
        <v>222.35781600000001</v>
      </c>
    </row>
    <row r="519" spans="2:6" x14ac:dyDescent="0.3">
      <c r="B519" s="34" t="s">
        <v>44</v>
      </c>
      <c r="C519" s="26" t="s">
        <v>4</v>
      </c>
      <c r="D519" s="26" t="s">
        <v>43</v>
      </c>
      <c r="E519" s="26">
        <v>0.05</v>
      </c>
      <c r="F519" s="26">
        <v>222.35781600000001</v>
      </c>
    </row>
    <row r="520" spans="2:6" x14ac:dyDescent="0.3">
      <c r="B520" s="35" t="s">
        <v>44</v>
      </c>
      <c r="C520" s="28" t="s">
        <v>4</v>
      </c>
      <c r="D520" s="28" t="s">
        <v>43</v>
      </c>
      <c r="E520" s="28">
        <v>0.05</v>
      </c>
      <c r="F520" s="28">
        <v>222.35781600000001</v>
      </c>
    </row>
    <row r="521" spans="2:6" x14ac:dyDescent="0.3">
      <c r="B521" s="34" t="s">
        <v>44</v>
      </c>
      <c r="C521" s="26" t="s">
        <v>4</v>
      </c>
      <c r="D521" s="26" t="s">
        <v>43</v>
      </c>
      <c r="E521" s="26">
        <v>0</v>
      </c>
      <c r="F521" s="26">
        <v>183.43625700000001</v>
      </c>
    </row>
    <row r="522" spans="2:6" x14ac:dyDescent="0.3">
      <c r="B522" s="35" t="s">
        <v>44</v>
      </c>
      <c r="C522" s="28" t="s">
        <v>4</v>
      </c>
      <c r="D522" s="28" t="s">
        <v>43</v>
      </c>
      <c r="E522" s="28" t="s">
        <v>24</v>
      </c>
      <c r="F522" s="28">
        <v>316.37321700000001</v>
      </c>
    </row>
    <row r="523" spans="2:6" x14ac:dyDescent="0.3">
      <c r="B523" s="34" t="s">
        <v>44</v>
      </c>
      <c r="C523" s="26" t="s">
        <v>5</v>
      </c>
      <c r="D523" s="26" t="s">
        <v>35</v>
      </c>
      <c r="E523" s="26">
        <v>1</v>
      </c>
      <c r="F523" s="26">
        <v>101385.9</v>
      </c>
    </row>
    <row r="524" spans="2:6" x14ac:dyDescent="0.3">
      <c r="B524" s="35" t="s">
        <v>44</v>
      </c>
      <c r="C524" s="28" t="s">
        <v>5</v>
      </c>
      <c r="D524" s="28" t="s">
        <v>35</v>
      </c>
      <c r="E524" s="28">
        <v>0.95</v>
      </c>
      <c r="F524" s="28">
        <v>79228.100000000006</v>
      </c>
    </row>
    <row r="525" spans="2:6" x14ac:dyDescent="0.3">
      <c r="B525" s="34" t="s">
        <v>44</v>
      </c>
      <c r="C525" s="26" t="s">
        <v>5</v>
      </c>
      <c r="D525" s="26" t="s">
        <v>35</v>
      </c>
      <c r="E525" s="26">
        <v>0.95</v>
      </c>
      <c r="F525" s="26">
        <v>79228.100000000006</v>
      </c>
    </row>
    <row r="526" spans="2:6" x14ac:dyDescent="0.3">
      <c r="B526" s="35" t="s">
        <v>44</v>
      </c>
      <c r="C526" s="28" t="s">
        <v>5</v>
      </c>
      <c r="D526" s="28" t="s">
        <v>35</v>
      </c>
      <c r="E526" s="28">
        <v>0.95</v>
      </c>
      <c r="F526" s="28">
        <v>79228.100000000006</v>
      </c>
    </row>
    <row r="527" spans="2:6" x14ac:dyDescent="0.3">
      <c r="B527" s="34" t="s">
        <v>44</v>
      </c>
      <c r="C527" s="26" t="s">
        <v>5</v>
      </c>
      <c r="D527" s="26" t="s">
        <v>35</v>
      </c>
      <c r="E527" s="26">
        <v>0.75</v>
      </c>
      <c r="F527" s="26">
        <v>60328.800000000003</v>
      </c>
    </row>
    <row r="528" spans="2:6" x14ac:dyDescent="0.3">
      <c r="B528" s="35" t="s">
        <v>44</v>
      </c>
      <c r="C528" s="28" t="s">
        <v>5</v>
      </c>
      <c r="D528" s="28" t="s">
        <v>35</v>
      </c>
      <c r="E528" s="28">
        <v>0.75</v>
      </c>
      <c r="F528" s="28">
        <v>60328.800000000003</v>
      </c>
    </row>
    <row r="529" spans="2:6" x14ac:dyDescent="0.3">
      <c r="B529" s="34" t="s">
        <v>44</v>
      </c>
      <c r="C529" s="26" t="s">
        <v>5</v>
      </c>
      <c r="D529" s="26" t="s">
        <v>35</v>
      </c>
      <c r="E529" s="26">
        <v>0.75</v>
      </c>
      <c r="F529" s="26">
        <v>60328.800000000003</v>
      </c>
    </row>
    <row r="530" spans="2:6" x14ac:dyDescent="0.3">
      <c r="B530" s="35" t="s">
        <v>44</v>
      </c>
      <c r="C530" s="28" t="s">
        <v>5</v>
      </c>
      <c r="D530" s="28" t="s">
        <v>35</v>
      </c>
      <c r="E530" s="28">
        <v>0.75</v>
      </c>
      <c r="F530" s="28">
        <v>60328.800000000003</v>
      </c>
    </row>
    <row r="531" spans="2:6" x14ac:dyDescent="0.3">
      <c r="B531" s="34" t="s">
        <v>44</v>
      </c>
      <c r="C531" s="26" t="s">
        <v>5</v>
      </c>
      <c r="D531" s="26" t="s">
        <v>35</v>
      </c>
      <c r="E531" s="26">
        <v>0.5</v>
      </c>
      <c r="F531" s="26">
        <v>47667.199999999997</v>
      </c>
    </row>
    <row r="532" spans="2:6" x14ac:dyDescent="0.3">
      <c r="B532" s="35" t="s">
        <v>44</v>
      </c>
      <c r="C532" s="28" t="s">
        <v>5</v>
      </c>
      <c r="D532" s="28" t="s">
        <v>35</v>
      </c>
      <c r="E532" s="28">
        <v>0.5</v>
      </c>
      <c r="F532" s="28">
        <v>47667.199999999997</v>
      </c>
    </row>
    <row r="533" spans="2:6" x14ac:dyDescent="0.3">
      <c r="B533" s="34" t="s">
        <v>44</v>
      </c>
      <c r="C533" s="26" t="s">
        <v>5</v>
      </c>
      <c r="D533" s="26" t="s">
        <v>35</v>
      </c>
      <c r="E533" s="26">
        <v>0.5</v>
      </c>
      <c r="F533" s="26">
        <v>47667.199999999997</v>
      </c>
    </row>
    <row r="534" spans="2:6" x14ac:dyDescent="0.3">
      <c r="B534" s="35" t="s">
        <v>44</v>
      </c>
      <c r="C534" s="28" t="s">
        <v>5</v>
      </c>
      <c r="D534" s="28" t="s">
        <v>35</v>
      </c>
      <c r="E534" s="28">
        <v>0.5</v>
      </c>
      <c r="F534" s="28">
        <v>47667.199999999997</v>
      </c>
    </row>
    <row r="535" spans="2:6" x14ac:dyDescent="0.3">
      <c r="B535" s="34" t="s">
        <v>44</v>
      </c>
      <c r="C535" s="26" t="s">
        <v>5</v>
      </c>
      <c r="D535" s="26" t="s">
        <v>35</v>
      </c>
      <c r="E535" s="26">
        <v>0.5</v>
      </c>
      <c r="F535" s="26">
        <v>47667.199999999997</v>
      </c>
    </row>
    <row r="536" spans="2:6" x14ac:dyDescent="0.3">
      <c r="B536" s="35" t="s">
        <v>44</v>
      </c>
      <c r="C536" s="28" t="s">
        <v>5</v>
      </c>
      <c r="D536" s="28" t="s">
        <v>35</v>
      </c>
      <c r="E536" s="28">
        <v>0.25</v>
      </c>
      <c r="F536" s="28">
        <v>39334.75</v>
      </c>
    </row>
    <row r="537" spans="2:6" x14ac:dyDescent="0.3">
      <c r="B537" s="34" t="s">
        <v>44</v>
      </c>
      <c r="C537" s="26" t="s">
        <v>5</v>
      </c>
      <c r="D537" s="26" t="s">
        <v>35</v>
      </c>
      <c r="E537" s="26">
        <v>0.25</v>
      </c>
      <c r="F537" s="26">
        <v>39334.75</v>
      </c>
    </row>
    <row r="538" spans="2:6" x14ac:dyDescent="0.3">
      <c r="B538" s="35" t="s">
        <v>44</v>
      </c>
      <c r="C538" s="28" t="s">
        <v>5</v>
      </c>
      <c r="D538" s="28" t="s">
        <v>35</v>
      </c>
      <c r="E538" s="28">
        <v>0.25</v>
      </c>
      <c r="F538" s="28">
        <v>39334.75</v>
      </c>
    </row>
    <row r="539" spans="2:6" x14ac:dyDescent="0.3">
      <c r="B539" s="34" t="s">
        <v>44</v>
      </c>
      <c r="C539" s="26" t="s">
        <v>5</v>
      </c>
      <c r="D539" s="26" t="s">
        <v>35</v>
      </c>
      <c r="E539" s="26">
        <v>0.25</v>
      </c>
      <c r="F539" s="26">
        <v>39334.75</v>
      </c>
    </row>
    <row r="540" spans="2:6" x14ac:dyDescent="0.3">
      <c r="B540" s="35" t="s">
        <v>44</v>
      </c>
      <c r="C540" s="28" t="s">
        <v>5</v>
      </c>
      <c r="D540" s="28" t="s">
        <v>35</v>
      </c>
      <c r="E540" s="28">
        <v>0.05</v>
      </c>
      <c r="F540" s="28">
        <v>31235.05</v>
      </c>
    </row>
    <row r="541" spans="2:6" x14ac:dyDescent="0.3">
      <c r="B541" s="34" t="s">
        <v>44</v>
      </c>
      <c r="C541" s="26" t="s">
        <v>5</v>
      </c>
      <c r="D541" s="26" t="s">
        <v>35</v>
      </c>
      <c r="E541" s="26">
        <v>0.05</v>
      </c>
      <c r="F541" s="26">
        <v>31235.05</v>
      </c>
    </row>
    <row r="542" spans="2:6" x14ac:dyDescent="0.3">
      <c r="B542" s="35" t="s">
        <v>44</v>
      </c>
      <c r="C542" s="28" t="s">
        <v>5</v>
      </c>
      <c r="D542" s="28" t="s">
        <v>35</v>
      </c>
      <c r="E542" s="28">
        <v>0.05</v>
      </c>
      <c r="F542" s="28">
        <v>31235.05</v>
      </c>
    </row>
    <row r="543" spans="2:6" x14ac:dyDescent="0.3">
      <c r="B543" s="34" t="s">
        <v>44</v>
      </c>
      <c r="C543" s="26" t="s">
        <v>5</v>
      </c>
      <c r="D543" s="26" t="s">
        <v>35</v>
      </c>
      <c r="E543" s="26">
        <v>0</v>
      </c>
      <c r="F543" s="26">
        <v>19364.8</v>
      </c>
    </row>
    <row r="544" spans="2:6" x14ac:dyDescent="0.3">
      <c r="B544" s="35" t="s">
        <v>44</v>
      </c>
      <c r="C544" s="28" t="s">
        <v>5</v>
      </c>
      <c r="D544" s="28" t="s">
        <v>35</v>
      </c>
      <c r="E544" s="28" t="s">
        <v>24</v>
      </c>
      <c r="F544" s="28">
        <v>50807.830227999999</v>
      </c>
    </row>
    <row r="545" spans="2:6" x14ac:dyDescent="0.3">
      <c r="B545" s="34" t="s">
        <v>44</v>
      </c>
      <c r="C545" s="26" t="s">
        <v>5</v>
      </c>
      <c r="D545" s="26" t="s">
        <v>45</v>
      </c>
      <c r="E545" s="26">
        <v>1</v>
      </c>
      <c r="F545" s="26">
        <v>139642.29559699999</v>
      </c>
    </row>
    <row r="546" spans="2:6" x14ac:dyDescent="0.3">
      <c r="B546" s="35" t="s">
        <v>44</v>
      </c>
      <c r="C546" s="28" t="s">
        <v>5</v>
      </c>
      <c r="D546" s="28" t="s">
        <v>45</v>
      </c>
      <c r="E546" s="28">
        <v>0.95</v>
      </c>
      <c r="F546" s="28">
        <v>109338.31236900001</v>
      </c>
    </row>
    <row r="547" spans="2:6" x14ac:dyDescent="0.3">
      <c r="B547" s="34" t="s">
        <v>44</v>
      </c>
      <c r="C547" s="26" t="s">
        <v>5</v>
      </c>
      <c r="D547" s="26" t="s">
        <v>45</v>
      </c>
      <c r="E547" s="26">
        <v>0.95</v>
      </c>
      <c r="F547" s="26">
        <v>109338.31236900001</v>
      </c>
    </row>
    <row r="548" spans="2:6" x14ac:dyDescent="0.3">
      <c r="B548" s="35" t="s">
        <v>44</v>
      </c>
      <c r="C548" s="28" t="s">
        <v>5</v>
      </c>
      <c r="D548" s="28" t="s">
        <v>45</v>
      </c>
      <c r="E548" s="28">
        <v>0.95</v>
      </c>
      <c r="F548" s="28">
        <v>109338.31236900001</v>
      </c>
    </row>
    <row r="549" spans="2:6" x14ac:dyDescent="0.3">
      <c r="B549" s="34" t="s">
        <v>44</v>
      </c>
      <c r="C549" s="26" t="s">
        <v>5</v>
      </c>
      <c r="D549" s="26" t="s">
        <v>45</v>
      </c>
      <c r="E549" s="26">
        <v>0.75</v>
      </c>
      <c r="F549" s="26">
        <v>83207.547170000005</v>
      </c>
    </row>
    <row r="550" spans="2:6" x14ac:dyDescent="0.3">
      <c r="B550" s="35" t="s">
        <v>44</v>
      </c>
      <c r="C550" s="28" t="s">
        <v>5</v>
      </c>
      <c r="D550" s="28" t="s">
        <v>45</v>
      </c>
      <c r="E550" s="28">
        <v>0.75</v>
      </c>
      <c r="F550" s="28">
        <v>83207.547170000005</v>
      </c>
    </row>
    <row r="551" spans="2:6" x14ac:dyDescent="0.3">
      <c r="B551" s="34" t="s">
        <v>44</v>
      </c>
      <c r="C551" s="26" t="s">
        <v>5</v>
      </c>
      <c r="D551" s="26" t="s">
        <v>45</v>
      </c>
      <c r="E551" s="26">
        <v>0.75</v>
      </c>
      <c r="F551" s="26">
        <v>83207.547170000005</v>
      </c>
    </row>
    <row r="552" spans="2:6" x14ac:dyDescent="0.3">
      <c r="B552" s="35" t="s">
        <v>44</v>
      </c>
      <c r="C552" s="28" t="s">
        <v>5</v>
      </c>
      <c r="D552" s="28" t="s">
        <v>45</v>
      </c>
      <c r="E552" s="28">
        <v>0.75</v>
      </c>
      <c r="F552" s="28">
        <v>83207.547170000005</v>
      </c>
    </row>
    <row r="553" spans="2:6" x14ac:dyDescent="0.3">
      <c r="B553" s="34" t="s">
        <v>44</v>
      </c>
      <c r="C553" s="26" t="s">
        <v>5</v>
      </c>
      <c r="D553" s="26" t="s">
        <v>45</v>
      </c>
      <c r="E553" s="26">
        <v>0.5</v>
      </c>
      <c r="F553" s="26">
        <v>65744.234800999999</v>
      </c>
    </row>
    <row r="554" spans="2:6" x14ac:dyDescent="0.3">
      <c r="B554" s="35" t="s">
        <v>44</v>
      </c>
      <c r="C554" s="28" t="s">
        <v>5</v>
      </c>
      <c r="D554" s="28" t="s">
        <v>45</v>
      </c>
      <c r="E554" s="28">
        <v>0.5</v>
      </c>
      <c r="F554" s="28">
        <v>65744.234800999999</v>
      </c>
    </row>
    <row r="555" spans="2:6" x14ac:dyDescent="0.3">
      <c r="B555" s="34" t="s">
        <v>44</v>
      </c>
      <c r="C555" s="26" t="s">
        <v>5</v>
      </c>
      <c r="D555" s="26" t="s">
        <v>45</v>
      </c>
      <c r="E555" s="26">
        <v>0.5</v>
      </c>
      <c r="F555" s="26">
        <v>65744.234800999999</v>
      </c>
    </row>
    <row r="556" spans="2:6" x14ac:dyDescent="0.3">
      <c r="B556" s="35" t="s">
        <v>44</v>
      </c>
      <c r="C556" s="28" t="s">
        <v>5</v>
      </c>
      <c r="D556" s="28" t="s">
        <v>45</v>
      </c>
      <c r="E556" s="28">
        <v>0.5</v>
      </c>
      <c r="F556" s="28">
        <v>65744.234800999999</v>
      </c>
    </row>
    <row r="557" spans="2:6" x14ac:dyDescent="0.3">
      <c r="B557" s="34" t="s">
        <v>44</v>
      </c>
      <c r="C557" s="26" t="s">
        <v>5</v>
      </c>
      <c r="D557" s="26" t="s">
        <v>45</v>
      </c>
      <c r="E557" s="26">
        <v>0.5</v>
      </c>
      <c r="F557" s="26">
        <v>65744.234800999999</v>
      </c>
    </row>
    <row r="558" spans="2:6" x14ac:dyDescent="0.3">
      <c r="B558" s="35" t="s">
        <v>44</v>
      </c>
      <c r="C558" s="28" t="s">
        <v>5</v>
      </c>
      <c r="D558" s="28" t="s">
        <v>45</v>
      </c>
      <c r="E558" s="28">
        <v>0.25</v>
      </c>
      <c r="F558" s="28">
        <v>54251.834382000001</v>
      </c>
    </row>
    <row r="559" spans="2:6" x14ac:dyDescent="0.3">
      <c r="B559" s="34" t="s">
        <v>44</v>
      </c>
      <c r="C559" s="26" t="s">
        <v>5</v>
      </c>
      <c r="D559" s="26" t="s">
        <v>45</v>
      </c>
      <c r="E559" s="26">
        <v>0.25</v>
      </c>
      <c r="F559" s="26">
        <v>54251.834382000001</v>
      </c>
    </row>
    <row r="560" spans="2:6" x14ac:dyDescent="0.3">
      <c r="B560" s="35" t="s">
        <v>44</v>
      </c>
      <c r="C560" s="28" t="s">
        <v>5</v>
      </c>
      <c r="D560" s="28" t="s">
        <v>45</v>
      </c>
      <c r="E560" s="28">
        <v>0.25</v>
      </c>
      <c r="F560" s="28">
        <v>54251.834382000001</v>
      </c>
    </row>
    <row r="561" spans="2:6" x14ac:dyDescent="0.3">
      <c r="B561" s="34" t="s">
        <v>44</v>
      </c>
      <c r="C561" s="26" t="s">
        <v>5</v>
      </c>
      <c r="D561" s="26" t="s">
        <v>45</v>
      </c>
      <c r="E561" s="26">
        <v>0.25</v>
      </c>
      <c r="F561" s="26">
        <v>54251.834382000001</v>
      </c>
    </row>
    <row r="562" spans="2:6" x14ac:dyDescent="0.3">
      <c r="B562" s="35" t="s">
        <v>44</v>
      </c>
      <c r="C562" s="28" t="s">
        <v>5</v>
      </c>
      <c r="D562" s="28" t="s">
        <v>45</v>
      </c>
      <c r="E562" s="28">
        <v>0.05</v>
      </c>
      <c r="F562" s="28">
        <v>43048.349056999999</v>
      </c>
    </row>
    <row r="563" spans="2:6" x14ac:dyDescent="0.3">
      <c r="B563" s="34" t="s">
        <v>44</v>
      </c>
      <c r="C563" s="26" t="s">
        <v>5</v>
      </c>
      <c r="D563" s="26" t="s">
        <v>45</v>
      </c>
      <c r="E563" s="26">
        <v>0.05</v>
      </c>
      <c r="F563" s="26">
        <v>43048.349056999999</v>
      </c>
    </row>
    <row r="564" spans="2:6" x14ac:dyDescent="0.3">
      <c r="B564" s="35" t="s">
        <v>44</v>
      </c>
      <c r="C564" s="28" t="s">
        <v>5</v>
      </c>
      <c r="D564" s="28" t="s">
        <v>45</v>
      </c>
      <c r="E564" s="28">
        <v>0.05</v>
      </c>
      <c r="F564" s="28">
        <v>43048.349056999999</v>
      </c>
    </row>
    <row r="565" spans="2:6" x14ac:dyDescent="0.3">
      <c r="B565" s="34" t="s">
        <v>44</v>
      </c>
      <c r="C565" s="26" t="s">
        <v>5</v>
      </c>
      <c r="D565" s="26" t="s">
        <v>45</v>
      </c>
      <c r="E565" s="26">
        <v>0</v>
      </c>
      <c r="F565" s="26">
        <v>26708.595388000002</v>
      </c>
    </row>
    <row r="566" spans="2:6" x14ac:dyDescent="0.3">
      <c r="B566" s="35" t="s">
        <v>44</v>
      </c>
      <c r="C566" s="28" t="s">
        <v>5</v>
      </c>
      <c r="D566" s="28" t="s">
        <v>45</v>
      </c>
      <c r="E566" s="28" t="s">
        <v>24</v>
      </c>
      <c r="F566" s="28">
        <v>70068.680263999995</v>
      </c>
    </row>
    <row r="567" spans="2:6" x14ac:dyDescent="0.3">
      <c r="B567" s="34" t="s">
        <v>44</v>
      </c>
      <c r="C567" s="26" t="s">
        <v>5</v>
      </c>
      <c r="D567" s="26" t="s">
        <v>36</v>
      </c>
      <c r="E567" s="26">
        <v>1</v>
      </c>
      <c r="F567" s="26">
        <v>30764369.111907002</v>
      </c>
    </row>
    <row r="568" spans="2:6" x14ac:dyDescent="0.3">
      <c r="B568" s="35" t="s">
        <v>44</v>
      </c>
      <c r="C568" s="28" t="s">
        <v>5</v>
      </c>
      <c r="D568" s="28" t="s">
        <v>36</v>
      </c>
      <c r="E568" s="28">
        <v>0.95</v>
      </c>
      <c r="F568" s="28">
        <v>22564150.610971998</v>
      </c>
    </row>
    <row r="569" spans="2:6" x14ac:dyDescent="0.3">
      <c r="B569" s="34" t="s">
        <v>44</v>
      </c>
      <c r="C569" s="26" t="s">
        <v>5</v>
      </c>
      <c r="D569" s="26" t="s">
        <v>36</v>
      </c>
      <c r="E569" s="26">
        <v>0.95</v>
      </c>
      <c r="F569" s="26">
        <v>22564150.610971998</v>
      </c>
    </row>
    <row r="570" spans="2:6" x14ac:dyDescent="0.3">
      <c r="B570" s="35" t="s">
        <v>44</v>
      </c>
      <c r="C570" s="28" t="s">
        <v>5</v>
      </c>
      <c r="D570" s="28" t="s">
        <v>36</v>
      </c>
      <c r="E570" s="28">
        <v>0.95</v>
      </c>
      <c r="F570" s="28">
        <v>22564150.610971998</v>
      </c>
    </row>
    <row r="571" spans="2:6" x14ac:dyDescent="0.3">
      <c r="B571" s="34" t="s">
        <v>44</v>
      </c>
      <c r="C571" s="26" t="s">
        <v>5</v>
      </c>
      <c r="D571" s="26" t="s">
        <v>36</v>
      </c>
      <c r="E571" s="26">
        <v>0.75</v>
      </c>
      <c r="F571" s="26">
        <v>18238197.010152999</v>
      </c>
    </row>
    <row r="572" spans="2:6" x14ac:dyDescent="0.3">
      <c r="B572" s="35" t="s">
        <v>44</v>
      </c>
      <c r="C572" s="28" t="s">
        <v>5</v>
      </c>
      <c r="D572" s="28" t="s">
        <v>36</v>
      </c>
      <c r="E572" s="28">
        <v>0.75</v>
      </c>
      <c r="F572" s="28">
        <v>18238197.010152999</v>
      </c>
    </row>
    <row r="573" spans="2:6" x14ac:dyDescent="0.3">
      <c r="B573" s="34" t="s">
        <v>44</v>
      </c>
      <c r="C573" s="26" t="s">
        <v>5</v>
      </c>
      <c r="D573" s="26" t="s">
        <v>36</v>
      </c>
      <c r="E573" s="26">
        <v>0.75</v>
      </c>
      <c r="F573" s="26">
        <v>18238197.010152999</v>
      </c>
    </row>
    <row r="574" spans="2:6" x14ac:dyDescent="0.3">
      <c r="B574" s="35" t="s">
        <v>44</v>
      </c>
      <c r="C574" s="28" t="s">
        <v>5</v>
      </c>
      <c r="D574" s="28" t="s">
        <v>36</v>
      </c>
      <c r="E574" s="28">
        <v>0.75</v>
      </c>
      <c r="F574" s="28">
        <v>18238197.010152999</v>
      </c>
    </row>
    <row r="575" spans="2:6" x14ac:dyDescent="0.3">
      <c r="B575" s="34" t="s">
        <v>44</v>
      </c>
      <c r="C575" s="26" t="s">
        <v>5</v>
      </c>
      <c r="D575" s="26" t="s">
        <v>36</v>
      </c>
      <c r="E575" s="26">
        <v>0.5</v>
      </c>
      <c r="F575" s="26">
        <v>15439528.858053001</v>
      </c>
    </row>
    <row r="576" spans="2:6" x14ac:dyDescent="0.3">
      <c r="B576" s="35" t="s">
        <v>44</v>
      </c>
      <c r="C576" s="28" t="s">
        <v>5</v>
      </c>
      <c r="D576" s="28" t="s">
        <v>36</v>
      </c>
      <c r="E576" s="28">
        <v>0.5</v>
      </c>
      <c r="F576" s="28">
        <v>15439528.858053001</v>
      </c>
    </row>
    <row r="577" spans="2:6" x14ac:dyDescent="0.3">
      <c r="B577" s="34" t="s">
        <v>44</v>
      </c>
      <c r="C577" s="26" t="s">
        <v>5</v>
      </c>
      <c r="D577" s="26" t="s">
        <v>36</v>
      </c>
      <c r="E577" s="26">
        <v>0.5</v>
      </c>
      <c r="F577" s="26">
        <v>15439528.858053001</v>
      </c>
    </row>
    <row r="578" spans="2:6" x14ac:dyDescent="0.3">
      <c r="B578" s="35" t="s">
        <v>44</v>
      </c>
      <c r="C578" s="28" t="s">
        <v>5</v>
      </c>
      <c r="D578" s="28" t="s">
        <v>36</v>
      </c>
      <c r="E578" s="28">
        <v>0.5</v>
      </c>
      <c r="F578" s="28">
        <v>15439528.858053001</v>
      </c>
    </row>
    <row r="579" spans="2:6" x14ac:dyDescent="0.3">
      <c r="B579" s="34" t="s">
        <v>44</v>
      </c>
      <c r="C579" s="26" t="s">
        <v>5</v>
      </c>
      <c r="D579" s="26" t="s">
        <v>36</v>
      </c>
      <c r="E579" s="26">
        <v>0.5</v>
      </c>
      <c r="F579" s="26">
        <v>15439528.858053001</v>
      </c>
    </row>
    <row r="580" spans="2:6" x14ac:dyDescent="0.3">
      <c r="B580" s="35" t="s">
        <v>44</v>
      </c>
      <c r="C580" s="28" t="s">
        <v>5</v>
      </c>
      <c r="D580" s="28" t="s">
        <v>36</v>
      </c>
      <c r="E580" s="28">
        <v>0.25</v>
      </c>
      <c r="F580" s="28">
        <v>13002611.658499001</v>
      </c>
    </row>
    <row r="581" spans="2:6" x14ac:dyDescent="0.3">
      <c r="B581" s="34" t="s">
        <v>44</v>
      </c>
      <c r="C581" s="26" t="s">
        <v>5</v>
      </c>
      <c r="D581" s="26" t="s">
        <v>36</v>
      </c>
      <c r="E581" s="26">
        <v>0.25</v>
      </c>
      <c r="F581" s="26">
        <v>13002611.658499001</v>
      </c>
    </row>
    <row r="582" spans="2:6" x14ac:dyDescent="0.3">
      <c r="B582" s="35" t="s">
        <v>44</v>
      </c>
      <c r="C582" s="28" t="s">
        <v>5</v>
      </c>
      <c r="D582" s="28" t="s">
        <v>36</v>
      </c>
      <c r="E582" s="28">
        <v>0.25</v>
      </c>
      <c r="F582" s="28">
        <v>13002611.658499001</v>
      </c>
    </row>
    <row r="583" spans="2:6" x14ac:dyDescent="0.3">
      <c r="B583" s="34" t="s">
        <v>44</v>
      </c>
      <c r="C583" s="26" t="s">
        <v>5</v>
      </c>
      <c r="D583" s="26" t="s">
        <v>36</v>
      </c>
      <c r="E583" s="26">
        <v>0.25</v>
      </c>
      <c r="F583" s="26">
        <v>13002611.658499001</v>
      </c>
    </row>
    <row r="584" spans="2:6" x14ac:dyDescent="0.3">
      <c r="B584" s="35" t="s">
        <v>44</v>
      </c>
      <c r="C584" s="28" t="s">
        <v>5</v>
      </c>
      <c r="D584" s="28" t="s">
        <v>36</v>
      </c>
      <c r="E584" s="28">
        <v>0.05</v>
      </c>
      <c r="F584" s="28">
        <v>10136981.521747001</v>
      </c>
    </row>
    <row r="585" spans="2:6" x14ac:dyDescent="0.3">
      <c r="B585" s="34" t="s">
        <v>44</v>
      </c>
      <c r="C585" s="26" t="s">
        <v>5</v>
      </c>
      <c r="D585" s="26" t="s">
        <v>36</v>
      </c>
      <c r="E585" s="26">
        <v>0.05</v>
      </c>
      <c r="F585" s="26">
        <v>10136981.521747001</v>
      </c>
    </row>
    <row r="586" spans="2:6" x14ac:dyDescent="0.3">
      <c r="B586" s="35" t="s">
        <v>44</v>
      </c>
      <c r="C586" s="28" t="s">
        <v>5</v>
      </c>
      <c r="D586" s="28" t="s">
        <v>36</v>
      </c>
      <c r="E586" s="28">
        <v>0.05</v>
      </c>
      <c r="F586" s="28">
        <v>10136981.521747001</v>
      </c>
    </row>
    <row r="587" spans="2:6" x14ac:dyDescent="0.3">
      <c r="B587" s="34" t="s">
        <v>44</v>
      </c>
      <c r="C587" s="26" t="s">
        <v>5</v>
      </c>
      <c r="D587" s="26" t="s">
        <v>36</v>
      </c>
      <c r="E587" s="26">
        <v>0</v>
      </c>
      <c r="F587" s="26">
        <v>5777710.9787090002</v>
      </c>
    </row>
    <row r="588" spans="2:6" x14ac:dyDescent="0.3">
      <c r="B588" s="35" t="s">
        <v>44</v>
      </c>
      <c r="C588" s="28" t="s">
        <v>5</v>
      </c>
      <c r="D588" s="28" t="s">
        <v>36</v>
      </c>
      <c r="E588" s="28" t="s">
        <v>24</v>
      </c>
      <c r="F588" s="28">
        <v>15771738.307689</v>
      </c>
    </row>
    <row r="589" spans="2:6" x14ac:dyDescent="0.3">
      <c r="B589" s="34" t="s">
        <v>44</v>
      </c>
      <c r="C589" s="26" t="s">
        <v>5</v>
      </c>
      <c r="D589" s="26" t="s">
        <v>37</v>
      </c>
      <c r="E589" s="26">
        <v>1</v>
      </c>
      <c r="F589" s="26">
        <v>7425476.8032419998</v>
      </c>
    </row>
    <row r="590" spans="2:6" x14ac:dyDescent="0.3">
      <c r="B590" s="35" t="s">
        <v>44</v>
      </c>
      <c r="C590" s="28" t="s">
        <v>5</v>
      </c>
      <c r="D590" s="28" t="s">
        <v>37</v>
      </c>
      <c r="E590" s="28">
        <v>0.95</v>
      </c>
      <c r="F590" s="28">
        <v>4510849.6053099995</v>
      </c>
    </row>
    <row r="591" spans="2:6" x14ac:dyDescent="0.3">
      <c r="B591" s="34" t="s">
        <v>44</v>
      </c>
      <c r="C591" s="26" t="s">
        <v>5</v>
      </c>
      <c r="D591" s="26" t="s">
        <v>37</v>
      </c>
      <c r="E591" s="26">
        <v>0.95</v>
      </c>
      <c r="F591" s="26">
        <v>4510849.6053099995</v>
      </c>
    </row>
    <row r="592" spans="2:6" x14ac:dyDescent="0.3">
      <c r="B592" s="35" t="s">
        <v>44</v>
      </c>
      <c r="C592" s="28" t="s">
        <v>5</v>
      </c>
      <c r="D592" s="28" t="s">
        <v>37</v>
      </c>
      <c r="E592" s="28">
        <v>0.95</v>
      </c>
      <c r="F592" s="28">
        <v>4510849.6053099995</v>
      </c>
    </row>
    <row r="593" spans="2:6" x14ac:dyDescent="0.3">
      <c r="B593" s="34" t="s">
        <v>44</v>
      </c>
      <c r="C593" s="26" t="s">
        <v>5</v>
      </c>
      <c r="D593" s="26" t="s">
        <v>37</v>
      </c>
      <c r="E593" s="26">
        <v>0.75</v>
      </c>
      <c r="F593" s="26">
        <v>3097840.0263470002</v>
      </c>
    </row>
    <row r="594" spans="2:6" x14ac:dyDescent="0.3">
      <c r="B594" s="35" t="s">
        <v>44</v>
      </c>
      <c r="C594" s="28" t="s">
        <v>5</v>
      </c>
      <c r="D594" s="28" t="s">
        <v>37</v>
      </c>
      <c r="E594" s="28">
        <v>0.75</v>
      </c>
      <c r="F594" s="28">
        <v>3097840.0263470002</v>
      </c>
    </row>
    <row r="595" spans="2:6" x14ac:dyDescent="0.3">
      <c r="B595" s="34" t="s">
        <v>44</v>
      </c>
      <c r="C595" s="26" t="s">
        <v>5</v>
      </c>
      <c r="D595" s="26" t="s">
        <v>37</v>
      </c>
      <c r="E595" s="26">
        <v>0.75</v>
      </c>
      <c r="F595" s="26">
        <v>3097840.0263470002</v>
      </c>
    </row>
    <row r="596" spans="2:6" x14ac:dyDescent="0.3">
      <c r="B596" s="35" t="s">
        <v>44</v>
      </c>
      <c r="C596" s="28" t="s">
        <v>5</v>
      </c>
      <c r="D596" s="28" t="s">
        <v>37</v>
      </c>
      <c r="E596" s="28">
        <v>0.75</v>
      </c>
      <c r="F596" s="28">
        <v>3097840.0263470002</v>
      </c>
    </row>
    <row r="597" spans="2:6" x14ac:dyDescent="0.3">
      <c r="B597" s="34" t="s">
        <v>44</v>
      </c>
      <c r="C597" s="26" t="s">
        <v>5</v>
      </c>
      <c r="D597" s="26" t="s">
        <v>37</v>
      </c>
      <c r="E597" s="26">
        <v>0.5</v>
      </c>
      <c r="F597" s="26">
        <v>2218405.7835289999</v>
      </c>
    </row>
    <row r="598" spans="2:6" x14ac:dyDescent="0.3">
      <c r="B598" s="35" t="s">
        <v>44</v>
      </c>
      <c r="C598" s="28" t="s">
        <v>5</v>
      </c>
      <c r="D598" s="28" t="s">
        <v>37</v>
      </c>
      <c r="E598" s="28">
        <v>0.5</v>
      </c>
      <c r="F598" s="28">
        <v>2218405.7835289999</v>
      </c>
    </row>
    <row r="599" spans="2:6" x14ac:dyDescent="0.3">
      <c r="B599" s="34" t="s">
        <v>44</v>
      </c>
      <c r="C599" s="26" t="s">
        <v>5</v>
      </c>
      <c r="D599" s="26" t="s">
        <v>37</v>
      </c>
      <c r="E599" s="26">
        <v>0.5</v>
      </c>
      <c r="F599" s="26">
        <v>2218405.7835289999</v>
      </c>
    </row>
    <row r="600" spans="2:6" x14ac:dyDescent="0.3">
      <c r="B600" s="35" t="s">
        <v>44</v>
      </c>
      <c r="C600" s="28" t="s">
        <v>5</v>
      </c>
      <c r="D600" s="28" t="s">
        <v>37</v>
      </c>
      <c r="E600" s="28">
        <v>0.5</v>
      </c>
      <c r="F600" s="28">
        <v>2218405.7835289999</v>
      </c>
    </row>
    <row r="601" spans="2:6" x14ac:dyDescent="0.3">
      <c r="B601" s="34" t="s">
        <v>44</v>
      </c>
      <c r="C601" s="26" t="s">
        <v>5</v>
      </c>
      <c r="D601" s="26" t="s">
        <v>37</v>
      </c>
      <c r="E601" s="26">
        <v>0.5</v>
      </c>
      <c r="F601" s="26">
        <v>2218405.7835289999</v>
      </c>
    </row>
    <row r="602" spans="2:6" x14ac:dyDescent="0.3">
      <c r="B602" s="35" t="s">
        <v>44</v>
      </c>
      <c r="C602" s="28" t="s">
        <v>5</v>
      </c>
      <c r="D602" s="28" t="s">
        <v>37</v>
      </c>
      <c r="E602" s="28">
        <v>0.25</v>
      </c>
      <c r="F602" s="28">
        <v>1626327.4107979999</v>
      </c>
    </row>
    <row r="603" spans="2:6" x14ac:dyDescent="0.3">
      <c r="B603" s="34" t="s">
        <v>44</v>
      </c>
      <c r="C603" s="26" t="s">
        <v>5</v>
      </c>
      <c r="D603" s="26" t="s">
        <v>37</v>
      </c>
      <c r="E603" s="26">
        <v>0.25</v>
      </c>
      <c r="F603" s="26">
        <v>1626327.4107979999</v>
      </c>
    </row>
    <row r="604" spans="2:6" x14ac:dyDescent="0.3">
      <c r="B604" s="35" t="s">
        <v>44</v>
      </c>
      <c r="C604" s="28" t="s">
        <v>5</v>
      </c>
      <c r="D604" s="28" t="s">
        <v>37</v>
      </c>
      <c r="E604" s="28">
        <v>0.25</v>
      </c>
      <c r="F604" s="28">
        <v>1626327.4107979999</v>
      </c>
    </row>
    <row r="605" spans="2:6" x14ac:dyDescent="0.3">
      <c r="B605" s="34" t="s">
        <v>44</v>
      </c>
      <c r="C605" s="26" t="s">
        <v>5</v>
      </c>
      <c r="D605" s="26" t="s">
        <v>37</v>
      </c>
      <c r="E605" s="26">
        <v>0.25</v>
      </c>
      <c r="F605" s="26">
        <v>1626327.4107979999</v>
      </c>
    </row>
    <row r="606" spans="2:6" x14ac:dyDescent="0.3">
      <c r="B606" s="35" t="s">
        <v>44</v>
      </c>
      <c r="C606" s="28" t="s">
        <v>5</v>
      </c>
      <c r="D606" s="28" t="s">
        <v>37</v>
      </c>
      <c r="E606" s="28">
        <v>0.05</v>
      </c>
      <c r="F606" s="28">
        <v>1079521.124537</v>
      </c>
    </row>
    <row r="607" spans="2:6" x14ac:dyDescent="0.3">
      <c r="B607" s="34" t="s">
        <v>44</v>
      </c>
      <c r="C607" s="26" t="s">
        <v>5</v>
      </c>
      <c r="D607" s="26" t="s">
        <v>37</v>
      </c>
      <c r="E607" s="26">
        <v>0.05</v>
      </c>
      <c r="F607" s="26">
        <v>1079521.124537</v>
      </c>
    </row>
    <row r="608" spans="2:6" x14ac:dyDescent="0.3">
      <c r="B608" s="35" t="s">
        <v>44</v>
      </c>
      <c r="C608" s="28" t="s">
        <v>5</v>
      </c>
      <c r="D608" s="28" t="s">
        <v>37</v>
      </c>
      <c r="E608" s="28">
        <v>0.05</v>
      </c>
      <c r="F608" s="28">
        <v>1079521.124537</v>
      </c>
    </row>
    <row r="609" spans="2:6" x14ac:dyDescent="0.3">
      <c r="B609" s="34" t="s">
        <v>44</v>
      </c>
      <c r="C609" s="26" t="s">
        <v>5</v>
      </c>
      <c r="D609" s="26" t="s">
        <v>37</v>
      </c>
      <c r="E609" s="26">
        <v>0</v>
      </c>
      <c r="F609" s="26">
        <v>419362.53337899997</v>
      </c>
    </row>
    <row r="610" spans="2:6" x14ac:dyDescent="0.3">
      <c r="B610" s="35" t="s">
        <v>44</v>
      </c>
      <c r="C610" s="28" t="s">
        <v>5</v>
      </c>
      <c r="D610" s="28" t="s">
        <v>37</v>
      </c>
      <c r="E610" s="28" t="s">
        <v>24</v>
      </c>
      <c r="F610" s="28">
        <v>2450651.8010570002</v>
      </c>
    </row>
    <row r="611" spans="2:6" x14ac:dyDescent="0.3">
      <c r="B611" s="34" t="s">
        <v>44</v>
      </c>
      <c r="C611" s="26" t="s">
        <v>5</v>
      </c>
      <c r="D611" s="26" t="s">
        <v>38</v>
      </c>
      <c r="E611" s="26">
        <v>1</v>
      </c>
      <c r="F611" s="26">
        <v>24700862.283482</v>
      </c>
    </row>
    <row r="612" spans="2:6" x14ac:dyDescent="0.3">
      <c r="B612" s="35" t="s">
        <v>44</v>
      </c>
      <c r="C612" s="28" t="s">
        <v>5</v>
      </c>
      <c r="D612" s="28" t="s">
        <v>38</v>
      </c>
      <c r="E612" s="28">
        <v>0.95</v>
      </c>
      <c r="F612" s="28">
        <v>18199285.513347998</v>
      </c>
    </row>
    <row r="613" spans="2:6" x14ac:dyDescent="0.3">
      <c r="B613" s="34" t="s">
        <v>44</v>
      </c>
      <c r="C613" s="26" t="s">
        <v>5</v>
      </c>
      <c r="D613" s="26" t="s">
        <v>38</v>
      </c>
      <c r="E613" s="26">
        <v>0.95</v>
      </c>
      <c r="F613" s="26">
        <v>18199285.513347998</v>
      </c>
    </row>
    <row r="614" spans="2:6" x14ac:dyDescent="0.3">
      <c r="B614" s="35" t="s">
        <v>44</v>
      </c>
      <c r="C614" s="28" t="s">
        <v>5</v>
      </c>
      <c r="D614" s="28" t="s">
        <v>38</v>
      </c>
      <c r="E614" s="28">
        <v>0.95</v>
      </c>
      <c r="F614" s="28">
        <v>18199285.513347998</v>
      </c>
    </row>
    <row r="615" spans="2:6" x14ac:dyDescent="0.3">
      <c r="B615" s="34" t="s">
        <v>44</v>
      </c>
      <c r="C615" s="26" t="s">
        <v>5</v>
      </c>
      <c r="D615" s="26" t="s">
        <v>38</v>
      </c>
      <c r="E615" s="26">
        <v>0.75</v>
      </c>
      <c r="F615" s="26">
        <v>15002118.982661</v>
      </c>
    </row>
    <row r="616" spans="2:6" x14ac:dyDescent="0.3">
      <c r="B616" s="35" t="s">
        <v>44</v>
      </c>
      <c r="C616" s="28" t="s">
        <v>5</v>
      </c>
      <c r="D616" s="28" t="s">
        <v>38</v>
      </c>
      <c r="E616" s="28">
        <v>0.75</v>
      </c>
      <c r="F616" s="28">
        <v>15002118.982661</v>
      </c>
    </row>
    <row r="617" spans="2:6" x14ac:dyDescent="0.3">
      <c r="B617" s="34" t="s">
        <v>44</v>
      </c>
      <c r="C617" s="26" t="s">
        <v>5</v>
      </c>
      <c r="D617" s="26" t="s">
        <v>38</v>
      </c>
      <c r="E617" s="26">
        <v>0.75</v>
      </c>
      <c r="F617" s="26">
        <v>15002118.982661</v>
      </c>
    </row>
    <row r="618" spans="2:6" x14ac:dyDescent="0.3">
      <c r="B618" s="35" t="s">
        <v>44</v>
      </c>
      <c r="C618" s="28" t="s">
        <v>5</v>
      </c>
      <c r="D618" s="28" t="s">
        <v>38</v>
      </c>
      <c r="E618" s="28">
        <v>0.75</v>
      </c>
      <c r="F618" s="28">
        <v>15002118.982661</v>
      </c>
    </row>
    <row r="619" spans="2:6" x14ac:dyDescent="0.3">
      <c r="B619" s="34" t="s">
        <v>44</v>
      </c>
      <c r="C619" s="26" t="s">
        <v>5</v>
      </c>
      <c r="D619" s="26" t="s">
        <v>38</v>
      </c>
      <c r="E619" s="26">
        <v>0.5</v>
      </c>
      <c r="F619" s="26">
        <v>12953108.402581999</v>
      </c>
    </row>
    <row r="620" spans="2:6" x14ac:dyDescent="0.3">
      <c r="B620" s="35" t="s">
        <v>44</v>
      </c>
      <c r="C620" s="28" t="s">
        <v>5</v>
      </c>
      <c r="D620" s="28" t="s">
        <v>38</v>
      </c>
      <c r="E620" s="28">
        <v>0.5</v>
      </c>
      <c r="F620" s="28">
        <v>12953108.402581999</v>
      </c>
    </row>
    <row r="621" spans="2:6" x14ac:dyDescent="0.3">
      <c r="B621" s="34" t="s">
        <v>44</v>
      </c>
      <c r="C621" s="26" t="s">
        <v>5</v>
      </c>
      <c r="D621" s="26" t="s">
        <v>38</v>
      </c>
      <c r="E621" s="26">
        <v>0.5</v>
      </c>
      <c r="F621" s="26">
        <v>12953108.402581999</v>
      </c>
    </row>
    <row r="622" spans="2:6" x14ac:dyDescent="0.3">
      <c r="B622" s="35" t="s">
        <v>44</v>
      </c>
      <c r="C622" s="28" t="s">
        <v>5</v>
      </c>
      <c r="D622" s="28" t="s">
        <v>38</v>
      </c>
      <c r="E622" s="28">
        <v>0.5</v>
      </c>
      <c r="F622" s="28">
        <v>12953108.402581999</v>
      </c>
    </row>
    <row r="623" spans="2:6" x14ac:dyDescent="0.3">
      <c r="B623" s="34" t="s">
        <v>44</v>
      </c>
      <c r="C623" s="26" t="s">
        <v>5</v>
      </c>
      <c r="D623" s="26" t="s">
        <v>38</v>
      </c>
      <c r="E623" s="26">
        <v>0.5</v>
      </c>
      <c r="F623" s="26">
        <v>12953108.402581999</v>
      </c>
    </row>
    <row r="624" spans="2:6" x14ac:dyDescent="0.3">
      <c r="B624" s="35" t="s">
        <v>44</v>
      </c>
      <c r="C624" s="28" t="s">
        <v>5</v>
      </c>
      <c r="D624" s="28" t="s">
        <v>38</v>
      </c>
      <c r="E624" s="28">
        <v>0.25</v>
      </c>
      <c r="F624" s="28">
        <v>11031110.869935</v>
      </c>
    </row>
    <row r="625" spans="2:6" x14ac:dyDescent="0.3">
      <c r="B625" s="34" t="s">
        <v>44</v>
      </c>
      <c r="C625" s="26" t="s">
        <v>5</v>
      </c>
      <c r="D625" s="26" t="s">
        <v>38</v>
      </c>
      <c r="E625" s="26">
        <v>0.25</v>
      </c>
      <c r="F625" s="26">
        <v>11031110.869935</v>
      </c>
    </row>
    <row r="626" spans="2:6" x14ac:dyDescent="0.3">
      <c r="B626" s="35" t="s">
        <v>44</v>
      </c>
      <c r="C626" s="28" t="s">
        <v>5</v>
      </c>
      <c r="D626" s="28" t="s">
        <v>38</v>
      </c>
      <c r="E626" s="28">
        <v>0.25</v>
      </c>
      <c r="F626" s="28">
        <v>11031110.869935</v>
      </c>
    </row>
    <row r="627" spans="2:6" x14ac:dyDescent="0.3">
      <c r="B627" s="34" t="s">
        <v>44</v>
      </c>
      <c r="C627" s="26" t="s">
        <v>5</v>
      </c>
      <c r="D627" s="26" t="s">
        <v>38</v>
      </c>
      <c r="E627" s="26">
        <v>0.25</v>
      </c>
      <c r="F627" s="26">
        <v>11031110.869935</v>
      </c>
    </row>
    <row r="628" spans="2:6" x14ac:dyDescent="0.3">
      <c r="B628" s="35" t="s">
        <v>44</v>
      </c>
      <c r="C628" s="28" t="s">
        <v>5</v>
      </c>
      <c r="D628" s="28" t="s">
        <v>38</v>
      </c>
      <c r="E628" s="28">
        <v>0.05</v>
      </c>
      <c r="F628" s="28">
        <v>8704570.8511209991</v>
      </c>
    </row>
    <row r="629" spans="2:6" x14ac:dyDescent="0.3">
      <c r="B629" s="34" t="s">
        <v>44</v>
      </c>
      <c r="C629" s="26" t="s">
        <v>5</v>
      </c>
      <c r="D629" s="26" t="s">
        <v>38</v>
      </c>
      <c r="E629" s="26">
        <v>0.05</v>
      </c>
      <c r="F629" s="26">
        <v>8704570.8511209991</v>
      </c>
    </row>
    <row r="630" spans="2:6" x14ac:dyDescent="0.3">
      <c r="B630" s="35" t="s">
        <v>44</v>
      </c>
      <c r="C630" s="28" t="s">
        <v>5</v>
      </c>
      <c r="D630" s="28" t="s">
        <v>38</v>
      </c>
      <c r="E630" s="28">
        <v>0.05</v>
      </c>
      <c r="F630" s="28">
        <v>8704570.8511209991</v>
      </c>
    </row>
    <row r="631" spans="2:6" x14ac:dyDescent="0.3">
      <c r="B631" s="34" t="s">
        <v>44</v>
      </c>
      <c r="C631" s="26" t="s">
        <v>5</v>
      </c>
      <c r="D631" s="26" t="s">
        <v>38</v>
      </c>
      <c r="E631" s="26">
        <v>0</v>
      </c>
      <c r="F631" s="26">
        <v>5116778.3089349996</v>
      </c>
    </row>
    <row r="632" spans="2:6" x14ac:dyDescent="0.3">
      <c r="B632" s="35" t="s">
        <v>44</v>
      </c>
      <c r="C632" s="28" t="s">
        <v>5</v>
      </c>
      <c r="D632" s="28" t="s">
        <v>38</v>
      </c>
      <c r="E632" s="28" t="s">
        <v>24</v>
      </c>
      <c r="F632" s="28">
        <v>13126515.067637</v>
      </c>
    </row>
    <row r="633" spans="2:6" x14ac:dyDescent="0.3">
      <c r="B633" s="34" t="s">
        <v>44</v>
      </c>
      <c r="C633" s="26" t="s">
        <v>5</v>
      </c>
      <c r="D633" s="26" t="s">
        <v>46</v>
      </c>
      <c r="E633" s="26">
        <v>1</v>
      </c>
      <c r="F633" s="26">
        <v>544</v>
      </c>
    </row>
    <row r="634" spans="2:6" x14ac:dyDescent="0.3">
      <c r="B634" s="35" t="s">
        <v>44</v>
      </c>
      <c r="C634" s="28" t="s">
        <v>5</v>
      </c>
      <c r="D634" s="28" t="s">
        <v>46</v>
      </c>
      <c r="E634" s="28">
        <v>0.95</v>
      </c>
      <c r="F634" s="28">
        <v>426</v>
      </c>
    </row>
    <row r="635" spans="2:6" x14ac:dyDescent="0.3">
      <c r="B635" s="34" t="s">
        <v>44</v>
      </c>
      <c r="C635" s="26" t="s">
        <v>5</v>
      </c>
      <c r="D635" s="26" t="s">
        <v>46</v>
      </c>
      <c r="E635" s="26">
        <v>0.95</v>
      </c>
      <c r="F635" s="26">
        <v>426</v>
      </c>
    </row>
    <row r="636" spans="2:6" x14ac:dyDescent="0.3">
      <c r="B636" s="35" t="s">
        <v>44</v>
      </c>
      <c r="C636" s="28" t="s">
        <v>5</v>
      </c>
      <c r="D636" s="28" t="s">
        <v>46</v>
      </c>
      <c r="E636" s="28">
        <v>0.95</v>
      </c>
      <c r="F636" s="28">
        <v>426</v>
      </c>
    </row>
    <row r="637" spans="2:6" x14ac:dyDescent="0.3">
      <c r="B637" s="34" t="s">
        <v>44</v>
      </c>
      <c r="C637" s="26" t="s">
        <v>5</v>
      </c>
      <c r="D637" s="26" t="s">
        <v>46</v>
      </c>
      <c r="E637" s="26">
        <v>0.75</v>
      </c>
      <c r="F637" s="26">
        <v>324</v>
      </c>
    </row>
    <row r="638" spans="2:6" x14ac:dyDescent="0.3">
      <c r="B638" s="35" t="s">
        <v>44</v>
      </c>
      <c r="C638" s="28" t="s">
        <v>5</v>
      </c>
      <c r="D638" s="28" t="s">
        <v>46</v>
      </c>
      <c r="E638" s="28">
        <v>0.75</v>
      </c>
      <c r="F638" s="28">
        <v>324</v>
      </c>
    </row>
    <row r="639" spans="2:6" x14ac:dyDescent="0.3">
      <c r="B639" s="34" t="s">
        <v>44</v>
      </c>
      <c r="C639" s="26" t="s">
        <v>5</v>
      </c>
      <c r="D639" s="26" t="s">
        <v>46</v>
      </c>
      <c r="E639" s="26">
        <v>0.75</v>
      </c>
      <c r="F639" s="26">
        <v>324</v>
      </c>
    </row>
    <row r="640" spans="2:6" x14ac:dyDescent="0.3">
      <c r="B640" s="35" t="s">
        <v>44</v>
      </c>
      <c r="C640" s="28" t="s">
        <v>5</v>
      </c>
      <c r="D640" s="28" t="s">
        <v>46</v>
      </c>
      <c r="E640" s="28">
        <v>0.75</v>
      </c>
      <c r="F640" s="28">
        <v>324</v>
      </c>
    </row>
    <row r="641" spans="2:6" x14ac:dyDescent="0.3">
      <c r="B641" s="34" t="s">
        <v>44</v>
      </c>
      <c r="C641" s="26" t="s">
        <v>5</v>
      </c>
      <c r="D641" s="26" t="s">
        <v>46</v>
      </c>
      <c r="E641" s="26">
        <v>0.5</v>
      </c>
      <c r="F641" s="26">
        <v>256</v>
      </c>
    </row>
    <row r="642" spans="2:6" x14ac:dyDescent="0.3">
      <c r="B642" s="35" t="s">
        <v>44</v>
      </c>
      <c r="C642" s="28" t="s">
        <v>5</v>
      </c>
      <c r="D642" s="28" t="s">
        <v>46</v>
      </c>
      <c r="E642" s="28">
        <v>0.5</v>
      </c>
      <c r="F642" s="28">
        <v>256</v>
      </c>
    </row>
    <row r="643" spans="2:6" x14ac:dyDescent="0.3">
      <c r="B643" s="34" t="s">
        <v>44</v>
      </c>
      <c r="C643" s="26" t="s">
        <v>5</v>
      </c>
      <c r="D643" s="26" t="s">
        <v>46</v>
      </c>
      <c r="E643" s="26">
        <v>0.5</v>
      </c>
      <c r="F643" s="26">
        <v>256</v>
      </c>
    </row>
    <row r="644" spans="2:6" x14ac:dyDescent="0.3">
      <c r="B644" s="35" t="s">
        <v>44</v>
      </c>
      <c r="C644" s="28" t="s">
        <v>5</v>
      </c>
      <c r="D644" s="28" t="s">
        <v>46</v>
      </c>
      <c r="E644" s="28">
        <v>0.5</v>
      </c>
      <c r="F644" s="28">
        <v>256</v>
      </c>
    </row>
    <row r="645" spans="2:6" x14ac:dyDescent="0.3">
      <c r="B645" s="34" t="s">
        <v>44</v>
      </c>
      <c r="C645" s="26" t="s">
        <v>5</v>
      </c>
      <c r="D645" s="26" t="s">
        <v>46</v>
      </c>
      <c r="E645" s="26">
        <v>0.5</v>
      </c>
      <c r="F645" s="26">
        <v>256</v>
      </c>
    </row>
    <row r="646" spans="2:6" x14ac:dyDescent="0.3">
      <c r="B646" s="35" t="s">
        <v>44</v>
      </c>
      <c r="C646" s="28" t="s">
        <v>5</v>
      </c>
      <c r="D646" s="28" t="s">
        <v>46</v>
      </c>
      <c r="E646" s="28">
        <v>0.25</v>
      </c>
      <c r="F646" s="28">
        <v>211</v>
      </c>
    </row>
    <row r="647" spans="2:6" x14ac:dyDescent="0.3">
      <c r="B647" s="34" t="s">
        <v>44</v>
      </c>
      <c r="C647" s="26" t="s">
        <v>5</v>
      </c>
      <c r="D647" s="26" t="s">
        <v>46</v>
      </c>
      <c r="E647" s="26">
        <v>0.25</v>
      </c>
      <c r="F647" s="26">
        <v>211</v>
      </c>
    </row>
    <row r="648" spans="2:6" x14ac:dyDescent="0.3">
      <c r="B648" s="35" t="s">
        <v>44</v>
      </c>
      <c r="C648" s="28" t="s">
        <v>5</v>
      </c>
      <c r="D648" s="28" t="s">
        <v>46</v>
      </c>
      <c r="E648" s="28">
        <v>0.25</v>
      </c>
      <c r="F648" s="28">
        <v>211</v>
      </c>
    </row>
    <row r="649" spans="2:6" x14ac:dyDescent="0.3">
      <c r="B649" s="34" t="s">
        <v>44</v>
      </c>
      <c r="C649" s="26" t="s">
        <v>5</v>
      </c>
      <c r="D649" s="26" t="s">
        <v>46</v>
      </c>
      <c r="E649" s="26">
        <v>0.25</v>
      </c>
      <c r="F649" s="26">
        <v>211</v>
      </c>
    </row>
    <row r="650" spans="2:6" x14ac:dyDescent="0.3">
      <c r="B650" s="35" t="s">
        <v>44</v>
      </c>
      <c r="C650" s="28" t="s">
        <v>5</v>
      </c>
      <c r="D650" s="28" t="s">
        <v>46</v>
      </c>
      <c r="E650" s="28">
        <v>0.05</v>
      </c>
      <c r="F650" s="28">
        <v>168</v>
      </c>
    </row>
    <row r="651" spans="2:6" x14ac:dyDescent="0.3">
      <c r="B651" s="34" t="s">
        <v>44</v>
      </c>
      <c r="C651" s="26" t="s">
        <v>5</v>
      </c>
      <c r="D651" s="26" t="s">
        <v>46</v>
      </c>
      <c r="E651" s="26">
        <v>0.05</v>
      </c>
      <c r="F651" s="26">
        <v>168</v>
      </c>
    </row>
    <row r="652" spans="2:6" x14ac:dyDescent="0.3">
      <c r="B652" s="35" t="s">
        <v>44</v>
      </c>
      <c r="C652" s="28" t="s">
        <v>5</v>
      </c>
      <c r="D652" s="28" t="s">
        <v>46</v>
      </c>
      <c r="E652" s="28">
        <v>0.05</v>
      </c>
      <c r="F652" s="28">
        <v>168</v>
      </c>
    </row>
    <row r="653" spans="2:6" x14ac:dyDescent="0.3">
      <c r="B653" s="34" t="s">
        <v>44</v>
      </c>
      <c r="C653" s="26" t="s">
        <v>5</v>
      </c>
      <c r="D653" s="26" t="s">
        <v>46</v>
      </c>
      <c r="E653" s="26">
        <v>0</v>
      </c>
      <c r="F653" s="26">
        <v>104</v>
      </c>
    </row>
    <row r="654" spans="2:6" x14ac:dyDescent="0.3">
      <c r="B654" s="35" t="s">
        <v>44</v>
      </c>
      <c r="C654" s="28" t="s">
        <v>5</v>
      </c>
      <c r="D654" s="28" t="s">
        <v>46</v>
      </c>
      <c r="E654" s="28" t="s">
        <v>24</v>
      </c>
      <c r="F654" s="28">
        <v>272.96355599999998</v>
      </c>
    </row>
    <row r="655" spans="2:6" x14ac:dyDescent="0.3">
      <c r="B655" s="34" t="s">
        <v>44</v>
      </c>
      <c r="C655" s="26" t="s">
        <v>5</v>
      </c>
      <c r="D655" s="26" t="s">
        <v>39</v>
      </c>
      <c r="E655" s="26">
        <v>1</v>
      </c>
      <c r="F655" s="26">
        <v>56.114471999999999</v>
      </c>
    </row>
    <row r="656" spans="2:6" x14ac:dyDescent="0.3">
      <c r="B656" s="35" t="s">
        <v>44</v>
      </c>
      <c r="C656" s="28" t="s">
        <v>5</v>
      </c>
      <c r="D656" s="28" t="s">
        <v>39</v>
      </c>
      <c r="E656" s="28">
        <v>0.95</v>
      </c>
      <c r="F656" s="28">
        <v>43.080202999999997</v>
      </c>
    </row>
    <row r="657" spans="2:6" x14ac:dyDescent="0.3">
      <c r="B657" s="34" t="s">
        <v>44</v>
      </c>
      <c r="C657" s="26" t="s">
        <v>5</v>
      </c>
      <c r="D657" s="26" t="s">
        <v>39</v>
      </c>
      <c r="E657" s="26">
        <v>0.95</v>
      </c>
      <c r="F657" s="26">
        <v>43.080202999999997</v>
      </c>
    </row>
    <row r="658" spans="2:6" x14ac:dyDescent="0.3">
      <c r="B658" s="35" t="s">
        <v>44</v>
      </c>
      <c r="C658" s="28" t="s">
        <v>5</v>
      </c>
      <c r="D658" s="28" t="s">
        <v>39</v>
      </c>
      <c r="E658" s="28">
        <v>0.95</v>
      </c>
      <c r="F658" s="28">
        <v>43.080202999999997</v>
      </c>
    </row>
    <row r="659" spans="2:6" x14ac:dyDescent="0.3">
      <c r="B659" s="34" t="s">
        <v>44</v>
      </c>
      <c r="C659" s="26" t="s">
        <v>5</v>
      </c>
      <c r="D659" s="26" t="s">
        <v>39</v>
      </c>
      <c r="E659" s="26">
        <v>0.75</v>
      </c>
      <c r="F659" s="26">
        <v>37.476076999999997</v>
      </c>
    </row>
    <row r="660" spans="2:6" x14ac:dyDescent="0.3">
      <c r="B660" s="35" t="s">
        <v>44</v>
      </c>
      <c r="C660" s="28" t="s">
        <v>5</v>
      </c>
      <c r="D660" s="28" t="s">
        <v>39</v>
      </c>
      <c r="E660" s="28">
        <v>0.75</v>
      </c>
      <c r="F660" s="28">
        <v>37.476076999999997</v>
      </c>
    </row>
    <row r="661" spans="2:6" x14ac:dyDescent="0.3">
      <c r="B661" s="34" t="s">
        <v>44</v>
      </c>
      <c r="C661" s="26" t="s">
        <v>5</v>
      </c>
      <c r="D661" s="26" t="s">
        <v>39</v>
      </c>
      <c r="E661" s="26">
        <v>0.75</v>
      </c>
      <c r="F661" s="26">
        <v>37.476076999999997</v>
      </c>
    </row>
    <row r="662" spans="2:6" x14ac:dyDescent="0.3">
      <c r="B662" s="35" t="s">
        <v>44</v>
      </c>
      <c r="C662" s="28" t="s">
        <v>5</v>
      </c>
      <c r="D662" s="28" t="s">
        <v>39</v>
      </c>
      <c r="E662" s="28">
        <v>0.75</v>
      </c>
      <c r="F662" s="28">
        <v>37.476076999999997</v>
      </c>
    </row>
    <row r="663" spans="2:6" x14ac:dyDescent="0.3">
      <c r="B663" s="34" t="s">
        <v>44</v>
      </c>
      <c r="C663" s="26" t="s">
        <v>5</v>
      </c>
      <c r="D663" s="26" t="s">
        <v>39</v>
      </c>
      <c r="E663" s="26">
        <v>0.5</v>
      </c>
      <c r="F663" s="26">
        <v>33.59928</v>
      </c>
    </row>
    <row r="664" spans="2:6" x14ac:dyDescent="0.3">
      <c r="B664" s="35" t="s">
        <v>44</v>
      </c>
      <c r="C664" s="28" t="s">
        <v>5</v>
      </c>
      <c r="D664" s="28" t="s">
        <v>39</v>
      </c>
      <c r="E664" s="28">
        <v>0.5</v>
      </c>
      <c r="F664" s="28">
        <v>33.59928</v>
      </c>
    </row>
    <row r="665" spans="2:6" x14ac:dyDescent="0.3">
      <c r="B665" s="34" t="s">
        <v>44</v>
      </c>
      <c r="C665" s="26" t="s">
        <v>5</v>
      </c>
      <c r="D665" s="26" t="s">
        <v>39</v>
      </c>
      <c r="E665" s="26">
        <v>0.5</v>
      </c>
      <c r="F665" s="26">
        <v>33.59928</v>
      </c>
    </row>
    <row r="666" spans="2:6" x14ac:dyDescent="0.3">
      <c r="B666" s="35" t="s">
        <v>44</v>
      </c>
      <c r="C666" s="28" t="s">
        <v>5</v>
      </c>
      <c r="D666" s="28" t="s">
        <v>39</v>
      </c>
      <c r="E666" s="28">
        <v>0.5</v>
      </c>
      <c r="F666" s="28">
        <v>33.59928</v>
      </c>
    </row>
    <row r="667" spans="2:6" x14ac:dyDescent="0.3">
      <c r="B667" s="34" t="s">
        <v>44</v>
      </c>
      <c r="C667" s="26" t="s">
        <v>5</v>
      </c>
      <c r="D667" s="26" t="s">
        <v>39</v>
      </c>
      <c r="E667" s="26">
        <v>0.5</v>
      </c>
      <c r="F667" s="26">
        <v>33.59928</v>
      </c>
    </row>
    <row r="668" spans="2:6" x14ac:dyDescent="0.3">
      <c r="B668" s="35" t="s">
        <v>44</v>
      </c>
      <c r="C668" s="28" t="s">
        <v>5</v>
      </c>
      <c r="D668" s="28" t="s">
        <v>39</v>
      </c>
      <c r="E668" s="28">
        <v>0.25</v>
      </c>
      <c r="F668" s="28">
        <v>29.606480000000001</v>
      </c>
    </row>
    <row r="669" spans="2:6" x14ac:dyDescent="0.3">
      <c r="B669" s="34" t="s">
        <v>44</v>
      </c>
      <c r="C669" s="26" t="s">
        <v>5</v>
      </c>
      <c r="D669" s="26" t="s">
        <v>39</v>
      </c>
      <c r="E669" s="26">
        <v>0.25</v>
      </c>
      <c r="F669" s="26">
        <v>29.606480000000001</v>
      </c>
    </row>
    <row r="670" spans="2:6" x14ac:dyDescent="0.3">
      <c r="B670" s="35" t="s">
        <v>44</v>
      </c>
      <c r="C670" s="28" t="s">
        <v>5</v>
      </c>
      <c r="D670" s="28" t="s">
        <v>39</v>
      </c>
      <c r="E670" s="28">
        <v>0.25</v>
      </c>
      <c r="F670" s="28">
        <v>29.606480000000001</v>
      </c>
    </row>
    <row r="671" spans="2:6" x14ac:dyDescent="0.3">
      <c r="B671" s="34" t="s">
        <v>44</v>
      </c>
      <c r="C671" s="26" t="s">
        <v>5</v>
      </c>
      <c r="D671" s="26" t="s">
        <v>39</v>
      </c>
      <c r="E671" s="26">
        <v>0.25</v>
      </c>
      <c r="F671" s="26">
        <v>29.606480000000001</v>
      </c>
    </row>
    <row r="672" spans="2:6" x14ac:dyDescent="0.3">
      <c r="B672" s="35" t="s">
        <v>44</v>
      </c>
      <c r="C672" s="28" t="s">
        <v>5</v>
      </c>
      <c r="D672" s="28" t="s">
        <v>39</v>
      </c>
      <c r="E672" s="28">
        <v>0.05</v>
      </c>
      <c r="F672" s="28">
        <v>24.553425000000001</v>
      </c>
    </row>
    <row r="673" spans="2:6" x14ac:dyDescent="0.3">
      <c r="B673" s="34" t="s">
        <v>44</v>
      </c>
      <c r="C673" s="26" t="s">
        <v>5</v>
      </c>
      <c r="D673" s="26" t="s">
        <v>39</v>
      </c>
      <c r="E673" s="26">
        <v>0.05</v>
      </c>
      <c r="F673" s="26">
        <v>24.553425000000001</v>
      </c>
    </row>
    <row r="674" spans="2:6" x14ac:dyDescent="0.3">
      <c r="B674" s="35" t="s">
        <v>44</v>
      </c>
      <c r="C674" s="28" t="s">
        <v>5</v>
      </c>
      <c r="D674" s="28" t="s">
        <v>39</v>
      </c>
      <c r="E674" s="28">
        <v>0.05</v>
      </c>
      <c r="F674" s="28">
        <v>24.553425000000001</v>
      </c>
    </row>
    <row r="675" spans="2:6" x14ac:dyDescent="0.3">
      <c r="B675" s="34" t="s">
        <v>44</v>
      </c>
      <c r="C675" s="26" t="s">
        <v>5</v>
      </c>
      <c r="D675" s="26" t="s">
        <v>39</v>
      </c>
      <c r="E675" s="26">
        <v>0</v>
      </c>
      <c r="F675" s="26">
        <v>14.946877000000001</v>
      </c>
    </row>
    <row r="676" spans="2:6" x14ac:dyDescent="0.3">
      <c r="B676" s="35" t="s">
        <v>44</v>
      </c>
      <c r="C676" s="28" t="s">
        <v>5</v>
      </c>
      <c r="D676" s="28" t="s">
        <v>39</v>
      </c>
      <c r="E676" s="28" t="s">
        <v>24</v>
      </c>
      <c r="F676" s="28">
        <v>33.653562999999998</v>
      </c>
    </row>
    <row r="677" spans="2:6" x14ac:dyDescent="0.3">
      <c r="B677" s="34" t="s">
        <v>44</v>
      </c>
      <c r="C677" s="26" t="s">
        <v>5</v>
      </c>
      <c r="D677" s="26" t="s">
        <v>40</v>
      </c>
      <c r="E677" s="26">
        <v>1</v>
      </c>
      <c r="F677" s="26">
        <v>622.62707499999999</v>
      </c>
    </row>
    <row r="678" spans="2:6" x14ac:dyDescent="0.3">
      <c r="B678" s="35" t="s">
        <v>44</v>
      </c>
      <c r="C678" s="28" t="s">
        <v>5</v>
      </c>
      <c r="D678" s="28" t="s">
        <v>40</v>
      </c>
      <c r="E678" s="28">
        <v>0.95</v>
      </c>
      <c r="F678" s="28">
        <v>370.96052800000001</v>
      </c>
    </row>
    <row r="679" spans="2:6" x14ac:dyDescent="0.3">
      <c r="B679" s="34" t="s">
        <v>44</v>
      </c>
      <c r="C679" s="26" t="s">
        <v>5</v>
      </c>
      <c r="D679" s="26" t="s">
        <v>40</v>
      </c>
      <c r="E679" s="26">
        <v>0.95</v>
      </c>
      <c r="F679" s="26">
        <v>370.96052800000001</v>
      </c>
    </row>
    <row r="680" spans="2:6" x14ac:dyDescent="0.3">
      <c r="B680" s="35" t="s">
        <v>44</v>
      </c>
      <c r="C680" s="28" t="s">
        <v>5</v>
      </c>
      <c r="D680" s="28" t="s">
        <v>40</v>
      </c>
      <c r="E680" s="28">
        <v>0.95</v>
      </c>
      <c r="F680" s="28">
        <v>370.96052800000001</v>
      </c>
    </row>
    <row r="681" spans="2:6" x14ac:dyDescent="0.3">
      <c r="B681" s="34" t="s">
        <v>44</v>
      </c>
      <c r="C681" s="26" t="s">
        <v>5</v>
      </c>
      <c r="D681" s="26" t="s">
        <v>40</v>
      </c>
      <c r="E681" s="26">
        <v>0.75</v>
      </c>
      <c r="F681" s="26">
        <v>300.13982299999998</v>
      </c>
    </row>
    <row r="682" spans="2:6" x14ac:dyDescent="0.3">
      <c r="B682" s="35" t="s">
        <v>44</v>
      </c>
      <c r="C682" s="28" t="s">
        <v>5</v>
      </c>
      <c r="D682" s="28" t="s">
        <v>40</v>
      </c>
      <c r="E682" s="28">
        <v>0.75</v>
      </c>
      <c r="F682" s="28">
        <v>300.13982299999998</v>
      </c>
    </row>
    <row r="683" spans="2:6" x14ac:dyDescent="0.3">
      <c r="B683" s="34" t="s">
        <v>44</v>
      </c>
      <c r="C683" s="26" t="s">
        <v>5</v>
      </c>
      <c r="D683" s="26" t="s">
        <v>40</v>
      </c>
      <c r="E683" s="26">
        <v>0.75</v>
      </c>
      <c r="F683" s="26">
        <v>300.13982299999998</v>
      </c>
    </row>
    <row r="684" spans="2:6" x14ac:dyDescent="0.3">
      <c r="B684" s="35" t="s">
        <v>44</v>
      </c>
      <c r="C684" s="28" t="s">
        <v>5</v>
      </c>
      <c r="D684" s="28" t="s">
        <v>40</v>
      </c>
      <c r="E684" s="28">
        <v>0.75</v>
      </c>
      <c r="F684" s="28">
        <v>300.13982299999998</v>
      </c>
    </row>
    <row r="685" spans="2:6" x14ac:dyDescent="0.3">
      <c r="B685" s="34" t="s">
        <v>44</v>
      </c>
      <c r="C685" s="26" t="s">
        <v>5</v>
      </c>
      <c r="D685" s="26" t="s">
        <v>40</v>
      </c>
      <c r="E685" s="26">
        <v>0.5</v>
      </c>
      <c r="F685" s="26">
        <v>260.294669</v>
      </c>
    </row>
    <row r="686" spans="2:6" x14ac:dyDescent="0.3">
      <c r="B686" s="35" t="s">
        <v>44</v>
      </c>
      <c r="C686" s="28" t="s">
        <v>5</v>
      </c>
      <c r="D686" s="28" t="s">
        <v>40</v>
      </c>
      <c r="E686" s="28">
        <v>0.5</v>
      </c>
      <c r="F686" s="28">
        <v>260.294669</v>
      </c>
    </row>
    <row r="687" spans="2:6" x14ac:dyDescent="0.3">
      <c r="B687" s="34" t="s">
        <v>44</v>
      </c>
      <c r="C687" s="26" t="s">
        <v>5</v>
      </c>
      <c r="D687" s="26" t="s">
        <v>40</v>
      </c>
      <c r="E687" s="26">
        <v>0.5</v>
      </c>
      <c r="F687" s="26">
        <v>260.294669</v>
      </c>
    </row>
    <row r="688" spans="2:6" x14ac:dyDescent="0.3">
      <c r="B688" s="35" t="s">
        <v>44</v>
      </c>
      <c r="C688" s="28" t="s">
        <v>5</v>
      </c>
      <c r="D688" s="28" t="s">
        <v>40</v>
      </c>
      <c r="E688" s="28">
        <v>0.5</v>
      </c>
      <c r="F688" s="28">
        <v>260.294669</v>
      </c>
    </row>
    <row r="689" spans="2:6" x14ac:dyDescent="0.3">
      <c r="B689" s="34" t="s">
        <v>44</v>
      </c>
      <c r="C689" s="26" t="s">
        <v>5</v>
      </c>
      <c r="D689" s="26" t="s">
        <v>40</v>
      </c>
      <c r="E689" s="26">
        <v>0.5</v>
      </c>
      <c r="F689" s="26">
        <v>260.294669</v>
      </c>
    </row>
    <row r="690" spans="2:6" x14ac:dyDescent="0.3">
      <c r="B690" s="35" t="s">
        <v>44</v>
      </c>
      <c r="C690" s="28" t="s">
        <v>5</v>
      </c>
      <c r="D690" s="28" t="s">
        <v>40</v>
      </c>
      <c r="E690" s="28">
        <v>0.25</v>
      </c>
      <c r="F690" s="28">
        <v>227.47753399999999</v>
      </c>
    </row>
    <row r="691" spans="2:6" x14ac:dyDescent="0.3">
      <c r="B691" s="34" t="s">
        <v>44</v>
      </c>
      <c r="C691" s="26" t="s">
        <v>5</v>
      </c>
      <c r="D691" s="26" t="s">
        <v>40</v>
      </c>
      <c r="E691" s="26">
        <v>0.25</v>
      </c>
      <c r="F691" s="26">
        <v>227.47753399999999</v>
      </c>
    </row>
    <row r="692" spans="2:6" x14ac:dyDescent="0.3">
      <c r="B692" s="35" t="s">
        <v>44</v>
      </c>
      <c r="C692" s="28" t="s">
        <v>5</v>
      </c>
      <c r="D692" s="28" t="s">
        <v>40</v>
      </c>
      <c r="E692" s="28">
        <v>0.25</v>
      </c>
      <c r="F692" s="28">
        <v>227.47753399999999</v>
      </c>
    </row>
    <row r="693" spans="2:6" x14ac:dyDescent="0.3">
      <c r="B693" s="34" t="s">
        <v>44</v>
      </c>
      <c r="C693" s="26" t="s">
        <v>5</v>
      </c>
      <c r="D693" s="26" t="s">
        <v>40</v>
      </c>
      <c r="E693" s="26">
        <v>0.25</v>
      </c>
      <c r="F693" s="26">
        <v>227.47753399999999</v>
      </c>
    </row>
    <row r="694" spans="2:6" x14ac:dyDescent="0.3">
      <c r="B694" s="35" t="s">
        <v>44</v>
      </c>
      <c r="C694" s="28" t="s">
        <v>5</v>
      </c>
      <c r="D694" s="28" t="s">
        <v>40</v>
      </c>
      <c r="E694" s="28">
        <v>0.05</v>
      </c>
      <c r="F694" s="28">
        <v>193.02759900000001</v>
      </c>
    </row>
    <row r="695" spans="2:6" x14ac:dyDescent="0.3">
      <c r="B695" s="34" t="s">
        <v>44</v>
      </c>
      <c r="C695" s="26" t="s">
        <v>5</v>
      </c>
      <c r="D695" s="26" t="s">
        <v>40</v>
      </c>
      <c r="E695" s="26">
        <v>0.05</v>
      </c>
      <c r="F695" s="26">
        <v>193.02759900000001</v>
      </c>
    </row>
    <row r="696" spans="2:6" x14ac:dyDescent="0.3">
      <c r="B696" s="35" t="s">
        <v>44</v>
      </c>
      <c r="C696" s="28" t="s">
        <v>5</v>
      </c>
      <c r="D696" s="28" t="s">
        <v>40</v>
      </c>
      <c r="E696" s="28">
        <v>0.05</v>
      </c>
      <c r="F696" s="28">
        <v>193.02759900000001</v>
      </c>
    </row>
    <row r="697" spans="2:6" x14ac:dyDescent="0.3">
      <c r="B697" s="34" t="s">
        <v>44</v>
      </c>
      <c r="C697" s="26" t="s">
        <v>5</v>
      </c>
      <c r="D697" s="26" t="s">
        <v>40</v>
      </c>
      <c r="E697" s="26">
        <v>0</v>
      </c>
      <c r="F697" s="26">
        <v>161.83797300000001</v>
      </c>
    </row>
    <row r="698" spans="2:6" x14ac:dyDescent="0.3">
      <c r="B698" s="35" t="s">
        <v>44</v>
      </c>
      <c r="C698" s="28" t="s">
        <v>5</v>
      </c>
      <c r="D698" s="28" t="s">
        <v>40</v>
      </c>
      <c r="E698" s="28" t="s">
        <v>24</v>
      </c>
      <c r="F698" s="28">
        <v>268.07087799999999</v>
      </c>
    </row>
    <row r="699" spans="2:6" x14ac:dyDescent="0.3">
      <c r="B699" s="34" t="s">
        <v>44</v>
      </c>
      <c r="C699" s="26" t="s">
        <v>5</v>
      </c>
      <c r="D699" s="26" t="s">
        <v>41</v>
      </c>
      <c r="E699" s="26">
        <v>1</v>
      </c>
      <c r="F699" s="26">
        <v>647.60476100000005</v>
      </c>
    </row>
    <row r="700" spans="2:6" x14ac:dyDescent="0.3">
      <c r="B700" s="35" t="s">
        <v>44</v>
      </c>
      <c r="C700" s="28" t="s">
        <v>5</v>
      </c>
      <c r="D700" s="28" t="s">
        <v>41</v>
      </c>
      <c r="E700" s="28">
        <v>0.95</v>
      </c>
      <c r="F700" s="28">
        <v>415.73605300000003</v>
      </c>
    </row>
    <row r="701" spans="2:6" x14ac:dyDescent="0.3">
      <c r="B701" s="34" t="s">
        <v>44</v>
      </c>
      <c r="C701" s="26" t="s">
        <v>5</v>
      </c>
      <c r="D701" s="26" t="s">
        <v>41</v>
      </c>
      <c r="E701" s="26">
        <v>0.95</v>
      </c>
      <c r="F701" s="26">
        <v>415.73605300000003</v>
      </c>
    </row>
    <row r="702" spans="2:6" x14ac:dyDescent="0.3">
      <c r="B702" s="35" t="s">
        <v>44</v>
      </c>
      <c r="C702" s="28" t="s">
        <v>5</v>
      </c>
      <c r="D702" s="28" t="s">
        <v>41</v>
      </c>
      <c r="E702" s="28">
        <v>0.95</v>
      </c>
      <c r="F702" s="28">
        <v>415.73605300000003</v>
      </c>
    </row>
    <row r="703" spans="2:6" x14ac:dyDescent="0.3">
      <c r="B703" s="34" t="s">
        <v>44</v>
      </c>
      <c r="C703" s="26" t="s">
        <v>5</v>
      </c>
      <c r="D703" s="26" t="s">
        <v>41</v>
      </c>
      <c r="E703" s="26">
        <v>0.75</v>
      </c>
      <c r="F703" s="26">
        <v>348.906949</v>
      </c>
    </row>
    <row r="704" spans="2:6" x14ac:dyDescent="0.3">
      <c r="B704" s="35" t="s">
        <v>44</v>
      </c>
      <c r="C704" s="28" t="s">
        <v>5</v>
      </c>
      <c r="D704" s="28" t="s">
        <v>41</v>
      </c>
      <c r="E704" s="28">
        <v>0.75</v>
      </c>
      <c r="F704" s="28">
        <v>348.906949</v>
      </c>
    </row>
    <row r="705" spans="2:6" x14ac:dyDescent="0.3">
      <c r="B705" s="34" t="s">
        <v>44</v>
      </c>
      <c r="C705" s="26" t="s">
        <v>5</v>
      </c>
      <c r="D705" s="26" t="s">
        <v>41</v>
      </c>
      <c r="E705" s="26">
        <v>0.75</v>
      </c>
      <c r="F705" s="26">
        <v>348.906949</v>
      </c>
    </row>
    <row r="706" spans="2:6" x14ac:dyDescent="0.3">
      <c r="B706" s="35" t="s">
        <v>44</v>
      </c>
      <c r="C706" s="28" t="s">
        <v>5</v>
      </c>
      <c r="D706" s="28" t="s">
        <v>41</v>
      </c>
      <c r="E706" s="28">
        <v>0.75</v>
      </c>
      <c r="F706" s="28">
        <v>348.906949</v>
      </c>
    </row>
    <row r="707" spans="2:6" x14ac:dyDescent="0.3">
      <c r="B707" s="34" t="s">
        <v>44</v>
      </c>
      <c r="C707" s="26" t="s">
        <v>5</v>
      </c>
      <c r="D707" s="26" t="s">
        <v>41</v>
      </c>
      <c r="E707" s="26">
        <v>0.5</v>
      </c>
      <c r="F707" s="26">
        <v>310.48292500000002</v>
      </c>
    </row>
    <row r="708" spans="2:6" x14ac:dyDescent="0.3">
      <c r="B708" s="35" t="s">
        <v>44</v>
      </c>
      <c r="C708" s="28" t="s">
        <v>5</v>
      </c>
      <c r="D708" s="28" t="s">
        <v>41</v>
      </c>
      <c r="E708" s="28">
        <v>0.5</v>
      </c>
      <c r="F708" s="28">
        <v>310.48292500000002</v>
      </c>
    </row>
    <row r="709" spans="2:6" x14ac:dyDescent="0.3">
      <c r="B709" s="34" t="s">
        <v>44</v>
      </c>
      <c r="C709" s="26" t="s">
        <v>5</v>
      </c>
      <c r="D709" s="26" t="s">
        <v>41</v>
      </c>
      <c r="E709" s="26">
        <v>0.5</v>
      </c>
      <c r="F709" s="26">
        <v>310.48292500000002</v>
      </c>
    </row>
    <row r="710" spans="2:6" x14ac:dyDescent="0.3">
      <c r="B710" s="35" t="s">
        <v>44</v>
      </c>
      <c r="C710" s="28" t="s">
        <v>5</v>
      </c>
      <c r="D710" s="28" t="s">
        <v>41</v>
      </c>
      <c r="E710" s="28">
        <v>0.5</v>
      </c>
      <c r="F710" s="28">
        <v>310.48292500000002</v>
      </c>
    </row>
    <row r="711" spans="2:6" x14ac:dyDescent="0.3">
      <c r="B711" s="34" t="s">
        <v>44</v>
      </c>
      <c r="C711" s="26" t="s">
        <v>5</v>
      </c>
      <c r="D711" s="26" t="s">
        <v>41</v>
      </c>
      <c r="E711" s="26">
        <v>0.5</v>
      </c>
      <c r="F711" s="26">
        <v>310.48292500000002</v>
      </c>
    </row>
    <row r="712" spans="2:6" x14ac:dyDescent="0.3">
      <c r="B712" s="35" t="s">
        <v>44</v>
      </c>
      <c r="C712" s="28" t="s">
        <v>5</v>
      </c>
      <c r="D712" s="28" t="s">
        <v>41</v>
      </c>
      <c r="E712" s="28">
        <v>0.25</v>
      </c>
      <c r="F712" s="28">
        <v>280.00102199999998</v>
      </c>
    </row>
    <row r="713" spans="2:6" x14ac:dyDescent="0.3">
      <c r="B713" s="34" t="s">
        <v>44</v>
      </c>
      <c r="C713" s="26" t="s">
        <v>5</v>
      </c>
      <c r="D713" s="26" t="s">
        <v>41</v>
      </c>
      <c r="E713" s="26">
        <v>0.25</v>
      </c>
      <c r="F713" s="26">
        <v>280.00102199999998</v>
      </c>
    </row>
    <row r="714" spans="2:6" x14ac:dyDescent="0.3">
      <c r="B714" s="35" t="s">
        <v>44</v>
      </c>
      <c r="C714" s="28" t="s">
        <v>5</v>
      </c>
      <c r="D714" s="28" t="s">
        <v>41</v>
      </c>
      <c r="E714" s="28">
        <v>0.25</v>
      </c>
      <c r="F714" s="28">
        <v>280.00102199999998</v>
      </c>
    </row>
    <row r="715" spans="2:6" x14ac:dyDescent="0.3">
      <c r="B715" s="34" t="s">
        <v>44</v>
      </c>
      <c r="C715" s="26" t="s">
        <v>5</v>
      </c>
      <c r="D715" s="26" t="s">
        <v>41</v>
      </c>
      <c r="E715" s="26">
        <v>0.25</v>
      </c>
      <c r="F715" s="26">
        <v>280.00102199999998</v>
      </c>
    </row>
    <row r="716" spans="2:6" x14ac:dyDescent="0.3">
      <c r="B716" s="35" t="s">
        <v>44</v>
      </c>
      <c r="C716" s="28" t="s">
        <v>5</v>
      </c>
      <c r="D716" s="28" t="s">
        <v>41</v>
      </c>
      <c r="E716" s="28">
        <v>0.05</v>
      </c>
      <c r="F716" s="28">
        <v>247.85208600000001</v>
      </c>
    </row>
    <row r="717" spans="2:6" x14ac:dyDescent="0.3">
      <c r="B717" s="34" t="s">
        <v>44</v>
      </c>
      <c r="C717" s="26" t="s">
        <v>5</v>
      </c>
      <c r="D717" s="26" t="s">
        <v>41</v>
      </c>
      <c r="E717" s="26">
        <v>0.05</v>
      </c>
      <c r="F717" s="26">
        <v>247.85208600000001</v>
      </c>
    </row>
    <row r="718" spans="2:6" x14ac:dyDescent="0.3">
      <c r="B718" s="35" t="s">
        <v>44</v>
      </c>
      <c r="C718" s="28" t="s">
        <v>5</v>
      </c>
      <c r="D718" s="28" t="s">
        <v>41</v>
      </c>
      <c r="E718" s="28">
        <v>0.05</v>
      </c>
      <c r="F718" s="28">
        <v>247.85208600000001</v>
      </c>
    </row>
    <row r="719" spans="2:6" x14ac:dyDescent="0.3">
      <c r="B719" s="34" t="s">
        <v>44</v>
      </c>
      <c r="C719" s="26" t="s">
        <v>5</v>
      </c>
      <c r="D719" s="26" t="s">
        <v>41</v>
      </c>
      <c r="E719" s="26">
        <v>0</v>
      </c>
      <c r="F719" s="26">
        <v>212.70407</v>
      </c>
    </row>
    <row r="720" spans="2:6" x14ac:dyDescent="0.3">
      <c r="B720" s="35" t="s">
        <v>44</v>
      </c>
      <c r="C720" s="28" t="s">
        <v>5</v>
      </c>
      <c r="D720" s="28" t="s">
        <v>41</v>
      </c>
      <c r="E720" s="28" t="s">
        <v>24</v>
      </c>
      <c r="F720" s="28">
        <v>318.47965399999998</v>
      </c>
    </row>
    <row r="721" spans="2:6" x14ac:dyDescent="0.3">
      <c r="B721" s="34" t="s">
        <v>44</v>
      </c>
      <c r="C721" s="26" t="s">
        <v>5</v>
      </c>
      <c r="D721" s="26" t="s">
        <v>42</v>
      </c>
      <c r="E721" s="26">
        <v>1</v>
      </c>
      <c r="F721" s="26">
        <v>26206881.905134998</v>
      </c>
    </row>
    <row r="722" spans="2:6" x14ac:dyDescent="0.3">
      <c r="B722" s="35" t="s">
        <v>44</v>
      </c>
      <c r="C722" s="28" t="s">
        <v>5</v>
      </c>
      <c r="D722" s="28" t="s">
        <v>42</v>
      </c>
      <c r="E722" s="28">
        <v>0.95</v>
      </c>
      <c r="F722" s="28">
        <v>19328194.158208001</v>
      </c>
    </row>
    <row r="723" spans="2:6" x14ac:dyDescent="0.3">
      <c r="B723" s="34" t="s">
        <v>44</v>
      </c>
      <c r="C723" s="26" t="s">
        <v>5</v>
      </c>
      <c r="D723" s="26" t="s">
        <v>42</v>
      </c>
      <c r="E723" s="26">
        <v>0.95</v>
      </c>
      <c r="F723" s="26">
        <v>19328194.158208001</v>
      </c>
    </row>
    <row r="724" spans="2:6" x14ac:dyDescent="0.3">
      <c r="B724" s="35" t="s">
        <v>44</v>
      </c>
      <c r="C724" s="28" t="s">
        <v>5</v>
      </c>
      <c r="D724" s="28" t="s">
        <v>42</v>
      </c>
      <c r="E724" s="28">
        <v>0.95</v>
      </c>
      <c r="F724" s="28">
        <v>19328194.158208001</v>
      </c>
    </row>
    <row r="725" spans="2:6" x14ac:dyDescent="0.3">
      <c r="B725" s="34" t="s">
        <v>44</v>
      </c>
      <c r="C725" s="26" t="s">
        <v>5</v>
      </c>
      <c r="D725" s="26" t="s">
        <v>42</v>
      </c>
      <c r="E725" s="26">
        <v>0.75</v>
      </c>
      <c r="F725" s="26">
        <v>15974915.546576999</v>
      </c>
    </row>
    <row r="726" spans="2:6" x14ac:dyDescent="0.3">
      <c r="B726" s="35" t="s">
        <v>44</v>
      </c>
      <c r="C726" s="28" t="s">
        <v>5</v>
      </c>
      <c r="D726" s="28" t="s">
        <v>42</v>
      </c>
      <c r="E726" s="28">
        <v>0.75</v>
      </c>
      <c r="F726" s="28">
        <v>15974915.546576999</v>
      </c>
    </row>
    <row r="727" spans="2:6" x14ac:dyDescent="0.3">
      <c r="B727" s="34" t="s">
        <v>44</v>
      </c>
      <c r="C727" s="26" t="s">
        <v>5</v>
      </c>
      <c r="D727" s="26" t="s">
        <v>42</v>
      </c>
      <c r="E727" s="26">
        <v>0.75</v>
      </c>
      <c r="F727" s="26">
        <v>15974915.546576999</v>
      </c>
    </row>
    <row r="728" spans="2:6" x14ac:dyDescent="0.3">
      <c r="B728" s="35" t="s">
        <v>44</v>
      </c>
      <c r="C728" s="28" t="s">
        <v>5</v>
      </c>
      <c r="D728" s="28" t="s">
        <v>42</v>
      </c>
      <c r="E728" s="28">
        <v>0.75</v>
      </c>
      <c r="F728" s="28">
        <v>15974915.546576999</v>
      </c>
    </row>
    <row r="729" spans="2:6" x14ac:dyDescent="0.3">
      <c r="B729" s="34" t="s">
        <v>44</v>
      </c>
      <c r="C729" s="26" t="s">
        <v>5</v>
      </c>
      <c r="D729" s="26" t="s">
        <v>42</v>
      </c>
      <c r="E729" s="26">
        <v>0.5</v>
      </c>
      <c r="F729" s="26">
        <v>13806641.472384</v>
      </c>
    </row>
    <row r="730" spans="2:6" x14ac:dyDescent="0.3">
      <c r="B730" s="35" t="s">
        <v>44</v>
      </c>
      <c r="C730" s="28" t="s">
        <v>5</v>
      </c>
      <c r="D730" s="28" t="s">
        <v>42</v>
      </c>
      <c r="E730" s="28">
        <v>0.5</v>
      </c>
      <c r="F730" s="28">
        <v>13806641.472384</v>
      </c>
    </row>
    <row r="731" spans="2:6" x14ac:dyDescent="0.3">
      <c r="B731" s="34" t="s">
        <v>44</v>
      </c>
      <c r="C731" s="26" t="s">
        <v>5</v>
      </c>
      <c r="D731" s="26" t="s">
        <v>42</v>
      </c>
      <c r="E731" s="26">
        <v>0.5</v>
      </c>
      <c r="F731" s="26">
        <v>13806641.472384</v>
      </c>
    </row>
    <row r="732" spans="2:6" x14ac:dyDescent="0.3">
      <c r="B732" s="35" t="s">
        <v>44</v>
      </c>
      <c r="C732" s="28" t="s">
        <v>5</v>
      </c>
      <c r="D732" s="28" t="s">
        <v>42</v>
      </c>
      <c r="E732" s="28">
        <v>0.5</v>
      </c>
      <c r="F732" s="28">
        <v>13806641.472384</v>
      </c>
    </row>
    <row r="733" spans="2:6" x14ac:dyDescent="0.3">
      <c r="B733" s="34" t="s">
        <v>44</v>
      </c>
      <c r="C733" s="26" t="s">
        <v>5</v>
      </c>
      <c r="D733" s="26" t="s">
        <v>42</v>
      </c>
      <c r="E733" s="26">
        <v>0.5</v>
      </c>
      <c r="F733" s="26">
        <v>13806641.472384</v>
      </c>
    </row>
    <row r="734" spans="2:6" x14ac:dyDescent="0.3">
      <c r="B734" s="35" t="s">
        <v>44</v>
      </c>
      <c r="C734" s="28" t="s">
        <v>5</v>
      </c>
      <c r="D734" s="28" t="s">
        <v>42</v>
      </c>
      <c r="E734" s="28">
        <v>0.25</v>
      </c>
      <c r="F734" s="28">
        <v>11772685.898968</v>
      </c>
    </row>
    <row r="735" spans="2:6" x14ac:dyDescent="0.3">
      <c r="B735" s="34" t="s">
        <v>44</v>
      </c>
      <c r="C735" s="26" t="s">
        <v>5</v>
      </c>
      <c r="D735" s="26" t="s">
        <v>42</v>
      </c>
      <c r="E735" s="26">
        <v>0.25</v>
      </c>
      <c r="F735" s="26">
        <v>11772685.898968</v>
      </c>
    </row>
    <row r="736" spans="2:6" x14ac:dyDescent="0.3">
      <c r="B736" s="35" t="s">
        <v>44</v>
      </c>
      <c r="C736" s="28" t="s">
        <v>5</v>
      </c>
      <c r="D736" s="28" t="s">
        <v>42</v>
      </c>
      <c r="E736" s="28">
        <v>0.25</v>
      </c>
      <c r="F736" s="28">
        <v>11772685.898968</v>
      </c>
    </row>
    <row r="737" spans="2:6" x14ac:dyDescent="0.3">
      <c r="B737" s="34" t="s">
        <v>44</v>
      </c>
      <c r="C737" s="26" t="s">
        <v>5</v>
      </c>
      <c r="D737" s="26" t="s">
        <v>42</v>
      </c>
      <c r="E737" s="26">
        <v>0.25</v>
      </c>
      <c r="F737" s="26">
        <v>11772685.898968</v>
      </c>
    </row>
    <row r="738" spans="2:6" x14ac:dyDescent="0.3">
      <c r="B738" s="35" t="s">
        <v>44</v>
      </c>
      <c r="C738" s="28" t="s">
        <v>5</v>
      </c>
      <c r="D738" s="28" t="s">
        <v>42</v>
      </c>
      <c r="E738" s="28">
        <v>0.05</v>
      </c>
      <c r="F738" s="28">
        <v>9314039.8671749998</v>
      </c>
    </row>
    <row r="739" spans="2:6" x14ac:dyDescent="0.3">
      <c r="B739" s="34" t="s">
        <v>44</v>
      </c>
      <c r="C739" s="26" t="s">
        <v>5</v>
      </c>
      <c r="D739" s="26" t="s">
        <v>42</v>
      </c>
      <c r="E739" s="26">
        <v>0.05</v>
      </c>
      <c r="F739" s="26">
        <v>9314039.8671749998</v>
      </c>
    </row>
    <row r="740" spans="2:6" x14ac:dyDescent="0.3">
      <c r="B740" s="35" t="s">
        <v>44</v>
      </c>
      <c r="C740" s="28" t="s">
        <v>5</v>
      </c>
      <c r="D740" s="28" t="s">
        <v>42</v>
      </c>
      <c r="E740" s="28">
        <v>0.05</v>
      </c>
      <c r="F740" s="28">
        <v>9314039.8671749998</v>
      </c>
    </row>
    <row r="741" spans="2:6" x14ac:dyDescent="0.3">
      <c r="B741" s="34" t="s">
        <v>44</v>
      </c>
      <c r="C741" s="26" t="s">
        <v>5</v>
      </c>
      <c r="D741" s="26" t="s">
        <v>42</v>
      </c>
      <c r="E741" s="26">
        <v>0</v>
      </c>
      <c r="F741" s="26">
        <v>5496110.1948560001</v>
      </c>
    </row>
    <row r="742" spans="2:6" x14ac:dyDescent="0.3">
      <c r="B742" s="35" t="s">
        <v>44</v>
      </c>
      <c r="C742" s="28" t="s">
        <v>5</v>
      </c>
      <c r="D742" s="28" t="s">
        <v>42</v>
      </c>
      <c r="E742" s="28" t="s">
        <v>24</v>
      </c>
      <c r="F742" s="28">
        <v>13987140.831963999</v>
      </c>
    </row>
    <row r="743" spans="2:6" x14ac:dyDescent="0.3">
      <c r="B743" s="34" t="s">
        <v>44</v>
      </c>
      <c r="C743" s="26" t="s">
        <v>5</v>
      </c>
      <c r="D743" s="26" t="s">
        <v>43</v>
      </c>
      <c r="E743" s="26">
        <v>1</v>
      </c>
      <c r="F743" s="26">
        <v>658.23946999999998</v>
      </c>
    </row>
    <row r="744" spans="2:6" x14ac:dyDescent="0.3">
      <c r="B744" s="35" t="s">
        <v>44</v>
      </c>
      <c r="C744" s="28" t="s">
        <v>5</v>
      </c>
      <c r="D744" s="28" t="s">
        <v>43</v>
      </c>
      <c r="E744" s="28">
        <v>0.95</v>
      </c>
      <c r="F744" s="28">
        <v>394.03924999999998</v>
      </c>
    </row>
    <row r="745" spans="2:6" x14ac:dyDescent="0.3">
      <c r="B745" s="34" t="s">
        <v>44</v>
      </c>
      <c r="C745" s="26" t="s">
        <v>5</v>
      </c>
      <c r="D745" s="26" t="s">
        <v>43</v>
      </c>
      <c r="E745" s="26">
        <v>0.95</v>
      </c>
      <c r="F745" s="26">
        <v>394.03924999999998</v>
      </c>
    </row>
    <row r="746" spans="2:6" x14ac:dyDescent="0.3">
      <c r="B746" s="35" t="s">
        <v>44</v>
      </c>
      <c r="C746" s="28" t="s">
        <v>5</v>
      </c>
      <c r="D746" s="28" t="s">
        <v>43</v>
      </c>
      <c r="E746" s="28">
        <v>0.95</v>
      </c>
      <c r="F746" s="28">
        <v>394.03924999999998</v>
      </c>
    </row>
    <row r="747" spans="2:6" x14ac:dyDescent="0.3">
      <c r="B747" s="34" t="s">
        <v>44</v>
      </c>
      <c r="C747" s="26" t="s">
        <v>5</v>
      </c>
      <c r="D747" s="26" t="s">
        <v>43</v>
      </c>
      <c r="E747" s="26">
        <v>0.75</v>
      </c>
      <c r="F747" s="26">
        <v>319.69642399999998</v>
      </c>
    </row>
    <row r="748" spans="2:6" x14ac:dyDescent="0.3">
      <c r="B748" s="35" t="s">
        <v>44</v>
      </c>
      <c r="C748" s="28" t="s">
        <v>5</v>
      </c>
      <c r="D748" s="28" t="s">
        <v>43</v>
      </c>
      <c r="E748" s="28">
        <v>0.75</v>
      </c>
      <c r="F748" s="28">
        <v>319.69642399999998</v>
      </c>
    </row>
    <row r="749" spans="2:6" x14ac:dyDescent="0.3">
      <c r="B749" s="34" t="s">
        <v>44</v>
      </c>
      <c r="C749" s="26" t="s">
        <v>5</v>
      </c>
      <c r="D749" s="26" t="s">
        <v>43</v>
      </c>
      <c r="E749" s="26">
        <v>0.75</v>
      </c>
      <c r="F749" s="26">
        <v>319.69642399999998</v>
      </c>
    </row>
    <row r="750" spans="2:6" x14ac:dyDescent="0.3">
      <c r="B750" s="35" t="s">
        <v>44</v>
      </c>
      <c r="C750" s="28" t="s">
        <v>5</v>
      </c>
      <c r="D750" s="28" t="s">
        <v>43</v>
      </c>
      <c r="E750" s="28">
        <v>0.75</v>
      </c>
      <c r="F750" s="28">
        <v>319.69642399999998</v>
      </c>
    </row>
    <row r="751" spans="2:6" x14ac:dyDescent="0.3">
      <c r="B751" s="34" t="s">
        <v>44</v>
      </c>
      <c r="C751" s="26" t="s">
        <v>5</v>
      </c>
      <c r="D751" s="26" t="s">
        <v>43</v>
      </c>
      <c r="E751" s="26">
        <v>0.5</v>
      </c>
      <c r="F751" s="26">
        <v>277.31727799999999</v>
      </c>
    </row>
    <row r="752" spans="2:6" x14ac:dyDescent="0.3">
      <c r="B752" s="35" t="s">
        <v>44</v>
      </c>
      <c r="C752" s="28" t="s">
        <v>5</v>
      </c>
      <c r="D752" s="28" t="s">
        <v>43</v>
      </c>
      <c r="E752" s="28">
        <v>0.5</v>
      </c>
      <c r="F752" s="28">
        <v>277.31727799999999</v>
      </c>
    </row>
    <row r="753" spans="2:6" x14ac:dyDescent="0.3">
      <c r="B753" s="34" t="s">
        <v>44</v>
      </c>
      <c r="C753" s="26" t="s">
        <v>5</v>
      </c>
      <c r="D753" s="26" t="s">
        <v>43</v>
      </c>
      <c r="E753" s="26">
        <v>0.5</v>
      </c>
      <c r="F753" s="26">
        <v>277.31727799999999</v>
      </c>
    </row>
    <row r="754" spans="2:6" x14ac:dyDescent="0.3">
      <c r="B754" s="35" t="s">
        <v>44</v>
      </c>
      <c r="C754" s="28" t="s">
        <v>5</v>
      </c>
      <c r="D754" s="28" t="s">
        <v>43</v>
      </c>
      <c r="E754" s="28">
        <v>0.5</v>
      </c>
      <c r="F754" s="28">
        <v>277.31727799999999</v>
      </c>
    </row>
    <row r="755" spans="2:6" x14ac:dyDescent="0.3">
      <c r="B755" s="34" t="s">
        <v>44</v>
      </c>
      <c r="C755" s="26" t="s">
        <v>5</v>
      </c>
      <c r="D755" s="26" t="s">
        <v>43</v>
      </c>
      <c r="E755" s="26">
        <v>0.5</v>
      </c>
      <c r="F755" s="26">
        <v>277.31727799999999</v>
      </c>
    </row>
    <row r="756" spans="2:6" x14ac:dyDescent="0.3">
      <c r="B756" s="35" t="s">
        <v>44</v>
      </c>
      <c r="C756" s="28" t="s">
        <v>5</v>
      </c>
      <c r="D756" s="28" t="s">
        <v>43</v>
      </c>
      <c r="E756" s="28">
        <v>0.25</v>
      </c>
      <c r="F756" s="28">
        <v>242.66556499999999</v>
      </c>
    </row>
    <row r="757" spans="2:6" x14ac:dyDescent="0.3">
      <c r="B757" s="34" t="s">
        <v>44</v>
      </c>
      <c r="C757" s="26" t="s">
        <v>5</v>
      </c>
      <c r="D757" s="26" t="s">
        <v>43</v>
      </c>
      <c r="E757" s="26">
        <v>0.25</v>
      </c>
      <c r="F757" s="26">
        <v>242.66556499999999</v>
      </c>
    </row>
    <row r="758" spans="2:6" x14ac:dyDescent="0.3">
      <c r="B758" s="35" t="s">
        <v>44</v>
      </c>
      <c r="C758" s="28" t="s">
        <v>5</v>
      </c>
      <c r="D758" s="28" t="s">
        <v>43</v>
      </c>
      <c r="E758" s="28">
        <v>0.25</v>
      </c>
      <c r="F758" s="28">
        <v>242.66556499999999</v>
      </c>
    </row>
    <row r="759" spans="2:6" x14ac:dyDescent="0.3">
      <c r="B759" s="34" t="s">
        <v>44</v>
      </c>
      <c r="C759" s="26" t="s">
        <v>5</v>
      </c>
      <c r="D759" s="26" t="s">
        <v>43</v>
      </c>
      <c r="E759" s="26">
        <v>0.25</v>
      </c>
      <c r="F759" s="26">
        <v>242.66556499999999</v>
      </c>
    </row>
    <row r="760" spans="2:6" x14ac:dyDescent="0.3">
      <c r="B760" s="35" t="s">
        <v>44</v>
      </c>
      <c r="C760" s="28" t="s">
        <v>5</v>
      </c>
      <c r="D760" s="28" t="s">
        <v>43</v>
      </c>
      <c r="E760" s="28">
        <v>0.05</v>
      </c>
      <c r="F760" s="28">
        <v>206.03633400000001</v>
      </c>
    </row>
    <row r="761" spans="2:6" x14ac:dyDescent="0.3">
      <c r="B761" s="34" t="s">
        <v>44</v>
      </c>
      <c r="C761" s="26" t="s">
        <v>5</v>
      </c>
      <c r="D761" s="26" t="s">
        <v>43</v>
      </c>
      <c r="E761" s="26">
        <v>0.05</v>
      </c>
      <c r="F761" s="26">
        <v>206.03633400000001</v>
      </c>
    </row>
    <row r="762" spans="2:6" x14ac:dyDescent="0.3">
      <c r="B762" s="35" t="s">
        <v>44</v>
      </c>
      <c r="C762" s="28" t="s">
        <v>5</v>
      </c>
      <c r="D762" s="28" t="s">
        <v>43</v>
      </c>
      <c r="E762" s="28">
        <v>0.05</v>
      </c>
      <c r="F762" s="28">
        <v>206.03633400000001</v>
      </c>
    </row>
    <row r="763" spans="2:6" x14ac:dyDescent="0.3">
      <c r="B763" s="34" t="s">
        <v>44</v>
      </c>
      <c r="C763" s="26" t="s">
        <v>5</v>
      </c>
      <c r="D763" s="26" t="s">
        <v>43</v>
      </c>
      <c r="E763" s="26">
        <v>0</v>
      </c>
      <c r="F763" s="26">
        <v>172.930813</v>
      </c>
    </row>
    <row r="764" spans="2:6" x14ac:dyDescent="0.3">
      <c r="B764" s="35" t="s">
        <v>44</v>
      </c>
      <c r="C764" s="28" t="s">
        <v>5</v>
      </c>
      <c r="D764" s="28" t="s">
        <v>43</v>
      </c>
      <c r="E764" s="28" t="s">
        <v>24</v>
      </c>
      <c r="F764" s="28">
        <v>285.67207500000001</v>
      </c>
    </row>
    <row r="765" spans="2:6" x14ac:dyDescent="0.3">
      <c r="B765" s="34" t="s">
        <v>44</v>
      </c>
      <c r="C765" s="26" t="s">
        <v>6</v>
      </c>
      <c r="D765" s="26" t="s">
        <v>35</v>
      </c>
      <c r="E765" s="26">
        <v>1</v>
      </c>
      <c r="F765" s="26">
        <v>100361.8</v>
      </c>
    </row>
    <row r="766" spans="2:6" x14ac:dyDescent="0.3">
      <c r="B766" s="35" t="s">
        <v>44</v>
      </c>
      <c r="C766" s="28" t="s">
        <v>6</v>
      </c>
      <c r="D766" s="28" t="s">
        <v>35</v>
      </c>
      <c r="E766" s="28">
        <v>0.95</v>
      </c>
      <c r="F766" s="28">
        <v>76574.75</v>
      </c>
    </row>
    <row r="767" spans="2:6" x14ac:dyDescent="0.3">
      <c r="B767" s="34" t="s">
        <v>44</v>
      </c>
      <c r="C767" s="26" t="s">
        <v>6</v>
      </c>
      <c r="D767" s="26" t="s">
        <v>35</v>
      </c>
      <c r="E767" s="26">
        <v>0.95</v>
      </c>
      <c r="F767" s="26">
        <v>76574.75</v>
      </c>
    </row>
    <row r="768" spans="2:6" x14ac:dyDescent="0.3">
      <c r="B768" s="35" t="s">
        <v>44</v>
      </c>
      <c r="C768" s="28" t="s">
        <v>6</v>
      </c>
      <c r="D768" s="28" t="s">
        <v>35</v>
      </c>
      <c r="E768" s="28">
        <v>0.95</v>
      </c>
      <c r="F768" s="28">
        <v>76574.75</v>
      </c>
    </row>
    <row r="769" spans="2:6" x14ac:dyDescent="0.3">
      <c r="B769" s="34" t="s">
        <v>44</v>
      </c>
      <c r="C769" s="26" t="s">
        <v>6</v>
      </c>
      <c r="D769" s="26" t="s">
        <v>35</v>
      </c>
      <c r="E769" s="26">
        <v>0.75</v>
      </c>
      <c r="F769" s="26">
        <v>59258.15</v>
      </c>
    </row>
    <row r="770" spans="2:6" x14ac:dyDescent="0.3">
      <c r="B770" s="35" t="s">
        <v>44</v>
      </c>
      <c r="C770" s="28" t="s">
        <v>6</v>
      </c>
      <c r="D770" s="28" t="s">
        <v>35</v>
      </c>
      <c r="E770" s="28">
        <v>0.75</v>
      </c>
      <c r="F770" s="28">
        <v>59258.15</v>
      </c>
    </row>
    <row r="771" spans="2:6" x14ac:dyDescent="0.3">
      <c r="B771" s="34" t="s">
        <v>44</v>
      </c>
      <c r="C771" s="26" t="s">
        <v>6</v>
      </c>
      <c r="D771" s="26" t="s">
        <v>35</v>
      </c>
      <c r="E771" s="26">
        <v>0.75</v>
      </c>
      <c r="F771" s="26">
        <v>59258.15</v>
      </c>
    </row>
    <row r="772" spans="2:6" x14ac:dyDescent="0.3">
      <c r="B772" s="35" t="s">
        <v>44</v>
      </c>
      <c r="C772" s="28" t="s">
        <v>6</v>
      </c>
      <c r="D772" s="28" t="s">
        <v>35</v>
      </c>
      <c r="E772" s="28">
        <v>0.75</v>
      </c>
      <c r="F772" s="28">
        <v>59258.15</v>
      </c>
    </row>
    <row r="773" spans="2:6" x14ac:dyDescent="0.3">
      <c r="B773" s="34" t="s">
        <v>44</v>
      </c>
      <c r="C773" s="26" t="s">
        <v>6</v>
      </c>
      <c r="D773" s="26" t="s">
        <v>35</v>
      </c>
      <c r="E773" s="26">
        <v>0.5</v>
      </c>
      <c r="F773" s="26">
        <v>47667.199999999997</v>
      </c>
    </row>
    <row r="774" spans="2:6" x14ac:dyDescent="0.3">
      <c r="B774" s="35" t="s">
        <v>44</v>
      </c>
      <c r="C774" s="28" t="s">
        <v>6</v>
      </c>
      <c r="D774" s="28" t="s">
        <v>35</v>
      </c>
      <c r="E774" s="28">
        <v>0.5</v>
      </c>
      <c r="F774" s="28">
        <v>47667.199999999997</v>
      </c>
    </row>
    <row r="775" spans="2:6" x14ac:dyDescent="0.3">
      <c r="B775" s="34" t="s">
        <v>44</v>
      </c>
      <c r="C775" s="26" t="s">
        <v>6</v>
      </c>
      <c r="D775" s="26" t="s">
        <v>35</v>
      </c>
      <c r="E775" s="26">
        <v>0.5</v>
      </c>
      <c r="F775" s="26">
        <v>47667.199999999997</v>
      </c>
    </row>
    <row r="776" spans="2:6" x14ac:dyDescent="0.3">
      <c r="B776" s="35" t="s">
        <v>44</v>
      </c>
      <c r="C776" s="28" t="s">
        <v>6</v>
      </c>
      <c r="D776" s="28" t="s">
        <v>35</v>
      </c>
      <c r="E776" s="28">
        <v>0.5</v>
      </c>
      <c r="F776" s="28">
        <v>47667.199999999997</v>
      </c>
    </row>
    <row r="777" spans="2:6" x14ac:dyDescent="0.3">
      <c r="B777" s="34" t="s">
        <v>44</v>
      </c>
      <c r="C777" s="26" t="s">
        <v>6</v>
      </c>
      <c r="D777" s="26" t="s">
        <v>35</v>
      </c>
      <c r="E777" s="26">
        <v>0.5</v>
      </c>
      <c r="F777" s="26">
        <v>47667.199999999997</v>
      </c>
    </row>
    <row r="778" spans="2:6" x14ac:dyDescent="0.3">
      <c r="B778" s="35" t="s">
        <v>44</v>
      </c>
      <c r="C778" s="28" t="s">
        <v>6</v>
      </c>
      <c r="D778" s="28" t="s">
        <v>35</v>
      </c>
      <c r="E778" s="28">
        <v>0.25</v>
      </c>
      <c r="F778" s="28">
        <v>39008.9</v>
      </c>
    </row>
    <row r="779" spans="2:6" x14ac:dyDescent="0.3">
      <c r="B779" s="34" t="s">
        <v>44</v>
      </c>
      <c r="C779" s="26" t="s">
        <v>6</v>
      </c>
      <c r="D779" s="26" t="s">
        <v>35</v>
      </c>
      <c r="E779" s="26">
        <v>0.25</v>
      </c>
      <c r="F779" s="26">
        <v>39008.9</v>
      </c>
    </row>
    <row r="780" spans="2:6" x14ac:dyDescent="0.3">
      <c r="B780" s="35" t="s">
        <v>44</v>
      </c>
      <c r="C780" s="28" t="s">
        <v>6</v>
      </c>
      <c r="D780" s="28" t="s">
        <v>35</v>
      </c>
      <c r="E780" s="28">
        <v>0.25</v>
      </c>
      <c r="F780" s="28">
        <v>39008.9</v>
      </c>
    </row>
    <row r="781" spans="2:6" x14ac:dyDescent="0.3">
      <c r="B781" s="34" t="s">
        <v>44</v>
      </c>
      <c r="C781" s="26" t="s">
        <v>6</v>
      </c>
      <c r="D781" s="26" t="s">
        <v>35</v>
      </c>
      <c r="E781" s="26">
        <v>0.25</v>
      </c>
      <c r="F781" s="26">
        <v>39008.9</v>
      </c>
    </row>
    <row r="782" spans="2:6" x14ac:dyDescent="0.3">
      <c r="B782" s="35" t="s">
        <v>44</v>
      </c>
      <c r="C782" s="28" t="s">
        <v>6</v>
      </c>
      <c r="D782" s="28" t="s">
        <v>35</v>
      </c>
      <c r="E782" s="28">
        <v>0.05</v>
      </c>
      <c r="F782" s="28">
        <v>30490.25</v>
      </c>
    </row>
    <row r="783" spans="2:6" x14ac:dyDescent="0.3">
      <c r="B783" s="34" t="s">
        <v>44</v>
      </c>
      <c r="C783" s="26" t="s">
        <v>6</v>
      </c>
      <c r="D783" s="26" t="s">
        <v>35</v>
      </c>
      <c r="E783" s="26">
        <v>0.05</v>
      </c>
      <c r="F783" s="26">
        <v>30490.25</v>
      </c>
    </row>
    <row r="784" spans="2:6" x14ac:dyDescent="0.3">
      <c r="B784" s="35" t="s">
        <v>44</v>
      </c>
      <c r="C784" s="28" t="s">
        <v>6</v>
      </c>
      <c r="D784" s="28" t="s">
        <v>35</v>
      </c>
      <c r="E784" s="28">
        <v>0.05</v>
      </c>
      <c r="F784" s="28">
        <v>30490.25</v>
      </c>
    </row>
    <row r="785" spans="2:6" x14ac:dyDescent="0.3">
      <c r="B785" s="34" t="s">
        <v>44</v>
      </c>
      <c r="C785" s="26" t="s">
        <v>6</v>
      </c>
      <c r="D785" s="26" t="s">
        <v>35</v>
      </c>
      <c r="E785" s="26">
        <v>0</v>
      </c>
      <c r="F785" s="26">
        <v>18666.55</v>
      </c>
    </row>
    <row r="786" spans="2:6" x14ac:dyDescent="0.3">
      <c r="B786" s="35" t="s">
        <v>44</v>
      </c>
      <c r="C786" s="28" t="s">
        <v>6</v>
      </c>
      <c r="D786" s="28" t="s">
        <v>35</v>
      </c>
      <c r="E786" s="28" t="s">
        <v>24</v>
      </c>
      <c r="F786" s="28">
        <v>50042.806838999997</v>
      </c>
    </row>
    <row r="787" spans="2:6" x14ac:dyDescent="0.3">
      <c r="B787" s="34" t="s">
        <v>44</v>
      </c>
      <c r="C787" s="26" t="s">
        <v>6</v>
      </c>
      <c r="D787" s="26" t="s">
        <v>45</v>
      </c>
      <c r="E787" s="26">
        <v>1</v>
      </c>
      <c r="F787" s="26">
        <v>139577.458583</v>
      </c>
    </row>
    <row r="788" spans="2:6" x14ac:dyDescent="0.3">
      <c r="B788" s="35" t="s">
        <v>44</v>
      </c>
      <c r="C788" s="28" t="s">
        <v>6</v>
      </c>
      <c r="D788" s="28" t="s">
        <v>45</v>
      </c>
      <c r="E788" s="28">
        <v>0.95</v>
      </c>
      <c r="F788" s="28">
        <v>106609.975326</v>
      </c>
    </row>
    <row r="789" spans="2:6" x14ac:dyDescent="0.3">
      <c r="B789" s="34" t="s">
        <v>44</v>
      </c>
      <c r="C789" s="26" t="s">
        <v>6</v>
      </c>
      <c r="D789" s="26" t="s">
        <v>45</v>
      </c>
      <c r="E789" s="26">
        <v>0.95</v>
      </c>
      <c r="F789" s="26">
        <v>106609.975326</v>
      </c>
    </row>
    <row r="790" spans="2:6" x14ac:dyDescent="0.3">
      <c r="B790" s="35" t="s">
        <v>44</v>
      </c>
      <c r="C790" s="28" t="s">
        <v>6</v>
      </c>
      <c r="D790" s="28" t="s">
        <v>45</v>
      </c>
      <c r="E790" s="28">
        <v>0.95</v>
      </c>
      <c r="F790" s="28">
        <v>106609.975326</v>
      </c>
    </row>
    <row r="791" spans="2:6" x14ac:dyDescent="0.3">
      <c r="B791" s="34" t="s">
        <v>44</v>
      </c>
      <c r="C791" s="26" t="s">
        <v>6</v>
      </c>
      <c r="D791" s="26" t="s">
        <v>45</v>
      </c>
      <c r="E791" s="26">
        <v>0.75</v>
      </c>
      <c r="F791" s="26">
        <v>82451.092703999995</v>
      </c>
    </row>
    <row r="792" spans="2:6" x14ac:dyDescent="0.3">
      <c r="B792" s="35" t="s">
        <v>44</v>
      </c>
      <c r="C792" s="28" t="s">
        <v>6</v>
      </c>
      <c r="D792" s="28" t="s">
        <v>45</v>
      </c>
      <c r="E792" s="28">
        <v>0.75</v>
      </c>
      <c r="F792" s="28">
        <v>82451.092703999995</v>
      </c>
    </row>
    <row r="793" spans="2:6" x14ac:dyDescent="0.3">
      <c r="B793" s="34" t="s">
        <v>44</v>
      </c>
      <c r="C793" s="26" t="s">
        <v>6</v>
      </c>
      <c r="D793" s="26" t="s">
        <v>45</v>
      </c>
      <c r="E793" s="26">
        <v>0.75</v>
      </c>
      <c r="F793" s="26">
        <v>82451.092703999995</v>
      </c>
    </row>
    <row r="794" spans="2:6" x14ac:dyDescent="0.3">
      <c r="B794" s="35" t="s">
        <v>44</v>
      </c>
      <c r="C794" s="28" t="s">
        <v>6</v>
      </c>
      <c r="D794" s="28" t="s">
        <v>45</v>
      </c>
      <c r="E794" s="28">
        <v>0.75</v>
      </c>
      <c r="F794" s="28">
        <v>82451.092703999995</v>
      </c>
    </row>
    <row r="795" spans="2:6" x14ac:dyDescent="0.3">
      <c r="B795" s="34" t="s">
        <v>44</v>
      </c>
      <c r="C795" s="26" t="s">
        <v>6</v>
      </c>
      <c r="D795" s="26" t="s">
        <v>45</v>
      </c>
      <c r="E795" s="26">
        <v>0.5</v>
      </c>
      <c r="F795" s="26">
        <v>66388.35037</v>
      </c>
    </row>
    <row r="796" spans="2:6" x14ac:dyDescent="0.3">
      <c r="B796" s="35" t="s">
        <v>44</v>
      </c>
      <c r="C796" s="28" t="s">
        <v>6</v>
      </c>
      <c r="D796" s="28" t="s">
        <v>45</v>
      </c>
      <c r="E796" s="28">
        <v>0.5</v>
      </c>
      <c r="F796" s="28">
        <v>66388.35037</v>
      </c>
    </row>
    <row r="797" spans="2:6" x14ac:dyDescent="0.3">
      <c r="B797" s="34" t="s">
        <v>44</v>
      </c>
      <c r="C797" s="26" t="s">
        <v>6</v>
      </c>
      <c r="D797" s="26" t="s">
        <v>45</v>
      </c>
      <c r="E797" s="26">
        <v>0.5</v>
      </c>
      <c r="F797" s="26">
        <v>66388.35037</v>
      </c>
    </row>
    <row r="798" spans="2:6" x14ac:dyDescent="0.3">
      <c r="B798" s="35" t="s">
        <v>44</v>
      </c>
      <c r="C798" s="28" t="s">
        <v>6</v>
      </c>
      <c r="D798" s="28" t="s">
        <v>45</v>
      </c>
      <c r="E798" s="28">
        <v>0.5</v>
      </c>
      <c r="F798" s="28">
        <v>66388.35037</v>
      </c>
    </row>
    <row r="799" spans="2:6" x14ac:dyDescent="0.3">
      <c r="B799" s="34" t="s">
        <v>44</v>
      </c>
      <c r="C799" s="26" t="s">
        <v>6</v>
      </c>
      <c r="D799" s="26" t="s">
        <v>45</v>
      </c>
      <c r="E799" s="26">
        <v>0.5</v>
      </c>
      <c r="F799" s="26">
        <v>66388.35037</v>
      </c>
    </row>
    <row r="800" spans="2:6" x14ac:dyDescent="0.3">
      <c r="B800" s="35" t="s">
        <v>44</v>
      </c>
      <c r="C800" s="28" t="s">
        <v>6</v>
      </c>
      <c r="D800" s="28" t="s">
        <v>45</v>
      </c>
      <c r="E800" s="28">
        <v>0.25</v>
      </c>
      <c r="F800" s="28">
        <v>54276.524497999999</v>
      </c>
    </row>
    <row r="801" spans="2:6" x14ac:dyDescent="0.3">
      <c r="B801" s="34" t="s">
        <v>44</v>
      </c>
      <c r="C801" s="26" t="s">
        <v>6</v>
      </c>
      <c r="D801" s="26" t="s">
        <v>45</v>
      </c>
      <c r="E801" s="26">
        <v>0.25</v>
      </c>
      <c r="F801" s="26">
        <v>54276.524497999999</v>
      </c>
    </row>
    <row r="802" spans="2:6" x14ac:dyDescent="0.3">
      <c r="B802" s="35" t="s">
        <v>44</v>
      </c>
      <c r="C802" s="28" t="s">
        <v>6</v>
      </c>
      <c r="D802" s="28" t="s">
        <v>45</v>
      </c>
      <c r="E802" s="28">
        <v>0.25</v>
      </c>
      <c r="F802" s="28">
        <v>54276.524497999999</v>
      </c>
    </row>
    <row r="803" spans="2:6" x14ac:dyDescent="0.3">
      <c r="B803" s="34" t="s">
        <v>44</v>
      </c>
      <c r="C803" s="26" t="s">
        <v>6</v>
      </c>
      <c r="D803" s="26" t="s">
        <v>45</v>
      </c>
      <c r="E803" s="26">
        <v>0.25</v>
      </c>
      <c r="F803" s="26">
        <v>54276.524497999999</v>
      </c>
    </row>
    <row r="804" spans="2:6" x14ac:dyDescent="0.3">
      <c r="B804" s="35" t="s">
        <v>44</v>
      </c>
      <c r="C804" s="28" t="s">
        <v>6</v>
      </c>
      <c r="D804" s="28" t="s">
        <v>45</v>
      </c>
      <c r="E804" s="28">
        <v>0.05</v>
      </c>
      <c r="F804" s="28">
        <v>42456.159676000003</v>
      </c>
    </row>
    <row r="805" spans="2:6" x14ac:dyDescent="0.3">
      <c r="B805" s="34" t="s">
        <v>44</v>
      </c>
      <c r="C805" s="26" t="s">
        <v>6</v>
      </c>
      <c r="D805" s="26" t="s">
        <v>45</v>
      </c>
      <c r="E805" s="26">
        <v>0.05</v>
      </c>
      <c r="F805" s="26">
        <v>42456.159676000003</v>
      </c>
    </row>
    <row r="806" spans="2:6" x14ac:dyDescent="0.3">
      <c r="B806" s="35" t="s">
        <v>44</v>
      </c>
      <c r="C806" s="28" t="s">
        <v>6</v>
      </c>
      <c r="D806" s="28" t="s">
        <v>45</v>
      </c>
      <c r="E806" s="28">
        <v>0.05</v>
      </c>
      <c r="F806" s="28">
        <v>42456.159676000003</v>
      </c>
    </row>
    <row r="807" spans="2:6" x14ac:dyDescent="0.3">
      <c r="B807" s="34" t="s">
        <v>44</v>
      </c>
      <c r="C807" s="26" t="s">
        <v>6</v>
      </c>
      <c r="D807" s="26" t="s">
        <v>45</v>
      </c>
      <c r="E807" s="26">
        <v>0</v>
      </c>
      <c r="F807" s="26">
        <v>25713.341558</v>
      </c>
    </row>
    <row r="808" spans="2:6" x14ac:dyDescent="0.3">
      <c r="B808" s="35" t="s">
        <v>44</v>
      </c>
      <c r="C808" s="28" t="s">
        <v>6</v>
      </c>
      <c r="D808" s="28" t="s">
        <v>45</v>
      </c>
      <c r="E808" s="28" t="s">
        <v>24</v>
      </c>
      <c r="F808" s="28">
        <v>69643.855158000006</v>
      </c>
    </row>
    <row r="809" spans="2:6" x14ac:dyDescent="0.3">
      <c r="B809" s="34" t="s">
        <v>44</v>
      </c>
      <c r="C809" s="26" t="s">
        <v>6</v>
      </c>
      <c r="D809" s="26" t="s">
        <v>36</v>
      </c>
      <c r="E809" s="26">
        <v>1</v>
      </c>
      <c r="F809" s="26">
        <v>29016700.030981001</v>
      </c>
    </row>
    <row r="810" spans="2:6" x14ac:dyDescent="0.3">
      <c r="B810" s="35" t="s">
        <v>44</v>
      </c>
      <c r="C810" s="28" t="s">
        <v>6</v>
      </c>
      <c r="D810" s="28" t="s">
        <v>36</v>
      </c>
      <c r="E810" s="28">
        <v>0.95</v>
      </c>
      <c r="F810" s="28">
        <v>21982707.458317999</v>
      </c>
    </row>
    <row r="811" spans="2:6" x14ac:dyDescent="0.3">
      <c r="B811" s="34" t="s">
        <v>44</v>
      </c>
      <c r="C811" s="26" t="s">
        <v>6</v>
      </c>
      <c r="D811" s="26" t="s">
        <v>36</v>
      </c>
      <c r="E811" s="26">
        <v>0.95</v>
      </c>
      <c r="F811" s="26">
        <v>21982707.458317999</v>
      </c>
    </row>
    <row r="812" spans="2:6" x14ac:dyDescent="0.3">
      <c r="B812" s="35" t="s">
        <v>44</v>
      </c>
      <c r="C812" s="28" t="s">
        <v>6</v>
      </c>
      <c r="D812" s="28" t="s">
        <v>36</v>
      </c>
      <c r="E812" s="28">
        <v>0.95</v>
      </c>
      <c r="F812" s="28">
        <v>21982707.458317999</v>
      </c>
    </row>
    <row r="813" spans="2:6" x14ac:dyDescent="0.3">
      <c r="B813" s="34" t="s">
        <v>44</v>
      </c>
      <c r="C813" s="26" t="s">
        <v>6</v>
      </c>
      <c r="D813" s="26" t="s">
        <v>36</v>
      </c>
      <c r="E813" s="26">
        <v>0.75</v>
      </c>
      <c r="F813" s="26">
        <v>17898053.048220001</v>
      </c>
    </row>
    <row r="814" spans="2:6" x14ac:dyDescent="0.3">
      <c r="B814" s="35" t="s">
        <v>44</v>
      </c>
      <c r="C814" s="28" t="s">
        <v>6</v>
      </c>
      <c r="D814" s="28" t="s">
        <v>36</v>
      </c>
      <c r="E814" s="28">
        <v>0.75</v>
      </c>
      <c r="F814" s="28">
        <v>17898053.048220001</v>
      </c>
    </row>
    <row r="815" spans="2:6" x14ac:dyDescent="0.3">
      <c r="B815" s="34" t="s">
        <v>44</v>
      </c>
      <c r="C815" s="26" t="s">
        <v>6</v>
      </c>
      <c r="D815" s="26" t="s">
        <v>36</v>
      </c>
      <c r="E815" s="26">
        <v>0.75</v>
      </c>
      <c r="F815" s="26">
        <v>17898053.048220001</v>
      </c>
    </row>
    <row r="816" spans="2:6" x14ac:dyDescent="0.3">
      <c r="B816" s="35" t="s">
        <v>44</v>
      </c>
      <c r="C816" s="28" t="s">
        <v>6</v>
      </c>
      <c r="D816" s="28" t="s">
        <v>36</v>
      </c>
      <c r="E816" s="28">
        <v>0.75</v>
      </c>
      <c r="F816" s="28">
        <v>17898053.048220001</v>
      </c>
    </row>
    <row r="817" spans="2:6" x14ac:dyDescent="0.3">
      <c r="B817" s="34" t="s">
        <v>44</v>
      </c>
      <c r="C817" s="26" t="s">
        <v>6</v>
      </c>
      <c r="D817" s="26" t="s">
        <v>36</v>
      </c>
      <c r="E817" s="26">
        <v>0.5</v>
      </c>
      <c r="F817" s="26">
        <v>15165567.110286999</v>
      </c>
    </row>
    <row r="818" spans="2:6" x14ac:dyDescent="0.3">
      <c r="B818" s="35" t="s">
        <v>44</v>
      </c>
      <c r="C818" s="28" t="s">
        <v>6</v>
      </c>
      <c r="D818" s="28" t="s">
        <v>36</v>
      </c>
      <c r="E818" s="28">
        <v>0.5</v>
      </c>
      <c r="F818" s="28">
        <v>15165567.110286999</v>
      </c>
    </row>
    <row r="819" spans="2:6" x14ac:dyDescent="0.3">
      <c r="B819" s="34" t="s">
        <v>44</v>
      </c>
      <c r="C819" s="26" t="s">
        <v>6</v>
      </c>
      <c r="D819" s="26" t="s">
        <v>36</v>
      </c>
      <c r="E819" s="26">
        <v>0.5</v>
      </c>
      <c r="F819" s="26">
        <v>15165567.110286999</v>
      </c>
    </row>
    <row r="820" spans="2:6" x14ac:dyDescent="0.3">
      <c r="B820" s="35" t="s">
        <v>44</v>
      </c>
      <c r="C820" s="28" t="s">
        <v>6</v>
      </c>
      <c r="D820" s="28" t="s">
        <v>36</v>
      </c>
      <c r="E820" s="28">
        <v>0.5</v>
      </c>
      <c r="F820" s="28">
        <v>15165567.110286999</v>
      </c>
    </row>
    <row r="821" spans="2:6" x14ac:dyDescent="0.3">
      <c r="B821" s="34" t="s">
        <v>44</v>
      </c>
      <c r="C821" s="26" t="s">
        <v>6</v>
      </c>
      <c r="D821" s="26" t="s">
        <v>36</v>
      </c>
      <c r="E821" s="26">
        <v>0.5</v>
      </c>
      <c r="F821" s="26">
        <v>15165567.110286999</v>
      </c>
    </row>
    <row r="822" spans="2:6" x14ac:dyDescent="0.3">
      <c r="B822" s="35" t="s">
        <v>44</v>
      </c>
      <c r="C822" s="28" t="s">
        <v>6</v>
      </c>
      <c r="D822" s="28" t="s">
        <v>36</v>
      </c>
      <c r="E822" s="28">
        <v>0.25</v>
      </c>
      <c r="F822" s="28">
        <v>12847565.038968001</v>
      </c>
    </row>
    <row r="823" spans="2:6" x14ac:dyDescent="0.3">
      <c r="B823" s="34" t="s">
        <v>44</v>
      </c>
      <c r="C823" s="26" t="s">
        <v>6</v>
      </c>
      <c r="D823" s="26" t="s">
        <v>36</v>
      </c>
      <c r="E823" s="26">
        <v>0.25</v>
      </c>
      <c r="F823" s="26">
        <v>12847565.038968001</v>
      </c>
    </row>
    <row r="824" spans="2:6" x14ac:dyDescent="0.3">
      <c r="B824" s="35" t="s">
        <v>44</v>
      </c>
      <c r="C824" s="28" t="s">
        <v>6</v>
      </c>
      <c r="D824" s="28" t="s">
        <v>36</v>
      </c>
      <c r="E824" s="28">
        <v>0.25</v>
      </c>
      <c r="F824" s="28">
        <v>12847565.038968001</v>
      </c>
    </row>
    <row r="825" spans="2:6" x14ac:dyDescent="0.3">
      <c r="B825" s="34" t="s">
        <v>44</v>
      </c>
      <c r="C825" s="26" t="s">
        <v>6</v>
      </c>
      <c r="D825" s="26" t="s">
        <v>36</v>
      </c>
      <c r="E825" s="26">
        <v>0.25</v>
      </c>
      <c r="F825" s="26">
        <v>12847565.038968001</v>
      </c>
    </row>
    <row r="826" spans="2:6" x14ac:dyDescent="0.3">
      <c r="B826" s="35" t="s">
        <v>44</v>
      </c>
      <c r="C826" s="28" t="s">
        <v>6</v>
      </c>
      <c r="D826" s="28" t="s">
        <v>36</v>
      </c>
      <c r="E826" s="28">
        <v>0.05</v>
      </c>
      <c r="F826" s="28">
        <v>10007697.364327</v>
      </c>
    </row>
    <row r="827" spans="2:6" x14ac:dyDescent="0.3">
      <c r="B827" s="34" t="s">
        <v>44</v>
      </c>
      <c r="C827" s="26" t="s">
        <v>6</v>
      </c>
      <c r="D827" s="26" t="s">
        <v>36</v>
      </c>
      <c r="E827" s="26">
        <v>0.05</v>
      </c>
      <c r="F827" s="26">
        <v>10007697.364327</v>
      </c>
    </row>
    <row r="828" spans="2:6" x14ac:dyDescent="0.3">
      <c r="B828" s="35" t="s">
        <v>44</v>
      </c>
      <c r="C828" s="28" t="s">
        <v>6</v>
      </c>
      <c r="D828" s="28" t="s">
        <v>36</v>
      </c>
      <c r="E828" s="28">
        <v>0.05</v>
      </c>
      <c r="F828" s="28">
        <v>10007697.364327</v>
      </c>
    </row>
    <row r="829" spans="2:6" x14ac:dyDescent="0.3">
      <c r="B829" s="34" t="s">
        <v>44</v>
      </c>
      <c r="C829" s="26" t="s">
        <v>6</v>
      </c>
      <c r="D829" s="26" t="s">
        <v>36</v>
      </c>
      <c r="E829" s="26">
        <v>0</v>
      </c>
      <c r="F829" s="26">
        <v>5837341.1903619999</v>
      </c>
    </row>
    <row r="830" spans="2:6" x14ac:dyDescent="0.3">
      <c r="B830" s="35" t="s">
        <v>44</v>
      </c>
      <c r="C830" s="28" t="s">
        <v>6</v>
      </c>
      <c r="D830" s="28" t="s">
        <v>36</v>
      </c>
      <c r="E830" s="28" t="s">
        <v>24</v>
      </c>
      <c r="F830" s="28">
        <v>15507899.232225001</v>
      </c>
    </row>
    <row r="831" spans="2:6" x14ac:dyDescent="0.3">
      <c r="B831" s="34" t="s">
        <v>44</v>
      </c>
      <c r="C831" s="26" t="s">
        <v>6</v>
      </c>
      <c r="D831" s="26" t="s">
        <v>37</v>
      </c>
      <c r="E831" s="26">
        <v>1</v>
      </c>
      <c r="F831" s="26">
        <v>7705222.1873110002</v>
      </c>
    </row>
    <row r="832" spans="2:6" x14ac:dyDescent="0.3">
      <c r="B832" s="35" t="s">
        <v>44</v>
      </c>
      <c r="C832" s="28" t="s">
        <v>6</v>
      </c>
      <c r="D832" s="28" t="s">
        <v>37</v>
      </c>
      <c r="E832" s="28">
        <v>0.95</v>
      </c>
      <c r="F832" s="28">
        <v>4357432.3671270004</v>
      </c>
    </row>
    <row r="833" spans="2:6" x14ac:dyDescent="0.3">
      <c r="B833" s="34" t="s">
        <v>44</v>
      </c>
      <c r="C833" s="26" t="s">
        <v>6</v>
      </c>
      <c r="D833" s="26" t="s">
        <v>37</v>
      </c>
      <c r="E833" s="26">
        <v>0.95</v>
      </c>
      <c r="F833" s="26">
        <v>4357432.3671270004</v>
      </c>
    </row>
    <row r="834" spans="2:6" x14ac:dyDescent="0.3">
      <c r="B834" s="35" t="s">
        <v>44</v>
      </c>
      <c r="C834" s="28" t="s">
        <v>6</v>
      </c>
      <c r="D834" s="28" t="s">
        <v>37</v>
      </c>
      <c r="E834" s="28">
        <v>0.95</v>
      </c>
      <c r="F834" s="28">
        <v>4357432.3671270004</v>
      </c>
    </row>
    <row r="835" spans="2:6" x14ac:dyDescent="0.3">
      <c r="B835" s="34" t="s">
        <v>44</v>
      </c>
      <c r="C835" s="26" t="s">
        <v>6</v>
      </c>
      <c r="D835" s="26" t="s">
        <v>37</v>
      </c>
      <c r="E835" s="26">
        <v>0.75</v>
      </c>
      <c r="F835" s="26">
        <v>3038766.333174</v>
      </c>
    </row>
    <row r="836" spans="2:6" x14ac:dyDescent="0.3">
      <c r="B836" s="35" t="s">
        <v>44</v>
      </c>
      <c r="C836" s="28" t="s">
        <v>6</v>
      </c>
      <c r="D836" s="28" t="s">
        <v>37</v>
      </c>
      <c r="E836" s="28">
        <v>0.75</v>
      </c>
      <c r="F836" s="28">
        <v>3038766.333174</v>
      </c>
    </row>
    <row r="837" spans="2:6" x14ac:dyDescent="0.3">
      <c r="B837" s="34" t="s">
        <v>44</v>
      </c>
      <c r="C837" s="26" t="s">
        <v>6</v>
      </c>
      <c r="D837" s="26" t="s">
        <v>37</v>
      </c>
      <c r="E837" s="26">
        <v>0.75</v>
      </c>
      <c r="F837" s="26">
        <v>3038766.333174</v>
      </c>
    </row>
    <row r="838" spans="2:6" x14ac:dyDescent="0.3">
      <c r="B838" s="35" t="s">
        <v>44</v>
      </c>
      <c r="C838" s="28" t="s">
        <v>6</v>
      </c>
      <c r="D838" s="28" t="s">
        <v>37</v>
      </c>
      <c r="E838" s="28">
        <v>0.75</v>
      </c>
      <c r="F838" s="28">
        <v>3038766.333174</v>
      </c>
    </row>
    <row r="839" spans="2:6" x14ac:dyDescent="0.3">
      <c r="B839" s="34" t="s">
        <v>44</v>
      </c>
      <c r="C839" s="26" t="s">
        <v>6</v>
      </c>
      <c r="D839" s="26" t="s">
        <v>37</v>
      </c>
      <c r="E839" s="26">
        <v>0.5</v>
      </c>
      <c r="F839" s="26">
        <v>2223600.6713439999</v>
      </c>
    </row>
    <row r="840" spans="2:6" x14ac:dyDescent="0.3">
      <c r="B840" s="35" t="s">
        <v>44</v>
      </c>
      <c r="C840" s="28" t="s">
        <v>6</v>
      </c>
      <c r="D840" s="28" t="s">
        <v>37</v>
      </c>
      <c r="E840" s="28">
        <v>0.5</v>
      </c>
      <c r="F840" s="28">
        <v>2223600.6713439999</v>
      </c>
    </row>
    <row r="841" spans="2:6" x14ac:dyDescent="0.3">
      <c r="B841" s="34" t="s">
        <v>44</v>
      </c>
      <c r="C841" s="26" t="s">
        <v>6</v>
      </c>
      <c r="D841" s="26" t="s">
        <v>37</v>
      </c>
      <c r="E841" s="26">
        <v>0.5</v>
      </c>
      <c r="F841" s="26">
        <v>2223600.6713439999</v>
      </c>
    </row>
    <row r="842" spans="2:6" x14ac:dyDescent="0.3">
      <c r="B842" s="35" t="s">
        <v>44</v>
      </c>
      <c r="C842" s="28" t="s">
        <v>6</v>
      </c>
      <c r="D842" s="28" t="s">
        <v>37</v>
      </c>
      <c r="E842" s="28">
        <v>0.5</v>
      </c>
      <c r="F842" s="28">
        <v>2223600.6713439999</v>
      </c>
    </row>
    <row r="843" spans="2:6" x14ac:dyDescent="0.3">
      <c r="B843" s="34" t="s">
        <v>44</v>
      </c>
      <c r="C843" s="26" t="s">
        <v>6</v>
      </c>
      <c r="D843" s="26" t="s">
        <v>37</v>
      </c>
      <c r="E843" s="26">
        <v>0.5</v>
      </c>
      <c r="F843" s="26">
        <v>2223600.6713439999</v>
      </c>
    </row>
    <row r="844" spans="2:6" x14ac:dyDescent="0.3">
      <c r="B844" s="35" t="s">
        <v>44</v>
      </c>
      <c r="C844" s="28" t="s">
        <v>6</v>
      </c>
      <c r="D844" s="28" t="s">
        <v>37</v>
      </c>
      <c r="E844" s="28">
        <v>0.25</v>
      </c>
      <c r="F844" s="28">
        <v>1631449.872774</v>
      </c>
    </row>
    <row r="845" spans="2:6" x14ac:dyDescent="0.3">
      <c r="B845" s="34" t="s">
        <v>44</v>
      </c>
      <c r="C845" s="26" t="s">
        <v>6</v>
      </c>
      <c r="D845" s="26" t="s">
        <v>37</v>
      </c>
      <c r="E845" s="26">
        <v>0.25</v>
      </c>
      <c r="F845" s="26">
        <v>1631449.872774</v>
      </c>
    </row>
    <row r="846" spans="2:6" x14ac:dyDescent="0.3">
      <c r="B846" s="35" t="s">
        <v>44</v>
      </c>
      <c r="C846" s="28" t="s">
        <v>6</v>
      </c>
      <c r="D846" s="28" t="s">
        <v>37</v>
      </c>
      <c r="E846" s="28">
        <v>0.25</v>
      </c>
      <c r="F846" s="28">
        <v>1631449.872774</v>
      </c>
    </row>
    <row r="847" spans="2:6" x14ac:dyDescent="0.3">
      <c r="B847" s="34" t="s">
        <v>44</v>
      </c>
      <c r="C847" s="26" t="s">
        <v>6</v>
      </c>
      <c r="D847" s="26" t="s">
        <v>37</v>
      </c>
      <c r="E847" s="26">
        <v>0.25</v>
      </c>
      <c r="F847" s="26">
        <v>1631449.872774</v>
      </c>
    </row>
    <row r="848" spans="2:6" x14ac:dyDescent="0.3">
      <c r="B848" s="35" t="s">
        <v>44</v>
      </c>
      <c r="C848" s="28" t="s">
        <v>6</v>
      </c>
      <c r="D848" s="28" t="s">
        <v>37</v>
      </c>
      <c r="E848" s="28">
        <v>0.05</v>
      </c>
      <c r="F848" s="28">
        <v>1041718.486713</v>
      </c>
    </row>
    <row r="849" spans="2:6" x14ac:dyDescent="0.3">
      <c r="B849" s="34" t="s">
        <v>44</v>
      </c>
      <c r="C849" s="26" t="s">
        <v>6</v>
      </c>
      <c r="D849" s="26" t="s">
        <v>37</v>
      </c>
      <c r="E849" s="26">
        <v>0.05</v>
      </c>
      <c r="F849" s="26">
        <v>1041718.486713</v>
      </c>
    </row>
    <row r="850" spans="2:6" x14ac:dyDescent="0.3">
      <c r="B850" s="35" t="s">
        <v>44</v>
      </c>
      <c r="C850" s="28" t="s">
        <v>6</v>
      </c>
      <c r="D850" s="28" t="s">
        <v>37</v>
      </c>
      <c r="E850" s="28">
        <v>0.05</v>
      </c>
      <c r="F850" s="28">
        <v>1041718.486713</v>
      </c>
    </row>
    <row r="851" spans="2:6" x14ac:dyDescent="0.3">
      <c r="B851" s="34" t="s">
        <v>44</v>
      </c>
      <c r="C851" s="26" t="s">
        <v>6</v>
      </c>
      <c r="D851" s="26" t="s">
        <v>37</v>
      </c>
      <c r="E851" s="26">
        <v>0</v>
      </c>
      <c r="F851" s="26">
        <v>430240.407297</v>
      </c>
    </row>
    <row r="852" spans="2:6" x14ac:dyDescent="0.3">
      <c r="B852" s="35" t="s">
        <v>44</v>
      </c>
      <c r="C852" s="28" t="s">
        <v>6</v>
      </c>
      <c r="D852" s="28" t="s">
        <v>37</v>
      </c>
      <c r="E852" s="28" t="s">
        <v>24</v>
      </c>
      <c r="F852" s="28">
        <v>2413787.7497390001</v>
      </c>
    </row>
    <row r="853" spans="2:6" x14ac:dyDescent="0.3">
      <c r="B853" s="34" t="s">
        <v>44</v>
      </c>
      <c r="C853" s="26" t="s">
        <v>6</v>
      </c>
      <c r="D853" s="26" t="s">
        <v>38</v>
      </c>
      <c r="E853" s="26">
        <v>1</v>
      </c>
      <c r="F853" s="26">
        <v>23700671.656690001</v>
      </c>
    </row>
    <row r="854" spans="2:6" x14ac:dyDescent="0.3">
      <c r="B854" s="35" t="s">
        <v>44</v>
      </c>
      <c r="C854" s="28" t="s">
        <v>6</v>
      </c>
      <c r="D854" s="28" t="s">
        <v>38</v>
      </c>
      <c r="E854" s="28">
        <v>0.95</v>
      </c>
      <c r="F854" s="28">
        <v>17800351.537000999</v>
      </c>
    </row>
    <row r="855" spans="2:6" x14ac:dyDescent="0.3">
      <c r="B855" s="34" t="s">
        <v>44</v>
      </c>
      <c r="C855" s="26" t="s">
        <v>6</v>
      </c>
      <c r="D855" s="26" t="s">
        <v>38</v>
      </c>
      <c r="E855" s="26">
        <v>0.95</v>
      </c>
      <c r="F855" s="26">
        <v>17800351.537000999</v>
      </c>
    </row>
    <row r="856" spans="2:6" x14ac:dyDescent="0.3">
      <c r="B856" s="35" t="s">
        <v>44</v>
      </c>
      <c r="C856" s="28" t="s">
        <v>6</v>
      </c>
      <c r="D856" s="28" t="s">
        <v>38</v>
      </c>
      <c r="E856" s="28">
        <v>0.95</v>
      </c>
      <c r="F856" s="28">
        <v>17800351.537000999</v>
      </c>
    </row>
    <row r="857" spans="2:6" x14ac:dyDescent="0.3">
      <c r="B857" s="34" t="s">
        <v>44</v>
      </c>
      <c r="C857" s="26" t="s">
        <v>6</v>
      </c>
      <c r="D857" s="26" t="s">
        <v>38</v>
      </c>
      <c r="E857" s="26">
        <v>0.75</v>
      </c>
      <c r="F857" s="26">
        <v>14756979.999667</v>
      </c>
    </row>
    <row r="858" spans="2:6" x14ac:dyDescent="0.3">
      <c r="B858" s="35" t="s">
        <v>44</v>
      </c>
      <c r="C858" s="28" t="s">
        <v>6</v>
      </c>
      <c r="D858" s="28" t="s">
        <v>38</v>
      </c>
      <c r="E858" s="28">
        <v>0.75</v>
      </c>
      <c r="F858" s="28">
        <v>14756979.999667</v>
      </c>
    </row>
    <row r="859" spans="2:6" x14ac:dyDescent="0.3">
      <c r="B859" s="34" t="s">
        <v>44</v>
      </c>
      <c r="C859" s="26" t="s">
        <v>6</v>
      </c>
      <c r="D859" s="26" t="s">
        <v>38</v>
      </c>
      <c r="E859" s="26">
        <v>0.75</v>
      </c>
      <c r="F859" s="26">
        <v>14756979.999667</v>
      </c>
    </row>
    <row r="860" spans="2:6" x14ac:dyDescent="0.3">
      <c r="B860" s="35" t="s">
        <v>44</v>
      </c>
      <c r="C860" s="28" t="s">
        <v>6</v>
      </c>
      <c r="D860" s="28" t="s">
        <v>38</v>
      </c>
      <c r="E860" s="28">
        <v>0.75</v>
      </c>
      <c r="F860" s="28">
        <v>14756979.999667</v>
      </c>
    </row>
    <row r="861" spans="2:6" x14ac:dyDescent="0.3">
      <c r="B861" s="34" t="s">
        <v>44</v>
      </c>
      <c r="C861" s="26" t="s">
        <v>6</v>
      </c>
      <c r="D861" s="26" t="s">
        <v>38</v>
      </c>
      <c r="E861" s="26">
        <v>0.5</v>
      </c>
      <c r="F861" s="26">
        <v>12718855.641393</v>
      </c>
    </row>
    <row r="862" spans="2:6" x14ac:dyDescent="0.3">
      <c r="B862" s="35" t="s">
        <v>44</v>
      </c>
      <c r="C862" s="28" t="s">
        <v>6</v>
      </c>
      <c r="D862" s="28" t="s">
        <v>38</v>
      </c>
      <c r="E862" s="28">
        <v>0.5</v>
      </c>
      <c r="F862" s="28">
        <v>12718855.641393</v>
      </c>
    </row>
    <row r="863" spans="2:6" x14ac:dyDescent="0.3">
      <c r="B863" s="34" t="s">
        <v>44</v>
      </c>
      <c r="C863" s="26" t="s">
        <v>6</v>
      </c>
      <c r="D863" s="26" t="s">
        <v>38</v>
      </c>
      <c r="E863" s="26">
        <v>0.5</v>
      </c>
      <c r="F863" s="26">
        <v>12718855.641393</v>
      </c>
    </row>
    <row r="864" spans="2:6" x14ac:dyDescent="0.3">
      <c r="B864" s="35" t="s">
        <v>44</v>
      </c>
      <c r="C864" s="28" t="s">
        <v>6</v>
      </c>
      <c r="D864" s="28" t="s">
        <v>38</v>
      </c>
      <c r="E864" s="28">
        <v>0.5</v>
      </c>
      <c r="F864" s="28">
        <v>12718855.641393</v>
      </c>
    </row>
    <row r="865" spans="2:6" x14ac:dyDescent="0.3">
      <c r="B865" s="34" t="s">
        <v>44</v>
      </c>
      <c r="C865" s="26" t="s">
        <v>6</v>
      </c>
      <c r="D865" s="26" t="s">
        <v>38</v>
      </c>
      <c r="E865" s="26">
        <v>0.5</v>
      </c>
      <c r="F865" s="26">
        <v>12718855.641393</v>
      </c>
    </row>
    <row r="866" spans="2:6" x14ac:dyDescent="0.3">
      <c r="B866" s="35" t="s">
        <v>44</v>
      </c>
      <c r="C866" s="28" t="s">
        <v>6</v>
      </c>
      <c r="D866" s="28" t="s">
        <v>38</v>
      </c>
      <c r="E866" s="28">
        <v>0.25</v>
      </c>
      <c r="F866" s="28">
        <v>10878604.628052</v>
      </c>
    </row>
    <row r="867" spans="2:6" x14ac:dyDescent="0.3">
      <c r="B867" s="34" t="s">
        <v>44</v>
      </c>
      <c r="C867" s="26" t="s">
        <v>6</v>
      </c>
      <c r="D867" s="26" t="s">
        <v>38</v>
      </c>
      <c r="E867" s="26">
        <v>0.25</v>
      </c>
      <c r="F867" s="26">
        <v>10878604.628052</v>
      </c>
    </row>
    <row r="868" spans="2:6" x14ac:dyDescent="0.3">
      <c r="B868" s="35" t="s">
        <v>44</v>
      </c>
      <c r="C868" s="28" t="s">
        <v>6</v>
      </c>
      <c r="D868" s="28" t="s">
        <v>38</v>
      </c>
      <c r="E868" s="28">
        <v>0.25</v>
      </c>
      <c r="F868" s="28">
        <v>10878604.628052</v>
      </c>
    </row>
    <row r="869" spans="2:6" x14ac:dyDescent="0.3">
      <c r="B869" s="34" t="s">
        <v>44</v>
      </c>
      <c r="C869" s="26" t="s">
        <v>6</v>
      </c>
      <c r="D869" s="26" t="s">
        <v>38</v>
      </c>
      <c r="E869" s="26">
        <v>0.25</v>
      </c>
      <c r="F869" s="26">
        <v>10878604.628052</v>
      </c>
    </row>
    <row r="870" spans="2:6" x14ac:dyDescent="0.3">
      <c r="B870" s="35" t="s">
        <v>44</v>
      </c>
      <c r="C870" s="28" t="s">
        <v>6</v>
      </c>
      <c r="D870" s="28" t="s">
        <v>38</v>
      </c>
      <c r="E870" s="28">
        <v>0.05</v>
      </c>
      <c r="F870" s="28">
        <v>8537751.8196510002</v>
      </c>
    </row>
    <row r="871" spans="2:6" x14ac:dyDescent="0.3">
      <c r="B871" s="34" t="s">
        <v>44</v>
      </c>
      <c r="C871" s="26" t="s">
        <v>6</v>
      </c>
      <c r="D871" s="26" t="s">
        <v>38</v>
      </c>
      <c r="E871" s="26">
        <v>0.05</v>
      </c>
      <c r="F871" s="26">
        <v>8537751.8196510002</v>
      </c>
    </row>
    <row r="872" spans="2:6" x14ac:dyDescent="0.3">
      <c r="B872" s="35" t="s">
        <v>44</v>
      </c>
      <c r="C872" s="28" t="s">
        <v>6</v>
      </c>
      <c r="D872" s="28" t="s">
        <v>38</v>
      </c>
      <c r="E872" s="28">
        <v>0.05</v>
      </c>
      <c r="F872" s="28">
        <v>8537751.8196510002</v>
      </c>
    </row>
    <row r="873" spans="2:6" x14ac:dyDescent="0.3">
      <c r="B873" s="34" t="s">
        <v>44</v>
      </c>
      <c r="C873" s="26" t="s">
        <v>6</v>
      </c>
      <c r="D873" s="26" t="s">
        <v>38</v>
      </c>
      <c r="E873" s="26">
        <v>0</v>
      </c>
      <c r="F873" s="26">
        <v>5098158.9789279997</v>
      </c>
    </row>
    <row r="874" spans="2:6" x14ac:dyDescent="0.3">
      <c r="B874" s="35" t="s">
        <v>44</v>
      </c>
      <c r="C874" s="28" t="s">
        <v>6</v>
      </c>
      <c r="D874" s="28" t="s">
        <v>38</v>
      </c>
      <c r="E874" s="28" t="s">
        <v>24</v>
      </c>
      <c r="F874" s="28">
        <v>12901142.566461001</v>
      </c>
    </row>
    <row r="875" spans="2:6" x14ac:dyDescent="0.3">
      <c r="B875" s="34" t="s">
        <v>44</v>
      </c>
      <c r="C875" s="26" t="s">
        <v>6</v>
      </c>
      <c r="D875" s="26" t="s">
        <v>46</v>
      </c>
      <c r="E875" s="26">
        <v>1</v>
      </c>
      <c r="F875" s="26">
        <v>539</v>
      </c>
    </row>
    <row r="876" spans="2:6" x14ac:dyDescent="0.3">
      <c r="B876" s="35" t="s">
        <v>44</v>
      </c>
      <c r="C876" s="28" t="s">
        <v>6</v>
      </c>
      <c r="D876" s="28" t="s">
        <v>46</v>
      </c>
      <c r="E876" s="28">
        <v>0.95</v>
      </c>
      <c r="F876" s="28">
        <v>412</v>
      </c>
    </row>
    <row r="877" spans="2:6" x14ac:dyDescent="0.3">
      <c r="B877" s="34" t="s">
        <v>44</v>
      </c>
      <c r="C877" s="26" t="s">
        <v>6</v>
      </c>
      <c r="D877" s="26" t="s">
        <v>46</v>
      </c>
      <c r="E877" s="26">
        <v>0.95</v>
      </c>
      <c r="F877" s="26">
        <v>412</v>
      </c>
    </row>
    <row r="878" spans="2:6" x14ac:dyDescent="0.3">
      <c r="B878" s="35" t="s">
        <v>44</v>
      </c>
      <c r="C878" s="28" t="s">
        <v>6</v>
      </c>
      <c r="D878" s="28" t="s">
        <v>46</v>
      </c>
      <c r="E878" s="28">
        <v>0.95</v>
      </c>
      <c r="F878" s="28">
        <v>412</v>
      </c>
    </row>
    <row r="879" spans="2:6" x14ac:dyDescent="0.3">
      <c r="B879" s="34" t="s">
        <v>44</v>
      </c>
      <c r="C879" s="26" t="s">
        <v>6</v>
      </c>
      <c r="D879" s="26" t="s">
        <v>46</v>
      </c>
      <c r="E879" s="26">
        <v>0.75</v>
      </c>
      <c r="F879" s="26">
        <v>318</v>
      </c>
    </row>
    <row r="880" spans="2:6" x14ac:dyDescent="0.3">
      <c r="B880" s="35" t="s">
        <v>44</v>
      </c>
      <c r="C880" s="28" t="s">
        <v>6</v>
      </c>
      <c r="D880" s="28" t="s">
        <v>46</v>
      </c>
      <c r="E880" s="28">
        <v>0.75</v>
      </c>
      <c r="F880" s="28">
        <v>318</v>
      </c>
    </row>
    <row r="881" spans="2:6" x14ac:dyDescent="0.3">
      <c r="B881" s="34" t="s">
        <v>44</v>
      </c>
      <c r="C881" s="26" t="s">
        <v>6</v>
      </c>
      <c r="D881" s="26" t="s">
        <v>46</v>
      </c>
      <c r="E881" s="26">
        <v>0.75</v>
      </c>
      <c r="F881" s="26">
        <v>318</v>
      </c>
    </row>
    <row r="882" spans="2:6" x14ac:dyDescent="0.3">
      <c r="B882" s="35" t="s">
        <v>44</v>
      </c>
      <c r="C882" s="28" t="s">
        <v>6</v>
      </c>
      <c r="D882" s="28" t="s">
        <v>46</v>
      </c>
      <c r="E882" s="28">
        <v>0.75</v>
      </c>
      <c r="F882" s="28">
        <v>318</v>
      </c>
    </row>
    <row r="883" spans="2:6" x14ac:dyDescent="0.3">
      <c r="B883" s="34" t="s">
        <v>44</v>
      </c>
      <c r="C883" s="26" t="s">
        <v>6</v>
      </c>
      <c r="D883" s="26" t="s">
        <v>46</v>
      </c>
      <c r="E883" s="26">
        <v>0.5</v>
      </c>
      <c r="F883" s="26">
        <v>256</v>
      </c>
    </row>
    <row r="884" spans="2:6" x14ac:dyDescent="0.3">
      <c r="B884" s="35" t="s">
        <v>44</v>
      </c>
      <c r="C884" s="28" t="s">
        <v>6</v>
      </c>
      <c r="D884" s="28" t="s">
        <v>46</v>
      </c>
      <c r="E884" s="28">
        <v>0.5</v>
      </c>
      <c r="F884" s="28">
        <v>256</v>
      </c>
    </row>
    <row r="885" spans="2:6" x14ac:dyDescent="0.3">
      <c r="B885" s="34" t="s">
        <v>44</v>
      </c>
      <c r="C885" s="26" t="s">
        <v>6</v>
      </c>
      <c r="D885" s="26" t="s">
        <v>46</v>
      </c>
      <c r="E885" s="26">
        <v>0.5</v>
      </c>
      <c r="F885" s="26">
        <v>256</v>
      </c>
    </row>
    <row r="886" spans="2:6" x14ac:dyDescent="0.3">
      <c r="B886" s="35" t="s">
        <v>44</v>
      </c>
      <c r="C886" s="28" t="s">
        <v>6</v>
      </c>
      <c r="D886" s="28" t="s">
        <v>46</v>
      </c>
      <c r="E886" s="28">
        <v>0.5</v>
      </c>
      <c r="F886" s="28">
        <v>256</v>
      </c>
    </row>
    <row r="887" spans="2:6" x14ac:dyDescent="0.3">
      <c r="B887" s="34" t="s">
        <v>44</v>
      </c>
      <c r="C887" s="26" t="s">
        <v>6</v>
      </c>
      <c r="D887" s="26" t="s">
        <v>46</v>
      </c>
      <c r="E887" s="26">
        <v>0.5</v>
      </c>
      <c r="F887" s="26">
        <v>256</v>
      </c>
    </row>
    <row r="888" spans="2:6" x14ac:dyDescent="0.3">
      <c r="B888" s="35" t="s">
        <v>44</v>
      </c>
      <c r="C888" s="28" t="s">
        <v>6</v>
      </c>
      <c r="D888" s="28" t="s">
        <v>46</v>
      </c>
      <c r="E888" s="28">
        <v>0.25</v>
      </c>
      <c r="F888" s="28">
        <v>210</v>
      </c>
    </row>
    <row r="889" spans="2:6" x14ac:dyDescent="0.3">
      <c r="B889" s="34" t="s">
        <v>44</v>
      </c>
      <c r="C889" s="26" t="s">
        <v>6</v>
      </c>
      <c r="D889" s="26" t="s">
        <v>46</v>
      </c>
      <c r="E889" s="26">
        <v>0.25</v>
      </c>
      <c r="F889" s="26">
        <v>210</v>
      </c>
    </row>
    <row r="890" spans="2:6" x14ac:dyDescent="0.3">
      <c r="B890" s="35" t="s">
        <v>44</v>
      </c>
      <c r="C890" s="28" t="s">
        <v>6</v>
      </c>
      <c r="D890" s="28" t="s">
        <v>46</v>
      </c>
      <c r="E890" s="28">
        <v>0.25</v>
      </c>
      <c r="F890" s="28">
        <v>210</v>
      </c>
    </row>
    <row r="891" spans="2:6" x14ac:dyDescent="0.3">
      <c r="B891" s="34" t="s">
        <v>44</v>
      </c>
      <c r="C891" s="26" t="s">
        <v>6</v>
      </c>
      <c r="D891" s="26" t="s">
        <v>46</v>
      </c>
      <c r="E891" s="26">
        <v>0.25</v>
      </c>
      <c r="F891" s="26">
        <v>210</v>
      </c>
    </row>
    <row r="892" spans="2:6" x14ac:dyDescent="0.3">
      <c r="B892" s="35" t="s">
        <v>44</v>
      </c>
      <c r="C892" s="28" t="s">
        <v>6</v>
      </c>
      <c r="D892" s="28" t="s">
        <v>46</v>
      </c>
      <c r="E892" s="28">
        <v>0.05</v>
      </c>
      <c r="F892" s="28">
        <v>164</v>
      </c>
    </row>
    <row r="893" spans="2:6" x14ac:dyDescent="0.3">
      <c r="B893" s="34" t="s">
        <v>44</v>
      </c>
      <c r="C893" s="26" t="s">
        <v>6</v>
      </c>
      <c r="D893" s="26" t="s">
        <v>46</v>
      </c>
      <c r="E893" s="26">
        <v>0.05</v>
      </c>
      <c r="F893" s="26">
        <v>164</v>
      </c>
    </row>
    <row r="894" spans="2:6" x14ac:dyDescent="0.3">
      <c r="B894" s="35" t="s">
        <v>44</v>
      </c>
      <c r="C894" s="28" t="s">
        <v>6</v>
      </c>
      <c r="D894" s="28" t="s">
        <v>46</v>
      </c>
      <c r="E894" s="28">
        <v>0.05</v>
      </c>
      <c r="F894" s="28">
        <v>164</v>
      </c>
    </row>
    <row r="895" spans="2:6" x14ac:dyDescent="0.3">
      <c r="B895" s="34" t="s">
        <v>44</v>
      </c>
      <c r="C895" s="26" t="s">
        <v>6</v>
      </c>
      <c r="D895" s="26" t="s">
        <v>46</v>
      </c>
      <c r="E895" s="26">
        <v>0</v>
      </c>
      <c r="F895" s="26">
        <v>99</v>
      </c>
    </row>
    <row r="896" spans="2:6" x14ac:dyDescent="0.3">
      <c r="B896" s="35" t="s">
        <v>44</v>
      </c>
      <c r="C896" s="28" t="s">
        <v>6</v>
      </c>
      <c r="D896" s="28" t="s">
        <v>46</v>
      </c>
      <c r="E896" s="28" t="s">
        <v>24</v>
      </c>
      <c r="F896" s="28">
        <v>268.94144399999999</v>
      </c>
    </row>
    <row r="897" spans="2:6" x14ac:dyDescent="0.3">
      <c r="B897" s="34" t="s">
        <v>44</v>
      </c>
      <c r="C897" s="26" t="s">
        <v>6</v>
      </c>
      <c r="D897" s="26" t="s">
        <v>39</v>
      </c>
      <c r="E897" s="26">
        <v>1</v>
      </c>
      <c r="F897" s="26">
        <v>55.203915000000002</v>
      </c>
    </row>
    <row r="898" spans="2:6" x14ac:dyDescent="0.3">
      <c r="B898" s="35" t="s">
        <v>44</v>
      </c>
      <c r="C898" s="28" t="s">
        <v>6</v>
      </c>
      <c r="D898" s="28" t="s">
        <v>39</v>
      </c>
      <c r="E898" s="28">
        <v>0.95</v>
      </c>
      <c r="F898" s="28">
        <v>42.732838000000001</v>
      </c>
    </row>
    <row r="899" spans="2:6" x14ac:dyDescent="0.3">
      <c r="B899" s="34" t="s">
        <v>44</v>
      </c>
      <c r="C899" s="26" t="s">
        <v>6</v>
      </c>
      <c r="D899" s="26" t="s">
        <v>39</v>
      </c>
      <c r="E899" s="26">
        <v>0.95</v>
      </c>
      <c r="F899" s="26">
        <v>42.732838000000001</v>
      </c>
    </row>
    <row r="900" spans="2:6" x14ac:dyDescent="0.3">
      <c r="B900" s="35" t="s">
        <v>44</v>
      </c>
      <c r="C900" s="28" t="s">
        <v>6</v>
      </c>
      <c r="D900" s="28" t="s">
        <v>39</v>
      </c>
      <c r="E900" s="28">
        <v>0.95</v>
      </c>
      <c r="F900" s="28">
        <v>42.732838000000001</v>
      </c>
    </row>
    <row r="901" spans="2:6" x14ac:dyDescent="0.3">
      <c r="B901" s="34" t="s">
        <v>44</v>
      </c>
      <c r="C901" s="26" t="s">
        <v>6</v>
      </c>
      <c r="D901" s="26" t="s">
        <v>39</v>
      </c>
      <c r="E901" s="26">
        <v>0.75</v>
      </c>
      <c r="F901" s="26">
        <v>37.059213999999997</v>
      </c>
    </row>
    <row r="902" spans="2:6" x14ac:dyDescent="0.3">
      <c r="B902" s="35" t="s">
        <v>44</v>
      </c>
      <c r="C902" s="28" t="s">
        <v>6</v>
      </c>
      <c r="D902" s="28" t="s">
        <v>39</v>
      </c>
      <c r="E902" s="28">
        <v>0.75</v>
      </c>
      <c r="F902" s="28">
        <v>37.059213999999997</v>
      </c>
    </row>
    <row r="903" spans="2:6" x14ac:dyDescent="0.3">
      <c r="B903" s="34" t="s">
        <v>44</v>
      </c>
      <c r="C903" s="26" t="s">
        <v>6</v>
      </c>
      <c r="D903" s="26" t="s">
        <v>39</v>
      </c>
      <c r="E903" s="26">
        <v>0.75</v>
      </c>
      <c r="F903" s="26">
        <v>37.059213999999997</v>
      </c>
    </row>
    <row r="904" spans="2:6" x14ac:dyDescent="0.3">
      <c r="B904" s="35" t="s">
        <v>44</v>
      </c>
      <c r="C904" s="28" t="s">
        <v>6</v>
      </c>
      <c r="D904" s="28" t="s">
        <v>39</v>
      </c>
      <c r="E904" s="28">
        <v>0.75</v>
      </c>
      <c r="F904" s="28">
        <v>37.059213999999997</v>
      </c>
    </row>
    <row r="905" spans="2:6" x14ac:dyDescent="0.3">
      <c r="B905" s="34" t="s">
        <v>44</v>
      </c>
      <c r="C905" s="26" t="s">
        <v>6</v>
      </c>
      <c r="D905" s="26" t="s">
        <v>39</v>
      </c>
      <c r="E905" s="26">
        <v>0.5</v>
      </c>
      <c r="F905" s="26">
        <v>33.398445000000002</v>
      </c>
    </row>
    <row r="906" spans="2:6" x14ac:dyDescent="0.3">
      <c r="B906" s="35" t="s">
        <v>44</v>
      </c>
      <c r="C906" s="28" t="s">
        <v>6</v>
      </c>
      <c r="D906" s="28" t="s">
        <v>39</v>
      </c>
      <c r="E906" s="28">
        <v>0.5</v>
      </c>
      <c r="F906" s="28">
        <v>33.398445000000002</v>
      </c>
    </row>
    <row r="907" spans="2:6" x14ac:dyDescent="0.3">
      <c r="B907" s="34" t="s">
        <v>44</v>
      </c>
      <c r="C907" s="26" t="s">
        <v>6</v>
      </c>
      <c r="D907" s="26" t="s">
        <v>39</v>
      </c>
      <c r="E907" s="26">
        <v>0.5</v>
      </c>
      <c r="F907" s="26">
        <v>33.398445000000002</v>
      </c>
    </row>
    <row r="908" spans="2:6" x14ac:dyDescent="0.3">
      <c r="B908" s="35" t="s">
        <v>44</v>
      </c>
      <c r="C908" s="28" t="s">
        <v>6</v>
      </c>
      <c r="D908" s="28" t="s">
        <v>39</v>
      </c>
      <c r="E908" s="28">
        <v>0.5</v>
      </c>
      <c r="F908" s="28">
        <v>33.398445000000002</v>
      </c>
    </row>
    <row r="909" spans="2:6" x14ac:dyDescent="0.3">
      <c r="B909" s="34" t="s">
        <v>44</v>
      </c>
      <c r="C909" s="26" t="s">
        <v>6</v>
      </c>
      <c r="D909" s="26" t="s">
        <v>39</v>
      </c>
      <c r="E909" s="26">
        <v>0.5</v>
      </c>
      <c r="F909" s="26">
        <v>33.398445000000002</v>
      </c>
    </row>
    <row r="910" spans="2:6" x14ac:dyDescent="0.3">
      <c r="B910" s="35" t="s">
        <v>44</v>
      </c>
      <c r="C910" s="28" t="s">
        <v>6</v>
      </c>
      <c r="D910" s="28" t="s">
        <v>39</v>
      </c>
      <c r="E910" s="28">
        <v>0.25</v>
      </c>
      <c r="F910" s="28">
        <v>29.581996</v>
      </c>
    </row>
    <row r="911" spans="2:6" x14ac:dyDescent="0.3">
      <c r="B911" s="34" t="s">
        <v>44</v>
      </c>
      <c r="C911" s="26" t="s">
        <v>6</v>
      </c>
      <c r="D911" s="26" t="s">
        <v>39</v>
      </c>
      <c r="E911" s="26">
        <v>0.25</v>
      </c>
      <c r="F911" s="26">
        <v>29.581996</v>
      </c>
    </row>
    <row r="912" spans="2:6" x14ac:dyDescent="0.3">
      <c r="B912" s="35" t="s">
        <v>44</v>
      </c>
      <c r="C912" s="28" t="s">
        <v>6</v>
      </c>
      <c r="D912" s="28" t="s">
        <v>39</v>
      </c>
      <c r="E912" s="28">
        <v>0.25</v>
      </c>
      <c r="F912" s="28">
        <v>29.581996</v>
      </c>
    </row>
    <row r="913" spans="2:6" x14ac:dyDescent="0.3">
      <c r="B913" s="34" t="s">
        <v>44</v>
      </c>
      <c r="C913" s="26" t="s">
        <v>6</v>
      </c>
      <c r="D913" s="26" t="s">
        <v>39</v>
      </c>
      <c r="E913" s="26">
        <v>0.25</v>
      </c>
      <c r="F913" s="26">
        <v>29.581996</v>
      </c>
    </row>
    <row r="914" spans="2:6" x14ac:dyDescent="0.3">
      <c r="B914" s="35" t="s">
        <v>44</v>
      </c>
      <c r="C914" s="28" t="s">
        <v>6</v>
      </c>
      <c r="D914" s="28" t="s">
        <v>39</v>
      </c>
      <c r="E914" s="28">
        <v>0.05</v>
      </c>
      <c r="F914" s="28">
        <v>24.041366</v>
      </c>
    </row>
    <row r="915" spans="2:6" x14ac:dyDescent="0.3">
      <c r="B915" s="34" t="s">
        <v>44</v>
      </c>
      <c r="C915" s="26" t="s">
        <v>6</v>
      </c>
      <c r="D915" s="26" t="s">
        <v>39</v>
      </c>
      <c r="E915" s="26">
        <v>0.05</v>
      </c>
      <c r="F915" s="26">
        <v>24.041366</v>
      </c>
    </row>
    <row r="916" spans="2:6" x14ac:dyDescent="0.3">
      <c r="B916" s="35" t="s">
        <v>44</v>
      </c>
      <c r="C916" s="28" t="s">
        <v>6</v>
      </c>
      <c r="D916" s="28" t="s">
        <v>39</v>
      </c>
      <c r="E916" s="28">
        <v>0.05</v>
      </c>
      <c r="F916" s="28">
        <v>24.041366</v>
      </c>
    </row>
    <row r="917" spans="2:6" x14ac:dyDescent="0.3">
      <c r="B917" s="34" t="s">
        <v>44</v>
      </c>
      <c r="C917" s="26" t="s">
        <v>6</v>
      </c>
      <c r="D917" s="26" t="s">
        <v>39</v>
      </c>
      <c r="E917" s="26">
        <v>0</v>
      </c>
      <c r="F917" s="26">
        <v>15.223197000000001</v>
      </c>
    </row>
    <row r="918" spans="2:6" x14ac:dyDescent="0.3">
      <c r="B918" s="35" t="s">
        <v>44</v>
      </c>
      <c r="C918" s="28" t="s">
        <v>6</v>
      </c>
      <c r="D918" s="28" t="s">
        <v>39</v>
      </c>
      <c r="E918" s="28" t="s">
        <v>24</v>
      </c>
      <c r="F918" s="28">
        <v>33.376385999999997</v>
      </c>
    </row>
    <row r="919" spans="2:6" x14ac:dyDescent="0.3">
      <c r="B919" s="34" t="s">
        <v>44</v>
      </c>
      <c r="C919" s="26" t="s">
        <v>6</v>
      </c>
      <c r="D919" s="26" t="s">
        <v>40</v>
      </c>
      <c r="E919" s="26">
        <v>1</v>
      </c>
      <c r="F919" s="26">
        <v>574.05990499999996</v>
      </c>
    </row>
    <row r="920" spans="2:6" x14ac:dyDescent="0.3">
      <c r="B920" s="35" t="s">
        <v>44</v>
      </c>
      <c r="C920" s="28" t="s">
        <v>6</v>
      </c>
      <c r="D920" s="28" t="s">
        <v>40</v>
      </c>
      <c r="E920" s="28">
        <v>0.95</v>
      </c>
      <c r="F920" s="28">
        <v>368.39700099999999</v>
      </c>
    </row>
    <row r="921" spans="2:6" x14ac:dyDescent="0.3">
      <c r="B921" s="34" t="s">
        <v>44</v>
      </c>
      <c r="C921" s="26" t="s">
        <v>6</v>
      </c>
      <c r="D921" s="26" t="s">
        <v>40</v>
      </c>
      <c r="E921" s="26">
        <v>0.95</v>
      </c>
      <c r="F921" s="26">
        <v>368.39700099999999</v>
      </c>
    </row>
    <row r="922" spans="2:6" x14ac:dyDescent="0.3">
      <c r="B922" s="35" t="s">
        <v>44</v>
      </c>
      <c r="C922" s="28" t="s">
        <v>6</v>
      </c>
      <c r="D922" s="28" t="s">
        <v>40</v>
      </c>
      <c r="E922" s="28">
        <v>0.95</v>
      </c>
      <c r="F922" s="28">
        <v>368.39700099999999</v>
      </c>
    </row>
    <row r="923" spans="2:6" x14ac:dyDescent="0.3">
      <c r="B923" s="34" t="s">
        <v>44</v>
      </c>
      <c r="C923" s="26" t="s">
        <v>6</v>
      </c>
      <c r="D923" s="26" t="s">
        <v>40</v>
      </c>
      <c r="E923" s="26">
        <v>0.75</v>
      </c>
      <c r="F923" s="26">
        <v>298.37519800000001</v>
      </c>
    </row>
    <row r="924" spans="2:6" x14ac:dyDescent="0.3">
      <c r="B924" s="35" t="s">
        <v>44</v>
      </c>
      <c r="C924" s="28" t="s">
        <v>6</v>
      </c>
      <c r="D924" s="28" t="s">
        <v>40</v>
      </c>
      <c r="E924" s="28">
        <v>0.75</v>
      </c>
      <c r="F924" s="28">
        <v>298.37519800000001</v>
      </c>
    </row>
    <row r="925" spans="2:6" x14ac:dyDescent="0.3">
      <c r="B925" s="34" t="s">
        <v>44</v>
      </c>
      <c r="C925" s="26" t="s">
        <v>6</v>
      </c>
      <c r="D925" s="26" t="s">
        <v>40</v>
      </c>
      <c r="E925" s="26">
        <v>0.75</v>
      </c>
      <c r="F925" s="26">
        <v>298.37519800000001</v>
      </c>
    </row>
    <row r="926" spans="2:6" x14ac:dyDescent="0.3">
      <c r="B926" s="35" t="s">
        <v>44</v>
      </c>
      <c r="C926" s="28" t="s">
        <v>6</v>
      </c>
      <c r="D926" s="28" t="s">
        <v>40</v>
      </c>
      <c r="E926" s="28">
        <v>0.75</v>
      </c>
      <c r="F926" s="28">
        <v>298.37519800000001</v>
      </c>
    </row>
    <row r="927" spans="2:6" x14ac:dyDescent="0.3">
      <c r="B927" s="34" t="s">
        <v>44</v>
      </c>
      <c r="C927" s="26" t="s">
        <v>6</v>
      </c>
      <c r="D927" s="26" t="s">
        <v>40</v>
      </c>
      <c r="E927" s="26">
        <v>0.5</v>
      </c>
      <c r="F927" s="26">
        <v>258.778232</v>
      </c>
    </row>
    <row r="928" spans="2:6" x14ac:dyDescent="0.3">
      <c r="B928" s="35" t="s">
        <v>44</v>
      </c>
      <c r="C928" s="28" t="s">
        <v>6</v>
      </c>
      <c r="D928" s="28" t="s">
        <v>40</v>
      </c>
      <c r="E928" s="28">
        <v>0.5</v>
      </c>
      <c r="F928" s="28">
        <v>258.778232</v>
      </c>
    </row>
    <row r="929" spans="2:6" x14ac:dyDescent="0.3">
      <c r="B929" s="34" t="s">
        <v>44</v>
      </c>
      <c r="C929" s="26" t="s">
        <v>6</v>
      </c>
      <c r="D929" s="26" t="s">
        <v>40</v>
      </c>
      <c r="E929" s="26">
        <v>0.5</v>
      </c>
      <c r="F929" s="26">
        <v>258.778232</v>
      </c>
    </row>
    <row r="930" spans="2:6" x14ac:dyDescent="0.3">
      <c r="B930" s="35" t="s">
        <v>44</v>
      </c>
      <c r="C930" s="28" t="s">
        <v>6</v>
      </c>
      <c r="D930" s="28" t="s">
        <v>40</v>
      </c>
      <c r="E930" s="28">
        <v>0.5</v>
      </c>
      <c r="F930" s="28">
        <v>258.778232</v>
      </c>
    </row>
    <row r="931" spans="2:6" x14ac:dyDescent="0.3">
      <c r="B931" s="34" t="s">
        <v>44</v>
      </c>
      <c r="C931" s="26" t="s">
        <v>6</v>
      </c>
      <c r="D931" s="26" t="s">
        <v>40</v>
      </c>
      <c r="E931" s="26">
        <v>0.5</v>
      </c>
      <c r="F931" s="26">
        <v>258.778232</v>
      </c>
    </row>
    <row r="932" spans="2:6" x14ac:dyDescent="0.3">
      <c r="B932" s="35" t="s">
        <v>44</v>
      </c>
      <c r="C932" s="28" t="s">
        <v>6</v>
      </c>
      <c r="D932" s="28" t="s">
        <v>40</v>
      </c>
      <c r="E932" s="28">
        <v>0.25</v>
      </c>
      <c r="F932" s="28">
        <v>226.714157</v>
      </c>
    </row>
    <row r="933" spans="2:6" x14ac:dyDescent="0.3">
      <c r="B933" s="34" t="s">
        <v>44</v>
      </c>
      <c r="C933" s="26" t="s">
        <v>6</v>
      </c>
      <c r="D933" s="26" t="s">
        <v>40</v>
      </c>
      <c r="E933" s="26">
        <v>0.25</v>
      </c>
      <c r="F933" s="26">
        <v>226.714157</v>
      </c>
    </row>
    <row r="934" spans="2:6" x14ac:dyDescent="0.3">
      <c r="B934" s="35" t="s">
        <v>44</v>
      </c>
      <c r="C934" s="28" t="s">
        <v>6</v>
      </c>
      <c r="D934" s="28" t="s">
        <v>40</v>
      </c>
      <c r="E934" s="28">
        <v>0.25</v>
      </c>
      <c r="F934" s="28">
        <v>226.714157</v>
      </c>
    </row>
    <row r="935" spans="2:6" x14ac:dyDescent="0.3">
      <c r="B935" s="34" t="s">
        <v>44</v>
      </c>
      <c r="C935" s="26" t="s">
        <v>6</v>
      </c>
      <c r="D935" s="26" t="s">
        <v>40</v>
      </c>
      <c r="E935" s="26">
        <v>0.25</v>
      </c>
      <c r="F935" s="26">
        <v>226.714157</v>
      </c>
    </row>
    <row r="936" spans="2:6" x14ac:dyDescent="0.3">
      <c r="B936" s="35" t="s">
        <v>44</v>
      </c>
      <c r="C936" s="28" t="s">
        <v>6</v>
      </c>
      <c r="D936" s="28" t="s">
        <v>40</v>
      </c>
      <c r="E936" s="28">
        <v>0.05</v>
      </c>
      <c r="F936" s="28">
        <v>193.93881999999999</v>
      </c>
    </row>
    <row r="937" spans="2:6" x14ac:dyDescent="0.3">
      <c r="B937" s="34" t="s">
        <v>44</v>
      </c>
      <c r="C937" s="26" t="s">
        <v>6</v>
      </c>
      <c r="D937" s="26" t="s">
        <v>40</v>
      </c>
      <c r="E937" s="26">
        <v>0.05</v>
      </c>
      <c r="F937" s="26">
        <v>193.93881999999999</v>
      </c>
    </row>
    <row r="938" spans="2:6" x14ac:dyDescent="0.3">
      <c r="B938" s="35" t="s">
        <v>44</v>
      </c>
      <c r="C938" s="28" t="s">
        <v>6</v>
      </c>
      <c r="D938" s="28" t="s">
        <v>40</v>
      </c>
      <c r="E938" s="28">
        <v>0.05</v>
      </c>
      <c r="F938" s="28">
        <v>193.93881999999999</v>
      </c>
    </row>
    <row r="939" spans="2:6" x14ac:dyDescent="0.3">
      <c r="B939" s="34" t="s">
        <v>44</v>
      </c>
      <c r="C939" s="26" t="s">
        <v>6</v>
      </c>
      <c r="D939" s="26" t="s">
        <v>40</v>
      </c>
      <c r="E939" s="26">
        <v>0</v>
      </c>
      <c r="F939" s="26">
        <v>157.462985</v>
      </c>
    </row>
    <row r="940" spans="2:6" x14ac:dyDescent="0.3">
      <c r="B940" s="35" t="s">
        <v>44</v>
      </c>
      <c r="C940" s="28" t="s">
        <v>6</v>
      </c>
      <c r="D940" s="28" t="s">
        <v>40</v>
      </c>
      <c r="E940" s="28" t="s">
        <v>24</v>
      </c>
      <c r="F940" s="28">
        <v>266.97458699999999</v>
      </c>
    </row>
    <row r="941" spans="2:6" x14ac:dyDescent="0.3">
      <c r="B941" s="34" t="s">
        <v>44</v>
      </c>
      <c r="C941" s="26" t="s">
        <v>6</v>
      </c>
      <c r="D941" s="26" t="s">
        <v>41</v>
      </c>
      <c r="E941" s="26">
        <v>1</v>
      </c>
      <c r="F941" s="26">
        <v>616.429303</v>
      </c>
    </row>
    <row r="942" spans="2:6" x14ac:dyDescent="0.3">
      <c r="B942" s="35" t="s">
        <v>44</v>
      </c>
      <c r="C942" s="28" t="s">
        <v>6</v>
      </c>
      <c r="D942" s="28" t="s">
        <v>41</v>
      </c>
      <c r="E942" s="28">
        <v>0.95</v>
      </c>
      <c r="F942" s="28">
        <v>413.12471199999999</v>
      </c>
    </row>
    <row r="943" spans="2:6" x14ac:dyDescent="0.3">
      <c r="B943" s="34" t="s">
        <v>44</v>
      </c>
      <c r="C943" s="26" t="s">
        <v>6</v>
      </c>
      <c r="D943" s="26" t="s">
        <v>41</v>
      </c>
      <c r="E943" s="26">
        <v>0.95</v>
      </c>
      <c r="F943" s="26">
        <v>413.12471199999999</v>
      </c>
    </row>
    <row r="944" spans="2:6" x14ac:dyDescent="0.3">
      <c r="B944" s="35" t="s">
        <v>44</v>
      </c>
      <c r="C944" s="28" t="s">
        <v>6</v>
      </c>
      <c r="D944" s="28" t="s">
        <v>41</v>
      </c>
      <c r="E944" s="28">
        <v>0.95</v>
      </c>
      <c r="F944" s="28">
        <v>413.12471199999999</v>
      </c>
    </row>
    <row r="945" spans="2:6" x14ac:dyDescent="0.3">
      <c r="B945" s="34" t="s">
        <v>44</v>
      </c>
      <c r="C945" s="26" t="s">
        <v>6</v>
      </c>
      <c r="D945" s="26" t="s">
        <v>41</v>
      </c>
      <c r="E945" s="26">
        <v>0.75</v>
      </c>
      <c r="F945" s="26">
        <v>347.35399100000001</v>
      </c>
    </row>
    <row r="946" spans="2:6" x14ac:dyDescent="0.3">
      <c r="B946" s="35" t="s">
        <v>44</v>
      </c>
      <c r="C946" s="28" t="s">
        <v>6</v>
      </c>
      <c r="D946" s="28" t="s">
        <v>41</v>
      </c>
      <c r="E946" s="28">
        <v>0.75</v>
      </c>
      <c r="F946" s="28">
        <v>347.35399100000001</v>
      </c>
    </row>
    <row r="947" spans="2:6" x14ac:dyDescent="0.3">
      <c r="B947" s="34" t="s">
        <v>44</v>
      </c>
      <c r="C947" s="26" t="s">
        <v>6</v>
      </c>
      <c r="D947" s="26" t="s">
        <v>41</v>
      </c>
      <c r="E947" s="26">
        <v>0.75</v>
      </c>
      <c r="F947" s="26">
        <v>347.35399100000001</v>
      </c>
    </row>
    <row r="948" spans="2:6" x14ac:dyDescent="0.3">
      <c r="B948" s="35" t="s">
        <v>44</v>
      </c>
      <c r="C948" s="28" t="s">
        <v>6</v>
      </c>
      <c r="D948" s="28" t="s">
        <v>41</v>
      </c>
      <c r="E948" s="28">
        <v>0.75</v>
      </c>
      <c r="F948" s="28">
        <v>347.35399100000001</v>
      </c>
    </row>
    <row r="949" spans="2:6" x14ac:dyDescent="0.3">
      <c r="B949" s="34" t="s">
        <v>44</v>
      </c>
      <c r="C949" s="26" t="s">
        <v>6</v>
      </c>
      <c r="D949" s="26" t="s">
        <v>41</v>
      </c>
      <c r="E949" s="26">
        <v>0.5</v>
      </c>
      <c r="F949" s="26">
        <v>309.32698699999997</v>
      </c>
    </row>
    <row r="950" spans="2:6" x14ac:dyDescent="0.3">
      <c r="B950" s="35" t="s">
        <v>44</v>
      </c>
      <c r="C950" s="28" t="s">
        <v>6</v>
      </c>
      <c r="D950" s="28" t="s">
        <v>41</v>
      </c>
      <c r="E950" s="28">
        <v>0.5</v>
      </c>
      <c r="F950" s="28">
        <v>309.32698699999997</v>
      </c>
    </row>
    <row r="951" spans="2:6" x14ac:dyDescent="0.3">
      <c r="B951" s="34" t="s">
        <v>44</v>
      </c>
      <c r="C951" s="26" t="s">
        <v>6</v>
      </c>
      <c r="D951" s="26" t="s">
        <v>41</v>
      </c>
      <c r="E951" s="26">
        <v>0.5</v>
      </c>
      <c r="F951" s="26">
        <v>309.32698699999997</v>
      </c>
    </row>
    <row r="952" spans="2:6" x14ac:dyDescent="0.3">
      <c r="B952" s="35" t="s">
        <v>44</v>
      </c>
      <c r="C952" s="28" t="s">
        <v>6</v>
      </c>
      <c r="D952" s="28" t="s">
        <v>41</v>
      </c>
      <c r="E952" s="28">
        <v>0.5</v>
      </c>
      <c r="F952" s="28">
        <v>309.32698699999997</v>
      </c>
    </row>
    <row r="953" spans="2:6" x14ac:dyDescent="0.3">
      <c r="B953" s="34" t="s">
        <v>44</v>
      </c>
      <c r="C953" s="26" t="s">
        <v>6</v>
      </c>
      <c r="D953" s="26" t="s">
        <v>41</v>
      </c>
      <c r="E953" s="26">
        <v>0.5</v>
      </c>
      <c r="F953" s="26">
        <v>309.32698699999997</v>
      </c>
    </row>
    <row r="954" spans="2:6" x14ac:dyDescent="0.3">
      <c r="B954" s="35" t="s">
        <v>44</v>
      </c>
      <c r="C954" s="28" t="s">
        <v>6</v>
      </c>
      <c r="D954" s="28" t="s">
        <v>41</v>
      </c>
      <c r="E954" s="28">
        <v>0.25</v>
      </c>
      <c r="F954" s="28">
        <v>279.40763500000003</v>
      </c>
    </row>
    <row r="955" spans="2:6" x14ac:dyDescent="0.3">
      <c r="B955" s="34" t="s">
        <v>44</v>
      </c>
      <c r="C955" s="26" t="s">
        <v>6</v>
      </c>
      <c r="D955" s="26" t="s">
        <v>41</v>
      </c>
      <c r="E955" s="26">
        <v>0.25</v>
      </c>
      <c r="F955" s="26">
        <v>279.40763500000003</v>
      </c>
    </row>
    <row r="956" spans="2:6" x14ac:dyDescent="0.3">
      <c r="B956" s="35" t="s">
        <v>44</v>
      </c>
      <c r="C956" s="28" t="s">
        <v>6</v>
      </c>
      <c r="D956" s="28" t="s">
        <v>41</v>
      </c>
      <c r="E956" s="28">
        <v>0.25</v>
      </c>
      <c r="F956" s="28">
        <v>279.40763500000003</v>
      </c>
    </row>
    <row r="957" spans="2:6" x14ac:dyDescent="0.3">
      <c r="B957" s="34" t="s">
        <v>44</v>
      </c>
      <c r="C957" s="26" t="s">
        <v>6</v>
      </c>
      <c r="D957" s="26" t="s">
        <v>41</v>
      </c>
      <c r="E957" s="26">
        <v>0.25</v>
      </c>
      <c r="F957" s="26">
        <v>279.40763500000003</v>
      </c>
    </row>
    <row r="958" spans="2:6" x14ac:dyDescent="0.3">
      <c r="B958" s="35" t="s">
        <v>44</v>
      </c>
      <c r="C958" s="28" t="s">
        <v>6</v>
      </c>
      <c r="D958" s="28" t="s">
        <v>41</v>
      </c>
      <c r="E958" s="28">
        <v>0.05</v>
      </c>
      <c r="F958" s="28">
        <v>247.950175</v>
      </c>
    </row>
    <row r="959" spans="2:6" x14ac:dyDescent="0.3">
      <c r="B959" s="34" t="s">
        <v>44</v>
      </c>
      <c r="C959" s="26" t="s">
        <v>6</v>
      </c>
      <c r="D959" s="26" t="s">
        <v>41</v>
      </c>
      <c r="E959" s="26">
        <v>0.05</v>
      </c>
      <c r="F959" s="26">
        <v>247.950175</v>
      </c>
    </row>
    <row r="960" spans="2:6" x14ac:dyDescent="0.3">
      <c r="B960" s="35" t="s">
        <v>44</v>
      </c>
      <c r="C960" s="28" t="s">
        <v>6</v>
      </c>
      <c r="D960" s="28" t="s">
        <v>41</v>
      </c>
      <c r="E960" s="28">
        <v>0.05</v>
      </c>
      <c r="F960" s="28">
        <v>247.950175</v>
      </c>
    </row>
    <row r="961" spans="2:6" x14ac:dyDescent="0.3">
      <c r="B961" s="34" t="s">
        <v>44</v>
      </c>
      <c r="C961" s="26" t="s">
        <v>6</v>
      </c>
      <c r="D961" s="26" t="s">
        <v>41</v>
      </c>
      <c r="E961" s="26">
        <v>0</v>
      </c>
      <c r="F961" s="26">
        <v>213.396998</v>
      </c>
    </row>
    <row r="962" spans="2:6" x14ac:dyDescent="0.3">
      <c r="B962" s="35" t="s">
        <v>44</v>
      </c>
      <c r="C962" s="28" t="s">
        <v>6</v>
      </c>
      <c r="D962" s="28" t="s">
        <v>41</v>
      </c>
      <c r="E962" s="28" t="s">
        <v>24</v>
      </c>
      <c r="F962" s="28">
        <v>317.43638499999997</v>
      </c>
    </row>
    <row r="963" spans="2:6" x14ac:dyDescent="0.3">
      <c r="B963" s="34" t="s">
        <v>44</v>
      </c>
      <c r="C963" s="26" t="s">
        <v>6</v>
      </c>
      <c r="D963" s="26" t="s">
        <v>42</v>
      </c>
      <c r="E963" s="26">
        <v>1</v>
      </c>
      <c r="F963" s="26">
        <v>25132119.450863998</v>
      </c>
    </row>
    <row r="964" spans="2:6" x14ac:dyDescent="0.3">
      <c r="B964" s="35" t="s">
        <v>44</v>
      </c>
      <c r="C964" s="28" t="s">
        <v>6</v>
      </c>
      <c r="D964" s="28" t="s">
        <v>42</v>
      </c>
      <c r="E964" s="28">
        <v>0.95</v>
      </c>
      <c r="F964" s="28">
        <v>18944051.077514999</v>
      </c>
    </row>
    <row r="965" spans="2:6" x14ac:dyDescent="0.3">
      <c r="B965" s="34" t="s">
        <v>44</v>
      </c>
      <c r="C965" s="26" t="s">
        <v>6</v>
      </c>
      <c r="D965" s="26" t="s">
        <v>42</v>
      </c>
      <c r="E965" s="26">
        <v>0.95</v>
      </c>
      <c r="F965" s="26">
        <v>18944051.077514999</v>
      </c>
    </row>
    <row r="966" spans="2:6" x14ac:dyDescent="0.3">
      <c r="B966" s="35" t="s">
        <v>44</v>
      </c>
      <c r="C966" s="28" t="s">
        <v>6</v>
      </c>
      <c r="D966" s="28" t="s">
        <v>42</v>
      </c>
      <c r="E966" s="28">
        <v>0.95</v>
      </c>
      <c r="F966" s="28">
        <v>18944051.077514999</v>
      </c>
    </row>
    <row r="967" spans="2:6" x14ac:dyDescent="0.3">
      <c r="B967" s="34" t="s">
        <v>44</v>
      </c>
      <c r="C967" s="26" t="s">
        <v>6</v>
      </c>
      <c r="D967" s="26" t="s">
        <v>42</v>
      </c>
      <c r="E967" s="26">
        <v>0.75</v>
      </c>
      <c r="F967" s="26">
        <v>15712073.793509001</v>
      </c>
    </row>
    <row r="968" spans="2:6" x14ac:dyDescent="0.3">
      <c r="B968" s="35" t="s">
        <v>44</v>
      </c>
      <c r="C968" s="28" t="s">
        <v>6</v>
      </c>
      <c r="D968" s="28" t="s">
        <v>42</v>
      </c>
      <c r="E968" s="28">
        <v>0.75</v>
      </c>
      <c r="F968" s="28">
        <v>15712073.793509001</v>
      </c>
    </row>
    <row r="969" spans="2:6" x14ac:dyDescent="0.3">
      <c r="B969" s="34" t="s">
        <v>44</v>
      </c>
      <c r="C969" s="26" t="s">
        <v>6</v>
      </c>
      <c r="D969" s="26" t="s">
        <v>42</v>
      </c>
      <c r="E969" s="26">
        <v>0.75</v>
      </c>
      <c r="F969" s="26">
        <v>15712073.793509001</v>
      </c>
    </row>
    <row r="970" spans="2:6" x14ac:dyDescent="0.3">
      <c r="B970" s="35" t="s">
        <v>44</v>
      </c>
      <c r="C970" s="28" t="s">
        <v>6</v>
      </c>
      <c r="D970" s="28" t="s">
        <v>42</v>
      </c>
      <c r="E970" s="28">
        <v>0.75</v>
      </c>
      <c r="F970" s="28">
        <v>15712073.793509001</v>
      </c>
    </row>
    <row r="971" spans="2:6" x14ac:dyDescent="0.3">
      <c r="B971" s="34" t="s">
        <v>44</v>
      </c>
      <c r="C971" s="26" t="s">
        <v>6</v>
      </c>
      <c r="D971" s="26" t="s">
        <v>42</v>
      </c>
      <c r="E971" s="26">
        <v>0.5</v>
      </c>
      <c r="F971" s="26">
        <v>13560036.063256999</v>
      </c>
    </row>
    <row r="972" spans="2:6" x14ac:dyDescent="0.3">
      <c r="B972" s="35" t="s">
        <v>44</v>
      </c>
      <c r="C972" s="28" t="s">
        <v>6</v>
      </c>
      <c r="D972" s="28" t="s">
        <v>42</v>
      </c>
      <c r="E972" s="28">
        <v>0.5</v>
      </c>
      <c r="F972" s="28">
        <v>13560036.063256999</v>
      </c>
    </row>
    <row r="973" spans="2:6" x14ac:dyDescent="0.3">
      <c r="B973" s="34" t="s">
        <v>44</v>
      </c>
      <c r="C973" s="26" t="s">
        <v>6</v>
      </c>
      <c r="D973" s="26" t="s">
        <v>42</v>
      </c>
      <c r="E973" s="26">
        <v>0.5</v>
      </c>
      <c r="F973" s="26">
        <v>13560036.063256999</v>
      </c>
    </row>
    <row r="974" spans="2:6" x14ac:dyDescent="0.3">
      <c r="B974" s="35" t="s">
        <v>44</v>
      </c>
      <c r="C974" s="28" t="s">
        <v>6</v>
      </c>
      <c r="D974" s="28" t="s">
        <v>42</v>
      </c>
      <c r="E974" s="28">
        <v>0.5</v>
      </c>
      <c r="F974" s="28">
        <v>13560036.063256999</v>
      </c>
    </row>
    <row r="975" spans="2:6" x14ac:dyDescent="0.3">
      <c r="B975" s="34" t="s">
        <v>44</v>
      </c>
      <c r="C975" s="26" t="s">
        <v>6</v>
      </c>
      <c r="D975" s="26" t="s">
        <v>42</v>
      </c>
      <c r="E975" s="26">
        <v>0.5</v>
      </c>
      <c r="F975" s="26">
        <v>13560036.063256999</v>
      </c>
    </row>
    <row r="976" spans="2:6" x14ac:dyDescent="0.3">
      <c r="B976" s="35" t="s">
        <v>44</v>
      </c>
      <c r="C976" s="28" t="s">
        <v>6</v>
      </c>
      <c r="D976" s="28" t="s">
        <v>42</v>
      </c>
      <c r="E976" s="28">
        <v>0.25</v>
      </c>
      <c r="F976" s="28">
        <v>11604520.477711</v>
      </c>
    </row>
    <row r="977" spans="2:6" x14ac:dyDescent="0.3">
      <c r="B977" s="34" t="s">
        <v>44</v>
      </c>
      <c r="C977" s="26" t="s">
        <v>6</v>
      </c>
      <c r="D977" s="26" t="s">
        <v>42</v>
      </c>
      <c r="E977" s="26">
        <v>0.25</v>
      </c>
      <c r="F977" s="26">
        <v>11604520.477711</v>
      </c>
    </row>
    <row r="978" spans="2:6" x14ac:dyDescent="0.3">
      <c r="B978" s="35" t="s">
        <v>44</v>
      </c>
      <c r="C978" s="28" t="s">
        <v>6</v>
      </c>
      <c r="D978" s="28" t="s">
        <v>42</v>
      </c>
      <c r="E978" s="28">
        <v>0.25</v>
      </c>
      <c r="F978" s="28">
        <v>11604520.477711</v>
      </c>
    </row>
    <row r="979" spans="2:6" x14ac:dyDescent="0.3">
      <c r="B979" s="34" t="s">
        <v>44</v>
      </c>
      <c r="C979" s="26" t="s">
        <v>6</v>
      </c>
      <c r="D979" s="26" t="s">
        <v>42</v>
      </c>
      <c r="E979" s="26">
        <v>0.25</v>
      </c>
      <c r="F979" s="26">
        <v>11604520.477711</v>
      </c>
    </row>
    <row r="980" spans="2:6" x14ac:dyDescent="0.3">
      <c r="B980" s="35" t="s">
        <v>44</v>
      </c>
      <c r="C980" s="28" t="s">
        <v>6</v>
      </c>
      <c r="D980" s="28" t="s">
        <v>42</v>
      </c>
      <c r="E980" s="28">
        <v>0.05</v>
      </c>
      <c r="F980" s="28">
        <v>9135218.6208560001</v>
      </c>
    </row>
    <row r="981" spans="2:6" x14ac:dyDescent="0.3">
      <c r="B981" s="34" t="s">
        <v>44</v>
      </c>
      <c r="C981" s="26" t="s">
        <v>6</v>
      </c>
      <c r="D981" s="26" t="s">
        <v>42</v>
      </c>
      <c r="E981" s="26">
        <v>0.05</v>
      </c>
      <c r="F981" s="26">
        <v>9135218.6208560001</v>
      </c>
    </row>
    <row r="982" spans="2:6" x14ac:dyDescent="0.3">
      <c r="B982" s="35" t="s">
        <v>44</v>
      </c>
      <c r="C982" s="28" t="s">
        <v>6</v>
      </c>
      <c r="D982" s="28" t="s">
        <v>42</v>
      </c>
      <c r="E982" s="28">
        <v>0.05</v>
      </c>
      <c r="F982" s="28">
        <v>9135218.6208560001</v>
      </c>
    </row>
    <row r="983" spans="2:6" x14ac:dyDescent="0.3">
      <c r="B983" s="34" t="s">
        <v>44</v>
      </c>
      <c r="C983" s="26" t="s">
        <v>6</v>
      </c>
      <c r="D983" s="26" t="s">
        <v>42</v>
      </c>
      <c r="E983" s="26">
        <v>0</v>
      </c>
      <c r="F983" s="26">
        <v>5474133.3853489999</v>
      </c>
    </row>
    <row r="984" spans="2:6" x14ac:dyDescent="0.3">
      <c r="B984" s="35" t="s">
        <v>44</v>
      </c>
      <c r="C984" s="28" t="s">
        <v>6</v>
      </c>
      <c r="D984" s="28" t="s">
        <v>42</v>
      </c>
      <c r="E984" s="28" t="s">
        <v>24</v>
      </c>
      <c r="F984" s="28">
        <v>13748817.056609999</v>
      </c>
    </row>
    <row r="985" spans="2:6" x14ac:dyDescent="0.3">
      <c r="B985" s="34" t="s">
        <v>44</v>
      </c>
      <c r="C985" s="26" t="s">
        <v>6</v>
      </c>
      <c r="D985" s="26" t="s">
        <v>43</v>
      </c>
      <c r="E985" s="26">
        <v>1</v>
      </c>
      <c r="F985" s="26">
        <v>607.74392899999998</v>
      </c>
    </row>
    <row r="986" spans="2:6" x14ac:dyDescent="0.3">
      <c r="B986" s="35" t="s">
        <v>44</v>
      </c>
      <c r="C986" s="28" t="s">
        <v>6</v>
      </c>
      <c r="D986" s="28" t="s">
        <v>43</v>
      </c>
      <c r="E986" s="28">
        <v>0.95</v>
      </c>
      <c r="F986" s="28">
        <v>391.59847300000001</v>
      </c>
    </row>
    <row r="987" spans="2:6" x14ac:dyDescent="0.3">
      <c r="B987" s="34" t="s">
        <v>44</v>
      </c>
      <c r="C987" s="26" t="s">
        <v>6</v>
      </c>
      <c r="D987" s="26" t="s">
        <v>43</v>
      </c>
      <c r="E987" s="26">
        <v>0.95</v>
      </c>
      <c r="F987" s="26">
        <v>391.59847300000001</v>
      </c>
    </row>
    <row r="988" spans="2:6" x14ac:dyDescent="0.3">
      <c r="B988" s="35" t="s">
        <v>44</v>
      </c>
      <c r="C988" s="28" t="s">
        <v>6</v>
      </c>
      <c r="D988" s="28" t="s">
        <v>43</v>
      </c>
      <c r="E988" s="28">
        <v>0.95</v>
      </c>
      <c r="F988" s="28">
        <v>391.59847300000001</v>
      </c>
    </row>
    <row r="989" spans="2:6" x14ac:dyDescent="0.3">
      <c r="B989" s="34" t="s">
        <v>44</v>
      </c>
      <c r="C989" s="26" t="s">
        <v>6</v>
      </c>
      <c r="D989" s="26" t="s">
        <v>43</v>
      </c>
      <c r="E989" s="26">
        <v>0.75</v>
      </c>
      <c r="F989" s="26">
        <v>317.782422</v>
      </c>
    </row>
    <row r="990" spans="2:6" x14ac:dyDescent="0.3">
      <c r="B990" s="35" t="s">
        <v>44</v>
      </c>
      <c r="C990" s="28" t="s">
        <v>6</v>
      </c>
      <c r="D990" s="28" t="s">
        <v>43</v>
      </c>
      <c r="E990" s="28">
        <v>0.75</v>
      </c>
      <c r="F990" s="28">
        <v>317.782422</v>
      </c>
    </row>
    <row r="991" spans="2:6" x14ac:dyDescent="0.3">
      <c r="B991" s="34" t="s">
        <v>44</v>
      </c>
      <c r="C991" s="26" t="s">
        <v>6</v>
      </c>
      <c r="D991" s="26" t="s">
        <v>43</v>
      </c>
      <c r="E991" s="26">
        <v>0.75</v>
      </c>
      <c r="F991" s="26">
        <v>317.782422</v>
      </c>
    </row>
    <row r="992" spans="2:6" x14ac:dyDescent="0.3">
      <c r="B992" s="35" t="s">
        <v>44</v>
      </c>
      <c r="C992" s="28" t="s">
        <v>6</v>
      </c>
      <c r="D992" s="28" t="s">
        <v>43</v>
      </c>
      <c r="E992" s="28">
        <v>0.75</v>
      </c>
      <c r="F992" s="28">
        <v>317.782422</v>
      </c>
    </row>
    <row r="993" spans="2:6" x14ac:dyDescent="0.3">
      <c r="B993" s="34" t="s">
        <v>44</v>
      </c>
      <c r="C993" s="26" t="s">
        <v>6</v>
      </c>
      <c r="D993" s="26" t="s">
        <v>43</v>
      </c>
      <c r="E993" s="26">
        <v>0.5</v>
      </c>
      <c r="F993" s="26">
        <v>276.184798</v>
      </c>
    </row>
    <row r="994" spans="2:6" x14ac:dyDescent="0.3">
      <c r="B994" s="35" t="s">
        <v>44</v>
      </c>
      <c r="C994" s="28" t="s">
        <v>6</v>
      </c>
      <c r="D994" s="28" t="s">
        <v>43</v>
      </c>
      <c r="E994" s="28">
        <v>0.5</v>
      </c>
      <c r="F994" s="28">
        <v>276.184798</v>
      </c>
    </row>
    <row r="995" spans="2:6" x14ac:dyDescent="0.3">
      <c r="B995" s="34" t="s">
        <v>44</v>
      </c>
      <c r="C995" s="26" t="s">
        <v>6</v>
      </c>
      <c r="D995" s="26" t="s">
        <v>43</v>
      </c>
      <c r="E995" s="26">
        <v>0.5</v>
      </c>
      <c r="F995" s="26">
        <v>276.184798</v>
      </c>
    </row>
    <row r="996" spans="2:6" x14ac:dyDescent="0.3">
      <c r="B996" s="35" t="s">
        <v>44</v>
      </c>
      <c r="C996" s="28" t="s">
        <v>6</v>
      </c>
      <c r="D996" s="28" t="s">
        <v>43</v>
      </c>
      <c r="E996" s="28">
        <v>0.5</v>
      </c>
      <c r="F996" s="28">
        <v>276.184798</v>
      </c>
    </row>
    <row r="997" spans="2:6" x14ac:dyDescent="0.3">
      <c r="B997" s="34" t="s">
        <v>44</v>
      </c>
      <c r="C997" s="26" t="s">
        <v>6</v>
      </c>
      <c r="D997" s="26" t="s">
        <v>43</v>
      </c>
      <c r="E997" s="26">
        <v>0.5</v>
      </c>
      <c r="F997" s="26">
        <v>276.184798</v>
      </c>
    </row>
    <row r="998" spans="2:6" x14ac:dyDescent="0.3">
      <c r="B998" s="35" t="s">
        <v>44</v>
      </c>
      <c r="C998" s="28" t="s">
        <v>6</v>
      </c>
      <c r="D998" s="28" t="s">
        <v>43</v>
      </c>
      <c r="E998" s="28">
        <v>0.25</v>
      </c>
      <c r="F998" s="28">
        <v>242.014126</v>
      </c>
    </row>
    <row r="999" spans="2:6" x14ac:dyDescent="0.3">
      <c r="B999" s="34" t="s">
        <v>44</v>
      </c>
      <c r="C999" s="26" t="s">
        <v>6</v>
      </c>
      <c r="D999" s="26" t="s">
        <v>43</v>
      </c>
      <c r="E999" s="26">
        <v>0.25</v>
      </c>
      <c r="F999" s="26">
        <v>242.014126</v>
      </c>
    </row>
    <row r="1000" spans="2:6" x14ac:dyDescent="0.3">
      <c r="B1000" s="35" t="s">
        <v>44</v>
      </c>
      <c r="C1000" s="28" t="s">
        <v>6</v>
      </c>
      <c r="D1000" s="28" t="s">
        <v>43</v>
      </c>
      <c r="E1000" s="28">
        <v>0.25</v>
      </c>
      <c r="F1000" s="28">
        <v>242.014126</v>
      </c>
    </row>
    <row r="1001" spans="2:6" x14ac:dyDescent="0.3">
      <c r="B1001" s="34" t="s">
        <v>44</v>
      </c>
      <c r="C1001" s="26" t="s">
        <v>6</v>
      </c>
      <c r="D1001" s="26" t="s">
        <v>43</v>
      </c>
      <c r="E1001" s="26">
        <v>0.25</v>
      </c>
      <c r="F1001" s="26">
        <v>242.014126</v>
      </c>
    </row>
    <row r="1002" spans="2:6" x14ac:dyDescent="0.3">
      <c r="B1002" s="35" t="s">
        <v>44</v>
      </c>
      <c r="C1002" s="28" t="s">
        <v>6</v>
      </c>
      <c r="D1002" s="28" t="s">
        <v>43</v>
      </c>
      <c r="E1002" s="28">
        <v>0.05</v>
      </c>
      <c r="F1002" s="28">
        <v>207.06874199999999</v>
      </c>
    </row>
    <row r="1003" spans="2:6" x14ac:dyDescent="0.3">
      <c r="B1003" s="34" t="s">
        <v>44</v>
      </c>
      <c r="C1003" s="26" t="s">
        <v>6</v>
      </c>
      <c r="D1003" s="26" t="s">
        <v>43</v>
      </c>
      <c r="E1003" s="26">
        <v>0.05</v>
      </c>
      <c r="F1003" s="26">
        <v>207.06874199999999</v>
      </c>
    </row>
    <row r="1004" spans="2:6" x14ac:dyDescent="0.3">
      <c r="B1004" s="35" t="s">
        <v>44</v>
      </c>
      <c r="C1004" s="28" t="s">
        <v>6</v>
      </c>
      <c r="D1004" s="28" t="s">
        <v>43</v>
      </c>
      <c r="E1004" s="28">
        <v>0.05</v>
      </c>
      <c r="F1004" s="28">
        <v>207.06874199999999</v>
      </c>
    </row>
    <row r="1005" spans="2:6" x14ac:dyDescent="0.3">
      <c r="B1005" s="34" t="s">
        <v>44</v>
      </c>
      <c r="C1005" s="26" t="s">
        <v>6</v>
      </c>
      <c r="D1005" s="26" t="s">
        <v>43</v>
      </c>
      <c r="E1005" s="26">
        <v>0</v>
      </c>
      <c r="F1005" s="26">
        <v>168.792045</v>
      </c>
    </row>
    <row r="1006" spans="2:6" x14ac:dyDescent="0.3">
      <c r="B1006" s="35" t="s">
        <v>44</v>
      </c>
      <c r="C1006" s="28" t="s">
        <v>6</v>
      </c>
      <c r="D1006" s="28" t="s">
        <v>43</v>
      </c>
      <c r="E1006" s="28" t="s">
        <v>24</v>
      </c>
      <c r="F1006" s="28">
        <v>284.53647100000001</v>
      </c>
    </row>
    <row r="1007" spans="2:6" x14ac:dyDescent="0.3">
      <c r="B1007" s="34" t="s">
        <v>44</v>
      </c>
      <c r="C1007" s="26" t="s">
        <v>7</v>
      </c>
      <c r="D1007" s="26" t="s">
        <v>35</v>
      </c>
      <c r="E1007" s="26">
        <v>1</v>
      </c>
      <c r="F1007" s="26">
        <v>114000.95</v>
      </c>
    </row>
    <row r="1008" spans="2:6" x14ac:dyDescent="0.3">
      <c r="B1008" s="35" t="s">
        <v>44</v>
      </c>
      <c r="C1008" s="28" t="s">
        <v>7</v>
      </c>
      <c r="D1008" s="28" t="s">
        <v>35</v>
      </c>
      <c r="E1008" s="28">
        <v>0.95</v>
      </c>
      <c r="F1008" s="28">
        <v>94333.574999999997</v>
      </c>
    </row>
    <row r="1009" spans="2:6" x14ac:dyDescent="0.3">
      <c r="B1009" s="34" t="s">
        <v>44</v>
      </c>
      <c r="C1009" s="26" t="s">
        <v>7</v>
      </c>
      <c r="D1009" s="26" t="s">
        <v>35</v>
      </c>
      <c r="E1009" s="26">
        <v>0.95</v>
      </c>
      <c r="F1009" s="26">
        <v>94333.574999999997</v>
      </c>
    </row>
    <row r="1010" spans="2:6" x14ac:dyDescent="0.3">
      <c r="B1010" s="35" t="s">
        <v>44</v>
      </c>
      <c r="C1010" s="28" t="s">
        <v>7</v>
      </c>
      <c r="D1010" s="28" t="s">
        <v>35</v>
      </c>
      <c r="E1010" s="28">
        <v>0.95</v>
      </c>
      <c r="F1010" s="28">
        <v>94333.574999999997</v>
      </c>
    </row>
    <row r="1011" spans="2:6" x14ac:dyDescent="0.3">
      <c r="B1011" s="34" t="s">
        <v>44</v>
      </c>
      <c r="C1011" s="26" t="s">
        <v>7</v>
      </c>
      <c r="D1011" s="26" t="s">
        <v>35</v>
      </c>
      <c r="E1011" s="26">
        <v>0.75</v>
      </c>
      <c r="F1011" s="26">
        <v>77505.75</v>
      </c>
    </row>
    <row r="1012" spans="2:6" x14ac:dyDescent="0.3">
      <c r="B1012" s="35" t="s">
        <v>44</v>
      </c>
      <c r="C1012" s="28" t="s">
        <v>7</v>
      </c>
      <c r="D1012" s="28" t="s">
        <v>35</v>
      </c>
      <c r="E1012" s="28">
        <v>0.75</v>
      </c>
      <c r="F1012" s="28">
        <v>77505.75</v>
      </c>
    </row>
    <row r="1013" spans="2:6" x14ac:dyDescent="0.3">
      <c r="B1013" s="34" t="s">
        <v>44</v>
      </c>
      <c r="C1013" s="26" t="s">
        <v>7</v>
      </c>
      <c r="D1013" s="26" t="s">
        <v>35</v>
      </c>
      <c r="E1013" s="26">
        <v>0.75</v>
      </c>
      <c r="F1013" s="26">
        <v>77505.75</v>
      </c>
    </row>
    <row r="1014" spans="2:6" x14ac:dyDescent="0.3">
      <c r="B1014" s="35" t="s">
        <v>44</v>
      </c>
      <c r="C1014" s="28" t="s">
        <v>7</v>
      </c>
      <c r="D1014" s="28" t="s">
        <v>35</v>
      </c>
      <c r="E1014" s="28">
        <v>0.75</v>
      </c>
      <c r="F1014" s="28">
        <v>77505.75</v>
      </c>
    </row>
    <row r="1015" spans="2:6" x14ac:dyDescent="0.3">
      <c r="B1015" s="34" t="s">
        <v>44</v>
      </c>
      <c r="C1015" s="26" t="s">
        <v>7</v>
      </c>
      <c r="D1015" s="26" t="s">
        <v>35</v>
      </c>
      <c r="E1015" s="26">
        <v>0.5</v>
      </c>
      <c r="F1015" s="26">
        <v>58280.6</v>
      </c>
    </row>
    <row r="1016" spans="2:6" x14ac:dyDescent="0.3">
      <c r="B1016" s="35" t="s">
        <v>44</v>
      </c>
      <c r="C1016" s="28" t="s">
        <v>7</v>
      </c>
      <c r="D1016" s="28" t="s">
        <v>35</v>
      </c>
      <c r="E1016" s="28">
        <v>0.5</v>
      </c>
      <c r="F1016" s="28">
        <v>58280.6</v>
      </c>
    </row>
    <row r="1017" spans="2:6" x14ac:dyDescent="0.3">
      <c r="B1017" s="34" t="s">
        <v>44</v>
      </c>
      <c r="C1017" s="26" t="s">
        <v>7</v>
      </c>
      <c r="D1017" s="26" t="s">
        <v>35</v>
      </c>
      <c r="E1017" s="26">
        <v>0.5</v>
      </c>
      <c r="F1017" s="26">
        <v>58280.6</v>
      </c>
    </row>
    <row r="1018" spans="2:6" x14ac:dyDescent="0.3">
      <c r="B1018" s="35" t="s">
        <v>44</v>
      </c>
      <c r="C1018" s="28" t="s">
        <v>7</v>
      </c>
      <c r="D1018" s="28" t="s">
        <v>35</v>
      </c>
      <c r="E1018" s="28">
        <v>0.5</v>
      </c>
      <c r="F1018" s="28">
        <v>58280.6</v>
      </c>
    </row>
    <row r="1019" spans="2:6" x14ac:dyDescent="0.3">
      <c r="B1019" s="34" t="s">
        <v>44</v>
      </c>
      <c r="C1019" s="26" t="s">
        <v>7</v>
      </c>
      <c r="D1019" s="26" t="s">
        <v>35</v>
      </c>
      <c r="E1019" s="26">
        <v>0.5</v>
      </c>
      <c r="F1019" s="26">
        <v>58280.6</v>
      </c>
    </row>
    <row r="1020" spans="2:6" x14ac:dyDescent="0.3">
      <c r="B1020" s="35" t="s">
        <v>44</v>
      </c>
      <c r="C1020" s="28" t="s">
        <v>7</v>
      </c>
      <c r="D1020" s="28" t="s">
        <v>35</v>
      </c>
      <c r="E1020" s="28">
        <v>0.25</v>
      </c>
      <c r="F1020" s="28">
        <v>45665.55</v>
      </c>
    </row>
    <row r="1021" spans="2:6" x14ac:dyDescent="0.3">
      <c r="B1021" s="34" t="s">
        <v>44</v>
      </c>
      <c r="C1021" s="26" t="s">
        <v>7</v>
      </c>
      <c r="D1021" s="26" t="s">
        <v>35</v>
      </c>
      <c r="E1021" s="26">
        <v>0.25</v>
      </c>
      <c r="F1021" s="26">
        <v>45665.55</v>
      </c>
    </row>
    <row r="1022" spans="2:6" x14ac:dyDescent="0.3">
      <c r="B1022" s="35" t="s">
        <v>44</v>
      </c>
      <c r="C1022" s="28" t="s">
        <v>7</v>
      </c>
      <c r="D1022" s="28" t="s">
        <v>35</v>
      </c>
      <c r="E1022" s="28">
        <v>0.25</v>
      </c>
      <c r="F1022" s="28">
        <v>45665.55</v>
      </c>
    </row>
    <row r="1023" spans="2:6" x14ac:dyDescent="0.3">
      <c r="B1023" s="34" t="s">
        <v>44</v>
      </c>
      <c r="C1023" s="26" t="s">
        <v>7</v>
      </c>
      <c r="D1023" s="26" t="s">
        <v>35</v>
      </c>
      <c r="E1023" s="26">
        <v>0.25</v>
      </c>
      <c r="F1023" s="26">
        <v>45665.55</v>
      </c>
    </row>
    <row r="1024" spans="2:6" x14ac:dyDescent="0.3">
      <c r="B1024" s="35" t="s">
        <v>44</v>
      </c>
      <c r="C1024" s="28" t="s">
        <v>7</v>
      </c>
      <c r="D1024" s="28" t="s">
        <v>35</v>
      </c>
      <c r="E1024" s="28">
        <v>0.05</v>
      </c>
      <c r="F1024" s="28">
        <v>34819.4</v>
      </c>
    </row>
    <row r="1025" spans="2:6" x14ac:dyDescent="0.3">
      <c r="B1025" s="34" t="s">
        <v>44</v>
      </c>
      <c r="C1025" s="26" t="s">
        <v>7</v>
      </c>
      <c r="D1025" s="26" t="s">
        <v>35</v>
      </c>
      <c r="E1025" s="26">
        <v>0.05</v>
      </c>
      <c r="F1025" s="26">
        <v>34819.4</v>
      </c>
    </row>
    <row r="1026" spans="2:6" x14ac:dyDescent="0.3">
      <c r="B1026" s="35" t="s">
        <v>44</v>
      </c>
      <c r="C1026" s="28" t="s">
        <v>7</v>
      </c>
      <c r="D1026" s="28" t="s">
        <v>35</v>
      </c>
      <c r="E1026" s="28">
        <v>0.05</v>
      </c>
      <c r="F1026" s="28">
        <v>34819.4</v>
      </c>
    </row>
    <row r="1027" spans="2:6" x14ac:dyDescent="0.3">
      <c r="B1027" s="34" t="s">
        <v>44</v>
      </c>
      <c r="C1027" s="26" t="s">
        <v>7</v>
      </c>
      <c r="D1027" s="26" t="s">
        <v>35</v>
      </c>
      <c r="E1027" s="26">
        <v>0</v>
      </c>
      <c r="F1027" s="26">
        <v>21133.7</v>
      </c>
    </row>
    <row r="1028" spans="2:6" x14ac:dyDescent="0.3">
      <c r="B1028" s="35" t="s">
        <v>44</v>
      </c>
      <c r="C1028" s="28" t="s">
        <v>7</v>
      </c>
      <c r="D1028" s="28" t="s">
        <v>35</v>
      </c>
      <c r="E1028" s="28" t="s">
        <v>24</v>
      </c>
      <c r="F1028" s="28">
        <v>61649.547633000002</v>
      </c>
    </row>
    <row r="1029" spans="2:6" x14ac:dyDescent="0.3">
      <c r="B1029" s="34" t="s">
        <v>44</v>
      </c>
      <c r="C1029" s="26" t="s">
        <v>7</v>
      </c>
      <c r="D1029" s="26" t="s">
        <v>45</v>
      </c>
      <c r="E1029" s="26">
        <v>1</v>
      </c>
      <c r="F1029" s="26">
        <v>160029.783073</v>
      </c>
    </row>
    <row r="1030" spans="2:6" x14ac:dyDescent="0.3">
      <c r="B1030" s="35" t="s">
        <v>44</v>
      </c>
      <c r="C1030" s="28" t="s">
        <v>7</v>
      </c>
      <c r="D1030" s="28" t="s">
        <v>45</v>
      </c>
      <c r="E1030" s="28">
        <v>0.95</v>
      </c>
      <c r="F1030" s="28">
        <v>132388.86913199999</v>
      </c>
    </row>
    <row r="1031" spans="2:6" x14ac:dyDescent="0.3">
      <c r="B1031" s="34" t="s">
        <v>44</v>
      </c>
      <c r="C1031" s="26" t="s">
        <v>7</v>
      </c>
      <c r="D1031" s="26" t="s">
        <v>45</v>
      </c>
      <c r="E1031" s="26">
        <v>0.95</v>
      </c>
      <c r="F1031" s="26">
        <v>132388.86913199999</v>
      </c>
    </row>
    <row r="1032" spans="2:6" x14ac:dyDescent="0.3">
      <c r="B1032" s="35" t="s">
        <v>44</v>
      </c>
      <c r="C1032" s="28" t="s">
        <v>7</v>
      </c>
      <c r="D1032" s="28" t="s">
        <v>45</v>
      </c>
      <c r="E1032" s="28">
        <v>0.95</v>
      </c>
      <c r="F1032" s="28">
        <v>132388.86913199999</v>
      </c>
    </row>
    <row r="1033" spans="2:6" x14ac:dyDescent="0.3">
      <c r="B1033" s="34" t="s">
        <v>44</v>
      </c>
      <c r="C1033" s="26" t="s">
        <v>7</v>
      </c>
      <c r="D1033" s="26" t="s">
        <v>45</v>
      </c>
      <c r="E1033" s="26">
        <v>0.75</v>
      </c>
      <c r="F1033" s="26">
        <v>108799.342105</v>
      </c>
    </row>
    <row r="1034" spans="2:6" x14ac:dyDescent="0.3">
      <c r="B1034" s="35" t="s">
        <v>44</v>
      </c>
      <c r="C1034" s="28" t="s">
        <v>7</v>
      </c>
      <c r="D1034" s="28" t="s">
        <v>45</v>
      </c>
      <c r="E1034" s="28">
        <v>0.75</v>
      </c>
      <c r="F1034" s="28">
        <v>108799.342105</v>
      </c>
    </row>
    <row r="1035" spans="2:6" x14ac:dyDescent="0.3">
      <c r="B1035" s="34" t="s">
        <v>44</v>
      </c>
      <c r="C1035" s="26" t="s">
        <v>7</v>
      </c>
      <c r="D1035" s="26" t="s">
        <v>45</v>
      </c>
      <c r="E1035" s="26">
        <v>0.75</v>
      </c>
      <c r="F1035" s="26">
        <v>108799.342105</v>
      </c>
    </row>
    <row r="1036" spans="2:6" x14ac:dyDescent="0.3">
      <c r="B1036" s="35" t="s">
        <v>44</v>
      </c>
      <c r="C1036" s="28" t="s">
        <v>7</v>
      </c>
      <c r="D1036" s="28" t="s">
        <v>45</v>
      </c>
      <c r="E1036" s="28">
        <v>0.75</v>
      </c>
      <c r="F1036" s="28">
        <v>108799.342105</v>
      </c>
    </row>
    <row r="1037" spans="2:6" x14ac:dyDescent="0.3">
      <c r="B1037" s="34" t="s">
        <v>44</v>
      </c>
      <c r="C1037" s="26" t="s">
        <v>7</v>
      </c>
      <c r="D1037" s="26" t="s">
        <v>45</v>
      </c>
      <c r="E1037" s="26">
        <v>0.5</v>
      </c>
      <c r="F1037" s="26">
        <v>81811.877666999993</v>
      </c>
    </row>
    <row r="1038" spans="2:6" x14ac:dyDescent="0.3">
      <c r="B1038" s="35" t="s">
        <v>44</v>
      </c>
      <c r="C1038" s="28" t="s">
        <v>7</v>
      </c>
      <c r="D1038" s="28" t="s">
        <v>45</v>
      </c>
      <c r="E1038" s="28">
        <v>0.5</v>
      </c>
      <c r="F1038" s="28">
        <v>81811.877666999993</v>
      </c>
    </row>
    <row r="1039" spans="2:6" x14ac:dyDescent="0.3">
      <c r="B1039" s="34" t="s">
        <v>44</v>
      </c>
      <c r="C1039" s="26" t="s">
        <v>7</v>
      </c>
      <c r="D1039" s="26" t="s">
        <v>45</v>
      </c>
      <c r="E1039" s="26">
        <v>0.5</v>
      </c>
      <c r="F1039" s="26">
        <v>81811.877666999993</v>
      </c>
    </row>
    <row r="1040" spans="2:6" x14ac:dyDescent="0.3">
      <c r="B1040" s="35" t="s">
        <v>44</v>
      </c>
      <c r="C1040" s="28" t="s">
        <v>7</v>
      </c>
      <c r="D1040" s="28" t="s">
        <v>45</v>
      </c>
      <c r="E1040" s="28">
        <v>0.5</v>
      </c>
      <c r="F1040" s="28">
        <v>81811.877666999993</v>
      </c>
    </row>
    <row r="1041" spans="2:6" x14ac:dyDescent="0.3">
      <c r="B1041" s="34" t="s">
        <v>44</v>
      </c>
      <c r="C1041" s="26" t="s">
        <v>7</v>
      </c>
      <c r="D1041" s="26" t="s">
        <v>45</v>
      </c>
      <c r="E1041" s="26">
        <v>0.5</v>
      </c>
      <c r="F1041" s="26">
        <v>81811.877666999993</v>
      </c>
    </row>
    <row r="1042" spans="2:6" x14ac:dyDescent="0.3">
      <c r="B1042" s="35" t="s">
        <v>44</v>
      </c>
      <c r="C1042" s="28" t="s">
        <v>7</v>
      </c>
      <c r="D1042" s="28" t="s">
        <v>45</v>
      </c>
      <c r="E1042" s="28">
        <v>0.25</v>
      </c>
      <c r="F1042" s="28">
        <v>64038.051208999997</v>
      </c>
    </row>
    <row r="1043" spans="2:6" x14ac:dyDescent="0.3">
      <c r="B1043" s="34" t="s">
        <v>44</v>
      </c>
      <c r="C1043" s="26" t="s">
        <v>7</v>
      </c>
      <c r="D1043" s="26" t="s">
        <v>45</v>
      </c>
      <c r="E1043" s="26">
        <v>0.25</v>
      </c>
      <c r="F1043" s="26">
        <v>64038.051208999997</v>
      </c>
    </row>
    <row r="1044" spans="2:6" x14ac:dyDescent="0.3">
      <c r="B1044" s="35" t="s">
        <v>44</v>
      </c>
      <c r="C1044" s="28" t="s">
        <v>7</v>
      </c>
      <c r="D1044" s="28" t="s">
        <v>45</v>
      </c>
      <c r="E1044" s="28">
        <v>0.25</v>
      </c>
      <c r="F1044" s="28">
        <v>64038.051208999997</v>
      </c>
    </row>
    <row r="1045" spans="2:6" x14ac:dyDescent="0.3">
      <c r="B1045" s="34" t="s">
        <v>44</v>
      </c>
      <c r="C1045" s="26" t="s">
        <v>7</v>
      </c>
      <c r="D1045" s="26" t="s">
        <v>45</v>
      </c>
      <c r="E1045" s="26">
        <v>0.25</v>
      </c>
      <c r="F1045" s="26">
        <v>64038.051208999997</v>
      </c>
    </row>
    <row r="1046" spans="2:6" x14ac:dyDescent="0.3">
      <c r="B1046" s="35" t="s">
        <v>44</v>
      </c>
      <c r="C1046" s="28" t="s">
        <v>7</v>
      </c>
      <c r="D1046" s="28" t="s">
        <v>45</v>
      </c>
      <c r="E1046" s="28">
        <v>0.05</v>
      </c>
      <c r="F1046" s="28">
        <v>48845.350284</v>
      </c>
    </row>
    <row r="1047" spans="2:6" x14ac:dyDescent="0.3">
      <c r="B1047" s="34" t="s">
        <v>44</v>
      </c>
      <c r="C1047" s="26" t="s">
        <v>7</v>
      </c>
      <c r="D1047" s="26" t="s">
        <v>45</v>
      </c>
      <c r="E1047" s="26">
        <v>0.05</v>
      </c>
      <c r="F1047" s="26">
        <v>48845.350284</v>
      </c>
    </row>
    <row r="1048" spans="2:6" x14ac:dyDescent="0.3">
      <c r="B1048" s="35" t="s">
        <v>44</v>
      </c>
      <c r="C1048" s="28" t="s">
        <v>7</v>
      </c>
      <c r="D1048" s="28" t="s">
        <v>45</v>
      </c>
      <c r="E1048" s="28">
        <v>0.05</v>
      </c>
      <c r="F1048" s="28">
        <v>48845.350284</v>
      </c>
    </row>
    <row r="1049" spans="2:6" x14ac:dyDescent="0.3">
      <c r="B1049" s="34" t="s">
        <v>44</v>
      </c>
      <c r="C1049" s="26" t="s">
        <v>7</v>
      </c>
      <c r="D1049" s="26" t="s">
        <v>45</v>
      </c>
      <c r="E1049" s="26">
        <v>0</v>
      </c>
      <c r="F1049" s="26">
        <v>29666.607397</v>
      </c>
    </row>
    <row r="1050" spans="2:6" x14ac:dyDescent="0.3">
      <c r="B1050" s="35" t="s">
        <v>44</v>
      </c>
      <c r="C1050" s="28" t="s">
        <v>7</v>
      </c>
      <c r="D1050" s="28" t="s">
        <v>45</v>
      </c>
      <c r="E1050" s="28" t="s">
        <v>24</v>
      </c>
      <c r="F1050" s="28">
        <v>86539.025752999994</v>
      </c>
    </row>
    <row r="1051" spans="2:6" x14ac:dyDescent="0.3">
      <c r="B1051" s="34" t="s">
        <v>44</v>
      </c>
      <c r="C1051" s="26" t="s">
        <v>7</v>
      </c>
      <c r="D1051" s="26" t="s">
        <v>36</v>
      </c>
      <c r="E1051" s="26">
        <v>1</v>
      </c>
      <c r="F1051" s="26">
        <v>34795816.025503002</v>
      </c>
    </row>
    <row r="1052" spans="2:6" x14ac:dyDescent="0.3">
      <c r="B1052" s="35" t="s">
        <v>44</v>
      </c>
      <c r="C1052" s="28" t="s">
        <v>7</v>
      </c>
      <c r="D1052" s="28" t="s">
        <v>36</v>
      </c>
      <c r="E1052" s="28">
        <v>0.95</v>
      </c>
      <c r="F1052" s="28">
        <v>25950105.603138998</v>
      </c>
    </row>
    <row r="1053" spans="2:6" x14ac:dyDescent="0.3">
      <c r="B1053" s="34" t="s">
        <v>44</v>
      </c>
      <c r="C1053" s="26" t="s">
        <v>7</v>
      </c>
      <c r="D1053" s="26" t="s">
        <v>36</v>
      </c>
      <c r="E1053" s="26">
        <v>0.95</v>
      </c>
      <c r="F1053" s="26">
        <v>25950105.603138998</v>
      </c>
    </row>
    <row r="1054" spans="2:6" x14ac:dyDescent="0.3">
      <c r="B1054" s="35" t="s">
        <v>44</v>
      </c>
      <c r="C1054" s="28" t="s">
        <v>7</v>
      </c>
      <c r="D1054" s="28" t="s">
        <v>36</v>
      </c>
      <c r="E1054" s="28">
        <v>0.95</v>
      </c>
      <c r="F1054" s="28">
        <v>25950105.603138998</v>
      </c>
    </row>
    <row r="1055" spans="2:6" x14ac:dyDescent="0.3">
      <c r="B1055" s="34" t="s">
        <v>44</v>
      </c>
      <c r="C1055" s="26" t="s">
        <v>7</v>
      </c>
      <c r="D1055" s="26" t="s">
        <v>36</v>
      </c>
      <c r="E1055" s="26">
        <v>0.75</v>
      </c>
      <c r="F1055" s="26">
        <v>21109576.267340001</v>
      </c>
    </row>
    <row r="1056" spans="2:6" x14ac:dyDescent="0.3">
      <c r="B1056" s="35" t="s">
        <v>44</v>
      </c>
      <c r="C1056" s="28" t="s">
        <v>7</v>
      </c>
      <c r="D1056" s="28" t="s">
        <v>36</v>
      </c>
      <c r="E1056" s="28">
        <v>0.75</v>
      </c>
      <c r="F1056" s="28">
        <v>21109576.267340001</v>
      </c>
    </row>
    <row r="1057" spans="2:6" x14ac:dyDescent="0.3">
      <c r="B1057" s="34" t="s">
        <v>44</v>
      </c>
      <c r="C1057" s="26" t="s">
        <v>7</v>
      </c>
      <c r="D1057" s="26" t="s">
        <v>36</v>
      </c>
      <c r="E1057" s="26">
        <v>0.75</v>
      </c>
      <c r="F1057" s="26">
        <v>21109576.267340001</v>
      </c>
    </row>
    <row r="1058" spans="2:6" x14ac:dyDescent="0.3">
      <c r="B1058" s="35" t="s">
        <v>44</v>
      </c>
      <c r="C1058" s="28" t="s">
        <v>7</v>
      </c>
      <c r="D1058" s="28" t="s">
        <v>36</v>
      </c>
      <c r="E1058" s="28">
        <v>0.75</v>
      </c>
      <c r="F1058" s="28">
        <v>21109576.267340001</v>
      </c>
    </row>
    <row r="1059" spans="2:6" x14ac:dyDescent="0.3">
      <c r="B1059" s="34" t="s">
        <v>44</v>
      </c>
      <c r="C1059" s="26" t="s">
        <v>7</v>
      </c>
      <c r="D1059" s="26" t="s">
        <v>36</v>
      </c>
      <c r="E1059" s="26">
        <v>0.5</v>
      </c>
      <c r="F1059" s="26">
        <v>17376703.164625999</v>
      </c>
    </row>
    <row r="1060" spans="2:6" x14ac:dyDescent="0.3">
      <c r="B1060" s="35" t="s">
        <v>44</v>
      </c>
      <c r="C1060" s="28" t="s">
        <v>7</v>
      </c>
      <c r="D1060" s="28" t="s">
        <v>36</v>
      </c>
      <c r="E1060" s="28">
        <v>0.5</v>
      </c>
      <c r="F1060" s="28">
        <v>17376703.164625999</v>
      </c>
    </row>
    <row r="1061" spans="2:6" x14ac:dyDescent="0.3">
      <c r="B1061" s="34" t="s">
        <v>44</v>
      </c>
      <c r="C1061" s="26" t="s">
        <v>7</v>
      </c>
      <c r="D1061" s="26" t="s">
        <v>36</v>
      </c>
      <c r="E1061" s="26">
        <v>0.5</v>
      </c>
      <c r="F1061" s="26">
        <v>17376703.164625999</v>
      </c>
    </row>
    <row r="1062" spans="2:6" x14ac:dyDescent="0.3">
      <c r="B1062" s="35" t="s">
        <v>44</v>
      </c>
      <c r="C1062" s="28" t="s">
        <v>7</v>
      </c>
      <c r="D1062" s="28" t="s">
        <v>36</v>
      </c>
      <c r="E1062" s="28">
        <v>0.5</v>
      </c>
      <c r="F1062" s="28">
        <v>17376703.164625999</v>
      </c>
    </row>
    <row r="1063" spans="2:6" x14ac:dyDescent="0.3">
      <c r="B1063" s="34" t="s">
        <v>44</v>
      </c>
      <c r="C1063" s="26" t="s">
        <v>7</v>
      </c>
      <c r="D1063" s="26" t="s">
        <v>36</v>
      </c>
      <c r="E1063" s="26">
        <v>0.5</v>
      </c>
      <c r="F1063" s="26">
        <v>17376703.164625999</v>
      </c>
    </row>
    <row r="1064" spans="2:6" x14ac:dyDescent="0.3">
      <c r="B1064" s="35" t="s">
        <v>44</v>
      </c>
      <c r="C1064" s="28" t="s">
        <v>7</v>
      </c>
      <c r="D1064" s="28" t="s">
        <v>36</v>
      </c>
      <c r="E1064" s="28">
        <v>0.25</v>
      </c>
      <c r="F1064" s="28">
        <v>14273198.391078999</v>
      </c>
    </row>
    <row r="1065" spans="2:6" x14ac:dyDescent="0.3">
      <c r="B1065" s="34" t="s">
        <v>44</v>
      </c>
      <c r="C1065" s="26" t="s">
        <v>7</v>
      </c>
      <c r="D1065" s="26" t="s">
        <v>36</v>
      </c>
      <c r="E1065" s="26">
        <v>0.25</v>
      </c>
      <c r="F1065" s="26">
        <v>14273198.391078999</v>
      </c>
    </row>
    <row r="1066" spans="2:6" x14ac:dyDescent="0.3">
      <c r="B1066" s="35" t="s">
        <v>44</v>
      </c>
      <c r="C1066" s="28" t="s">
        <v>7</v>
      </c>
      <c r="D1066" s="28" t="s">
        <v>36</v>
      </c>
      <c r="E1066" s="28">
        <v>0.25</v>
      </c>
      <c r="F1066" s="28">
        <v>14273198.391078999</v>
      </c>
    </row>
    <row r="1067" spans="2:6" x14ac:dyDescent="0.3">
      <c r="B1067" s="34" t="s">
        <v>44</v>
      </c>
      <c r="C1067" s="26" t="s">
        <v>7</v>
      </c>
      <c r="D1067" s="26" t="s">
        <v>36</v>
      </c>
      <c r="E1067" s="26">
        <v>0.25</v>
      </c>
      <c r="F1067" s="26">
        <v>14273198.391078999</v>
      </c>
    </row>
    <row r="1068" spans="2:6" x14ac:dyDescent="0.3">
      <c r="B1068" s="35" t="s">
        <v>44</v>
      </c>
      <c r="C1068" s="28" t="s">
        <v>7</v>
      </c>
      <c r="D1068" s="28" t="s">
        <v>36</v>
      </c>
      <c r="E1068" s="28">
        <v>0.05</v>
      </c>
      <c r="F1068" s="28">
        <v>10953406.543939</v>
      </c>
    </row>
    <row r="1069" spans="2:6" x14ac:dyDescent="0.3">
      <c r="B1069" s="34" t="s">
        <v>44</v>
      </c>
      <c r="C1069" s="26" t="s">
        <v>7</v>
      </c>
      <c r="D1069" s="26" t="s">
        <v>36</v>
      </c>
      <c r="E1069" s="26">
        <v>0.05</v>
      </c>
      <c r="F1069" s="26">
        <v>10953406.543939</v>
      </c>
    </row>
    <row r="1070" spans="2:6" x14ac:dyDescent="0.3">
      <c r="B1070" s="35" t="s">
        <v>44</v>
      </c>
      <c r="C1070" s="28" t="s">
        <v>7</v>
      </c>
      <c r="D1070" s="28" t="s">
        <v>36</v>
      </c>
      <c r="E1070" s="28">
        <v>0.05</v>
      </c>
      <c r="F1070" s="28">
        <v>10953406.543939</v>
      </c>
    </row>
    <row r="1071" spans="2:6" x14ac:dyDescent="0.3">
      <c r="B1071" s="34" t="s">
        <v>44</v>
      </c>
      <c r="C1071" s="26" t="s">
        <v>7</v>
      </c>
      <c r="D1071" s="26" t="s">
        <v>36</v>
      </c>
      <c r="E1071" s="26">
        <v>0</v>
      </c>
      <c r="F1071" s="26">
        <v>5250027.5273620002</v>
      </c>
    </row>
    <row r="1072" spans="2:6" x14ac:dyDescent="0.3">
      <c r="B1072" s="35" t="s">
        <v>44</v>
      </c>
      <c r="C1072" s="28" t="s">
        <v>7</v>
      </c>
      <c r="D1072" s="28" t="s">
        <v>36</v>
      </c>
      <c r="E1072" s="28" t="s">
        <v>24</v>
      </c>
      <c r="F1072" s="28">
        <v>17820623.665975001</v>
      </c>
    </row>
    <row r="1073" spans="2:6" x14ac:dyDescent="0.3">
      <c r="B1073" s="34" t="s">
        <v>44</v>
      </c>
      <c r="C1073" s="26" t="s">
        <v>7</v>
      </c>
      <c r="D1073" s="26" t="s">
        <v>37</v>
      </c>
      <c r="E1073" s="26">
        <v>1</v>
      </c>
      <c r="F1073" s="26">
        <v>9112143.3592859991</v>
      </c>
    </row>
    <row r="1074" spans="2:6" x14ac:dyDescent="0.3">
      <c r="B1074" s="35" t="s">
        <v>44</v>
      </c>
      <c r="C1074" s="28" t="s">
        <v>7</v>
      </c>
      <c r="D1074" s="28" t="s">
        <v>37</v>
      </c>
      <c r="E1074" s="28">
        <v>0.95</v>
      </c>
      <c r="F1074" s="28">
        <v>5975457.6656879997</v>
      </c>
    </row>
    <row r="1075" spans="2:6" x14ac:dyDescent="0.3">
      <c r="B1075" s="34" t="s">
        <v>44</v>
      </c>
      <c r="C1075" s="26" t="s">
        <v>7</v>
      </c>
      <c r="D1075" s="26" t="s">
        <v>37</v>
      </c>
      <c r="E1075" s="26">
        <v>0.95</v>
      </c>
      <c r="F1075" s="26">
        <v>5975457.6656879997</v>
      </c>
    </row>
    <row r="1076" spans="2:6" x14ac:dyDescent="0.3">
      <c r="B1076" s="35" t="s">
        <v>44</v>
      </c>
      <c r="C1076" s="28" t="s">
        <v>7</v>
      </c>
      <c r="D1076" s="28" t="s">
        <v>37</v>
      </c>
      <c r="E1076" s="28">
        <v>0.95</v>
      </c>
      <c r="F1076" s="28">
        <v>5975457.6656879997</v>
      </c>
    </row>
    <row r="1077" spans="2:6" x14ac:dyDescent="0.3">
      <c r="B1077" s="34" t="s">
        <v>44</v>
      </c>
      <c r="C1077" s="26" t="s">
        <v>7</v>
      </c>
      <c r="D1077" s="26" t="s">
        <v>37</v>
      </c>
      <c r="E1077" s="26">
        <v>0.75</v>
      </c>
      <c r="F1077" s="26">
        <v>4307688.2409760002</v>
      </c>
    </row>
    <row r="1078" spans="2:6" x14ac:dyDescent="0.3">
      <c r="B1078" s="35" t="s">
        <v>44</v>
      </c>
      <c r="C1078" s="28" t="s">
        <v>7</v>
      </c>
      <c r="D1078" s="28" t="s">
        <v>37</v>
      </c>
      <c r="E1078" s="28">
        <v>0.75</v>
      </c>
      <c r="F1078" s="28">
        <v>4307688.2409760002</v>
      </c>
    </row>
    <row r="1079" spans="2:6" x14ac:dyDescent="0.3">
      <c r="B1079" s="34" t="s">
        <v>44</v>
      </c>
      <c r="C1079" s="26" t="s">
        <v>7</v>
      </c>
      <c r="D1079" s="26" t="s">
        <v>37</v>
      </c>
      <c r="E1079" s="26">
        <v>0.75</v>
      </c>
      <c r="F1079" s="26">
        <v>4307688.2409760002</v>
      </c>
    </row>
    <row r="1080" spans="2:6" x14ac:dyDescent="0.3">
      <c r="B1080" s="35" t="s">
        <v>44</v>
      </c>
      <c r="C1080" s="28" t="s">
        <v>7</v>
      </c>
      <c r="D1080" s="28" t="s">
        <v>37</v>
      </c>
      <c r="E1080" s="28">
        <v>0.75</v>
      </c>
      <c r="F1080" s="28">
        <v>4307688.2409760002</v>
      </c>
    </row>
    <row r="1081" spans="2:6" x14ac:dyDescent="0.3">
      <c r="B1081" s="34" t="s">
        <v>44</v>
      </c>
      <c r="C1081" s="26" t="s">
        <v>7</v>
      </c>
      <c r="D1081" s="26" t="s">
        <v>37</v>
      </c>
      <c r="E1081" s="26">
        <v>0.5</v>
      </c>
      <c r="F1081" s="26">
        <v>2966343.8562329998</v>
      </c>
    </row>
    <row r="1082" spans="2:6" x14ac:dyDescent="0.3">
      <c r="B1082" s="35" t="s">
        <v>44</v>
      </c>
      <c r="C1082" s="28" t="s">
        <v>7</v>
      </c>
      <c r="D1082" s="28" t="s">
        <v>37</v>
      </c>
      <c r="E1082" s="28">
        <v>0.5</v>
      </c>
      <c r="F1082" s="28">
        <v>2966343.8562329998</v>
      </c>
    </row>
    <row r="1083" spans="2:6" x14ac:dyDescent="0.3">
      <c r="B1083" s="34" t="s">
        <v>44</v>
      </c>
      <c r="C1083" s="26" t="s">
        <v>7</v>
      </c>
      <c r="D1083" s="26" t="s">
        <v>37</v>
      </c>
      <c r="E1083" s="26">
        <v>0.5</v>
      </c>
      <c r="F1083" s="26">
        <v>2966343.8562329998</v>
      </c>
    </row>
    <row r="1084" spans="2:6" x14ac:dyDescent="0.3">
      <c r="B1084" s="35" t="s">
        <v>44</v>
      </c>
      <c r="C1084" s="28" t="s">
        <v>7</v>
      </c>
      <c r="D1084" s="28" t="s">
        <v>37</v>
      </c>
      <c r="E1084" s="28">
        <v>0.5</v>
      </c>
      <c r="F1084" s="28">
        <v>2966343.8562329998</v>
      </c>
    </row>
    <row r="1085" spans="2:6" x14ac:dyDescent="0.3">
      <c r="B1085" s="34" t="s">
        <v>44</v>
      </c>
      <c r="C1085" s="26" t="s">
        <v>7</v>
      </c>
      <c r="D1085" s="26" t="s">
        <v>37</v>
      </c>
      <c r="E1085" s="26">
        <v>0.5</v>
      </c>
      <c r="F1085" s="26">
        <v>2966343.8562329998</v>
      </c>
    </row>
    <row r="1086" spans="2:6" x14ac:dyDescent="0.3">
      <c r="B1086" s="35" t="s">
        <v>44</v>
      </c>
      <c r="C1086" s="28" t="s">
        <v>7</v>
      </c>
      <c r="D1086" s="28" t="s">
        <v>37</v>
      </c>
      <c r="E1086" s="28">
        <v>0.25</v>
      </c>
      <c r="F1086" s="28">
        <v>2069722.3036229999</v>
      </c>
    </row>
    <row r="1087" spans="2:6" x14ac:dyDescent="0.3">
      <c r="B1087" s="34" t="s">
        <v>44</v>
      </c>
      <c r="C1087" s="26" t="s">
        <v>7</v>
      </c>
      <c r="D1087" s="26" t="s">
        <v>37</v>
      </c>
      <c r="E1087" s="26">
        <v>0.25</v>
      </c>
      <c r="F1087" s="26">
        <v>2069722.3036229999</v>
      </c>
    </row>
    <row r="1088" spans="2:6" x14ac:dyDescent="0.3">
      <c r="B1088" s="35" t="s">
        <v>44</v>
      </c>
      <c r="C1088" s="28" t="s">
        <v>7</v>
      </c>
      <c r="D1088" s="28" t="s">
        <v>37</v>
      </c>
      <c r="E1088" s="28">
        <v>0.25</v>
      </c>
      <c r="F1088" s="28">
        <v>2069722.3036229999</v>
      </c>
    </row>
    <row r="1089" spans="2:6" x14ac:dyDescent="0.3">
      <c r="B1089" s="34" t="s">
        <v>44</v>
      </c>
      <c r="C1089" s="26" t="s">
        <v>7</v>
      </c>
      <c r="D1089" s="26" t="s">
        <v>37</v>
      </c>
      <c r="E1089" s="26">
        <v>0.25</v>
      </c>
      <c r="F1089" s="26">
        <v>2069722.3036229999</v>
      </c>
    </row>
    <row r="1090" spans="2:6" x14ac:dyDescent="0.3">
      <c r="B1090" s="35" t="s">
        <v>44</v>
      </c>
      <c r="C1090" s="28" t="s">
        <v>7</v>
      </c>
      <c r="D1090" s="28" t="s">
        <v>37</v>
      </c>
      <c r="E1090" s="28">
        <v>0.05</v>
      </c>
      <c r="F1090" s="28">
        <v>1317985.983027</v>
      </c>
    </row>
    <row r="1091" spans="2:6" x14ac:dyDescent="0.3">
      <c r="B1091" s="34" t="s">
        <v>44</v>
      </c>
      <c r="C1091" s="26" t="s">
        <v>7</v>
      </c>
      <c r="D1091" s="26" t="s">
        <v>37</v>
      </c>
      <c r="E1091" s="26">
        <v>0.05</v>
      </c>
      <c r="F1091" s="26">
        <v>1317985.983027</v>
      </c>
    </row>
    <row r="1092" spans="2:6" x14ac:dyDescent="0.3">
      <c r="B1092" s="35" t="s">
        <v>44</v>
      </c>
      <c r="C1092" s="28" t="s">
        <v>7</v>
      </c>
      <c r="D1092" s="28" t="s">
        <v>37</v>
      </c>
      <c r="E1092" s="28">
        <v>0.05</v>
      </c>
      <c r="F1092" s="28">
        <v>1317985.983027</v>
      </c>
    </row>
    <row r="1093" spans="2:6" x14ac:dyDescent="0.3">
      <c r="B1093" s="34" t="s">
        <v>44</v>
      </c>
      <c r="C1093" s="26" t="s">
        <v>7</v>
      </c>
      <c r="D1093" s="26" t="s">
        <v>37</v>
      </c>
      <c r="E1093" s="26">
        <v>0</v>
      </c>
      <c r="F1093" s="26">
        <v>498480.08001600002</v>
      </c>
    </row>
    <row r="1094" spans="2:6" x14ac:dyDescent="0.3">
      <c r="B1094" s="35" t="s">
        <v>44</v>
      </c>
      <c r="C1094" s="28" t="s">
        <v>7</v>
      </c>
      <c r="D1094" s="28" t="s">
        <v>37</v>
      </c>
      <c r="E1094" s="28" t="s">
        <v>24</v>
      </c>
      <c r="F1094" s="28">
        <v>3265045.92093</v>
      </c>
    </row>
    <row r="1095" spans="2:6" x14ac:dyDescent="0.3">
      <c r="B1095" s="34" t="s">
        <v>44</v>
      </c>
      <c r="C1095" s="26" t="s">
        <v>7</v>
      </c>
      <c r="D1095" s="26" t="s">
        <v>38</v>
      </c>
      <c r="E1095" s="26">
        <v>1</v>
      </c>
      <c r="F1095" s="26">
        <v>26966832.378334001</v>
      </c>
    </row>
    <row r="1096" spans="2:6" x14ac:dyDescent="0.3">
      <c r="B1096" s="35" t="s">
        <v>44</v>
      </c>
      <c r="C1096" s="28" t="s">
        <v>7</v>
      </c>
      <c r="D1096" s="28" t="s">
        <v>38</v>
      </c>
      <c r="E1096" s="28">
        <v>0.95</v>
      </c>
      <c r="F1096" s="28">
        <v>20122211.651014</v>
      </c>
    </row>
    <row r="1097" spans="2:6" x14ac:dyDescent="0.3">
      <c r="B1097" s="34" t="s">
        <v>44</v>
      </c>
      <c r="C1097" s="26" t="s">
        <v>7</v>
      </c>
      <c r="D1097" s="26" t="s">
        <v>38</v>
      </c>
      <c r="E1097" s="26">
        <v>0.95</v>
      </c>
      <c r="F1097" s="26">
        <v>20122211.651014</v>
      </c>
    </row>
    <row r="1098" spans="2:6" x14ac:dyDescent="0.3">
      <c r="B1098" s="35" t="s">
        <v>44</v>
      </c>
      <c r="C1098" s="28" t="s">
        <v>7</v>
      </c>
      <c r="D1098" s="28" t="s">
        <v>38</v>
      </c>
      <c r="E1098" s="28">
        <v>0.95</v>
      </c>
      <c r="F1098" s="28">
        <v>20122211.651014</v>
      </c>
    </row>
    <row r="1099" spans="2:6" x14ac:dyDescent="0.3">
      <c r="B1099" s="34" t="s">
        <v>44</v>
      </c>
      <c r="C1099" s="26" t="s">
        <v>7</v>
      </c>
      <c r="D1099" s="26" t="s">
        <v>38</v>
      </c>
      <c r="E1099" s="26">
        <v>0.75</v>
      </c>
      <c r="F1099" s="26">
        <v>16629555.5066</v>
      </c>
    </row>
    <row r="1100" spans="2:6" x14ac:dyDescent="0.3">
      <c r="B1100" s="35" t="s">
        <v>44</v>
      </c>
      <c r="C1100" s="28" t="s">
        <v>7</v>
      </c>
      <c r="D1100" s="28" t="s">
        <v>38</v>
      </c>
      <c r="E1100" s="28">
        <v>0.75</v>
      </c>
      <c r="F1100" s="28">
        <v>16629555.5066</v>
      </c>
    </row>
    <row r="1101" spans="2:6" x14ac:dyDescent="0.3">
      <c r="B1101" s="34" t="s">
        <v>44</v>
      </c>
      <c r="C1101" s="26" t="s">
        <v>7</v>
      </c>
      <c r="D1101" s="26" t="s">
        <v>38</v>
      </c>
      <c r="E1101" s="26">
        <v>0.75</v>
      </c>
      <c r="F1101" s="26">
        <v>16629555.5066</v>
      </c>
    </row>
    <row r="1102" spans="2:6" x14ac:dyDescent="0.3">
      <c r="B1102" s="35" t="s">
        <v>44</v>
      </c>
      <c r="C1102" s="28" t="s">
        <v>7</v>
      </c>
      <c r="D1102" s="28" t="s">
        <v>38</v>
      </c>
      <c r="E1102" s="28">
        <v>0.75</v>
      </c>
      <c r="F1102" s="28">
        <v>16629555.5066</v>
      </c>
    </row>
    <row r="1103" spans="2:6" x14ac:dyDescent="0.3">
      <c r="B1103" s="34" t="s">
        <v>44</v>
      </c>
      <c r="C1103" s="26" t="s">
        <v>7</v>
      </c>
      <c r="D1103" s="26" t="s">
        <v>38</v>
      </c>
      <c r="E1103" s="26">
        <v>0.5</v>
      </c>
      <c r="F1103" s="26">
        <v>14158464.207069</v>
      </c>
    </row>
    <row r="1104" spans="2:6" x14ac:dyDescent="0.3">
      <c r="B1104" s="35" t="s">
        <v>44</v>
      </c>
      <c r="C1104" s="28" t="s">
        <v>7</v>
      </c>
      <c r="D1104" s="28" t="s">
        <v>38</v>
      </c>
      <c r="E1104" s="28">
        <v>0.5</v>
      </c>
      <c r="F1104" s="28">
        <v>14158464.207069</v>
      </c>
    </row>
    <row r="1105" spans="2:6" x14ac:dyDescent="0.3">
      <c r="B1105" s="34" t="s">
        <v>44</v>
      </c>
      <c r="C1105" s="26" t="s">
        <v>7</v>
      </c>
      <c r="D1105" s="26" t="s">
        <v>38</v>
      </c>
      <c r="E1105" s="26">
        <v>0.5</v>
      </c>
      <c r="F1105" s="26">
        <v>14158464.207069</v>
      </c>
    </row>
    <row r="1106" spans="2:6" x14ac:dyDescent="0.3">
      <c r="B1106" s="35" t="s">
        <v>44</v>
      </c>
      <c r="C1106" s="28" t="s">
        <v>7</v>
      </c>
      <c r="D1106" s="28" t="s">
        <v>38</v>
      </c>
      <c r="E1106" s="28">
        <v>0.5</v>
      </c>
      <c r="F1106" s="28">
        <v>14158464.207069</v>
      </c>
    </row>
    <row r="1107" spans="2:6" x14ac:dyDescent="0.3">
      <c r="B1107" s="34" t="s">
        <v>44</v>
      </c>
      <c r="C1107" s="26" t="s">
        <v>7</v>
      </c>
      <c r="D1107" s="26" t="s">
        <v>38</v>
      </c>
      <c r="E1107" s="26">
        <v>0.5</v>
      </c>
      <c r="F1107" s="26">
        <v>14158464.207069</v>
      </c>
    </row>
    <row r="1108" spans="2:6" x14ac:dyDescent="0.3">
      <c r="B1108" s="35" t="s">
        <v>44</v>
      </c>
      <c r="C1108" s="28" t="s">
        <v>7</v>
      </c>
      <c r="D1108" s="28" t="s">
        <v>38</v>
      </c>
      <c r="E1108" s="28">
        <v>0.25</v>
      </c>
      <c r="F1108" s="28">
        <v>11843250.781854</v>
      </c>
    </row>
    <row r="1109" spans="2:6" x14ac:dyDescent="0.3">
      <c r="B1109" s="34" t="s">
        <v>44</v>
      </c>
      <c r="C1109" s="26" t="s">
        <v>7</v>
      </c>
      <c r="D1109" s="26" t="s">
        <v>38</v>
      </c>
      <c r="E1109" s="26">
        <v>0.25</v>
      </c>
      <c r="F1109" s="26">
        <v>11843250.781854</v>
      </c>
    </row>
    <row r="1110" spans="2:6" x14ac:dyDescent="0.3">
      <c r="B1110" s="35" t="s">
        <v>44</v>
      </c>
      <c r="C1110" s="28" t="s">
        <v>7</v>
      </c>
      <c r="D1110" s="28" t="s">
        <v>38</v>
      </c>
      <c r="E1110" s="28">
        <v>0.25</v>
      </c>
      <c r="F1110" s="28">
        <v>11843250.781854</v>
      </c>
    </row>
    <row r="1111" spans="2:6" x14ac:dyDescent="0.3">
      <c r="B1111" s="34" t="s">
        <v>44</v>
      </c>
      <c r="C1111" s="26" t="s">
        <v>7</v>
      </c>
      <c r="D1111" s="26" t="s">
        <v>38</v>
      </c>
      <c r="E1111" s="26">
        <v>0.25</v>
      </c>
      <c r="F1111" s="26">
        <v>11843250.781854</v>
      </c>
    </row>
    <row r="1112" spans="2:6" x14ac:dyDescent="0.3">
      <c r="B1112" s="35" t="s">
        <v>44</v>
      </c>
      <c r="C1112" s="28" t="s">
        <v>7</v>
      </c>
      <c r="D1112" s="28" t="s">
        <v>38</v>
      </c>
      <c r="E1112" s="28">
        <v>0.05</v>
      </c>
      <c r="F1112" s="28">
        <v>9211584.8595519997</v>
      </c>
    </row>
    <row r="1113" spans="2:6" x14ac:dyDescent="0.3">
      <c r="B1113" s="34" t="s">
        <v>44</v>
      </c>
      <c r="C1113" s="26" t="s">
        <v>7</v>
      </c>
      <c r="D1113" s="26" t="s">
        <v>38</v>
      </c>
      <c r="E1113" s="26">
        <v>0.05</v>
      </c>
      <c r="F1113" s="26">
        <v>9211584.8595519997</v>
      </c>
    </row>
    <row r="1114" spans="2:6" x14ac:dyDescent="0.3">
      <c r="B1114" s="35" t="s">
        <v>44</v>
      </c>
      <c r="C1114" s="28" t="s">
        <v>7</v>
      </c>
      <c r="D1114" s="28" t="s">
        <v>38</v>
      </c>
      <c r="E1114" s="28">
        <v>0.05</v>
      </c>
      <c r="F1114" s="28">
        <v>9211584.8595519997</v>
      </c>
    </row>
    <row r="1115" spans="2:6" x14ac:dyDescent="0.3">
      <c r="B1115" s="34" t="s">
        <v>44</v>
      </c>
      <c r="C1115" s="26" t="s">
        <v>7</v>
      </c>
      <c r="D1115" s="26" t="s">
        <v>38</v>
      </c>
      <c r="E1115" s="26">
        <v>0</v>
      </c>
      <c r="F1115" s="26">
        <v>4654400.7668350004</v>
      </c>
    </row>
    <row r="1116" spans="2:6" x14ac:dyDescent="0.3">
      <c r="B1116" s="35" t="s">
        <v>44</v>
      </c>
      <c r="C1116" s="28" t="s">
        <v>7</v>
      </c>
      <c r="D1116" s="28" t="s">
        <v>38</v>
      </c>
      <c r="E1116" s="28" t="s">
        <v>24</v>
      </c>
      <c r="F1116" s="28">
        <v>14346692.186104</v>
      </c>
    </row>
    <row r="1117" spans="2:6" x14ac:dyDescent="0.3">
      <c r="B1117" s="34" t="s">
        <v>44</v>
      </c>
      <c r="C1117" s="26" t="s">
        <v>7</v>
      </c>
      <c r="D1117" s="26" t="s">
        <v>46</v>
      </c>
      <c r="E1117" s="26">
        <v>1</v>
      </c>
      <c r="F1117" s="26">
        <v>612</v>
      </c>
    </row>
    <row r="1118" spans="2:6" x14ac:dyDescent="0.3">
      <c r="B1118" s="35" t="s">
        <v>44</v>
      </c>
      <c r="C1118" s="28" t="s">
        <v>7</v>
      </c>
      <c r="D1118" s="28" t="s">
        <v>46</v>
      </c>
      <c r="E1118" s="28">
        <v>0.95</v>
      </c>
      <c r="F1118" s="28">
        <v>507</v>
      </c>
    </row>
    <row r="1119" spans="2:6" x14ac:dyDescent="0.3">
      <c r="B1119" s="34" t="s">
        <v>44</v>
      </c>
      <c r="C1119" s="26" t="s">
        <v>7</v>
      </c>
      <c r="D1119" s="26" t="s">
        <v>46</v>
      </c>
      <c r="E1119" s="26">
        <v>0.95</v>
      </c>
      <c r="F1119" s="26">
        <v>507</v>
      </c>
    </row>
    <row r="1120" spans="2:6" x14ac:dyDescent="0.3">
      <c r="B1120" s="35" t="s">
        <v>44</v>
      </c>
      <c r="C1120" s="28" t="s">
        <v>7</v>
      </c>
      <c r="D1120" s="28" t="s">
        <v>46</v>
      </c>
      <c r="E1120" s="28">
        <v>0.95</v>
      </c>
      <c r="F1120" s="28">
        <v>507</v>
      </c>
    </row>
    <row r="1121" spans="2:6" x14ac:dyDescent="0.3">
      <c r="B1121" s="34" t="s">
        <v>44</v>
      </c>
      <c r="C1121" s="26" t="s">
        <v>7</v>
      </c>
      <c r="D1121" s="26" t="s">
        <v>46</v>
      </c>
      <c r="E1121" s="26">
        <v>0.75</v>
      </c>
      <c r="F1121" s="26">
        <v>416</v>
      </c>
    </row>
    <row r="1122" spans="2:6" x14ac:dyDescent="0.3">
      <c r="B1122" s="35" t="s">
        <v>44</v>
      </c>
      <c r="C1122" s="28" t="s">
        <v>7</v>
      </c>
      <c r="D1122" s="28" t="s">
        <v>46</v>
      </c>
      <c r="E1122" s="28">
        <v>0.75</v>
      </c>
      <c r="F1122" s="28">
        <v>416</v>
      </c>
    </row>
    <row r="1123" spans="2:6" x14ac:dyDescent="0.3">
      <c r="B1123" s="34" t="s">
        <v>44</v>
      </c>
      <c r="C1123" s="26" t="s">
        <v>7</v>
      </c>
      <c r="D1123" s="26" t="s">
        <v>46</v>
      </c>
      <c r="E1123" s="26">
        <v>0.75</v>
      </c>
      <c r="F1123" s="26">
        <v>416</v>
      </c>
    </row>
    <row r="1124" spans="2:6" x14ac:dyDescent="0.3">
      <c r="B1124" s="35" t="s">
        <v>44</v>
      </c>
      <c r="C1124" s="28" t="s">
        <v>7</v>
      </c>
      <c r="D1124" s="28" t="s">
        <v>46</v>
      </c>
      <c r="E1124" s="28">
        <v>0.75</v>
      </c>
      <c r="F1124" s="28">
        <v>416</v>
      </c>
    </row>
    <row r="1125" spans="2:6" x14ac:dyDescent="0.3">
      <c r="B1125" s="34" t="s">
        <v>44</v>
      </c>
      <c r="C1125" s="26" t="s">
        <v>7</v>
      </c>
      <c r="D1125" s="26" t="s">
        <v>46</v>
      </c>
      <c r="E1125" s="26">
        <v>0.5</v>
      </c>
      <c r="F1125" s="26">
        <v>313</v>
      </c>
    </row>
    <row r="1126" spans="2:6" x14ac:dyDescent="0.3">
      <c r="B1126" s="35" t="s">
        <v>44</v>
      </c>
      <c r="C1126" s="28" t="s">
        <v>7</v>
      </c>
      <c r="D1126" s="28" t="s">
        <v>46</v>
      </c>
      <c r="E1126" s="28">
        <v>0.5</v>
      </c>
      <c r="F1126" s="28">
        <v>313</v>
      </c>
    </row>
    <row r="1127" spans="2:6" x14ac:dyDescent="0.3">
      <c r="B1127" s="34" t="s">
        <v>44</v>
      </c>
      <c r="C1127" s="26" t="s">
        <v>7</v>
      </c>
      <c r="D1127" s="26" t="s">
        <v>46</v>
      </c>
      <c r="E1127" s="26">
        <v>0.5</v>
      </c>
      <c r="F1127" s="26">
        <v>313</v>
      </c>
    </row>
    <row r="1128" spans="2:6" x14ac:dyDescent="0.3">
      <c r="B1128" s="35" t="s">
        <v>44</v>
      </c>
      <c r="C1128" s="28" t="s">
        <v>7</v>
      </c>
      <c r="D1128" s="28" t="s">
        <v>46</v>
      </c>
      <c r="E1128" s="28">
        <v>0.5</v>
      </c>
      <c r="F1128" s="28">
        <v>313</v>
      </c>
    </row>
    <row r="1129" spans="2:6" x14ac:dyDescent="0.3">
      <c r="B1129" s="34" t="s">
        <v>44</v>
      </c>
      <c r="C1129" s="26" t="s">
        <v>7</v>
      </c>
      <c r="D1129" s="26" t="s">
        <v>46</v>
      </c>
      <c r="E1129" s="26">
        <v>0.5</v>
      </c>
      <c r="F1129" s="26">
        <v>313</v>
      </c>
    </row>
    <row r="1130" spans="2:6" x14ac:dyDescent="0.3">
      <c r="B1130" s="35" t="s">
        <v>44</v>
      </c>
      <c r="C1130" s="28" t="s">
        <v>7</v>
      </c>
      <c r="D1130" s="28" t="s">
        <v>46</v>
      </c>
      <c r="E1130" s="28">
        <v>0.25</v>
      </c>
      <c r="F1130" s="28">
        <v>245</v>
      </c>
    </row>
    <row r="1131" spans="2:6" x14ac:dyDescent="0.3">
      <c r="B1131" s="34" t="s">
        <v>44</v>
      </c>
      <c r="C1131" s="26" t="s">
        <v>7</v>
      </c>
      <c r="D1131" s="26" t="s">
        <v>46</v>
      </c>
      <c r="E1131" s="26">
        <v>0.25</v>
      </c>
      <c r="F1131" s="26">
        <v>245</v>
      </c>
    </row>
    <row r="1132" spans="2:6" x14ac:dyDescent="0.3">
      <c r="B1132" s="35" t="s">
        <v>44</v>
      </c>
      <c r="C1132" s="28" t="s">
        <v>7</v>
      </c>
      <c r="D1132" s="28" t="s">
        <v>46</v>
      </c>
      <c r="E1132" s="28">
        <v>0.25</v>
      </c>
      <c r="F1132" s="28">
        <v>245</v>
      </c>
    </row>
    <row r="1133" spans="2:6" x14ac:dyDescent="0.3">
      <c r="B1133" s="34" t="s">
        <v>44</v>
      </c>
      <c r="C1133" s="26" t="s">
        <v>7</v>
      </c>
      <c r="D1133" s="26" t="s">
        <v>46</v>
      </c>
      <c r="E1133" s="26">
        <v>0.25</v>
      </c>
      <c r="F1133" s="26">
        <v>245</v>
      </c>
    </row>
    <row r="1134" spans="2:6" x14ac:dyDescent="0.3">
      <c r="B1134" s="35" t="s">
        <v>44</v>
      </c>
      <c r="C1134" s="28" t="s">
        <v>7</v>
      </c>
      <c r="D1134" s="28" t="s">
        <v>46</v>
      </c>
      <c r="E1134" s="28">
        <v>0.05</v>
      </c>
      <c r="F1134" s="28">
        <v>187</v>
      </c>
    </row>
    <row r="1135" spans="2:6" x14ac:dyDescent="0.3">
      <c r="B1135" s="34" t="s">
        <v>44</v>
      </c>
      <c r="C1135" s="26" t="s">
        <v>7</v>
      </c>
      <c r="D1135" s="26" t="s">
        <v>46</v>
      </c>
      <c r="E1135" s="26">
        <v>0.05</v>
      </c>
      <c r="F1135" s="26">
        <v>187</v>
      </c>
    </row>
    <row r="1136" spans="2:6" x14ac:dyDescent="0.3">
      <c r="B1136" s="35" t="s">
        <v>44</v>
      </c>
      <c r="C1136" s="28" t="s">
        <v>7</v>
      </c>
      <c r="D1136" s="28" t="s">
        <v>46</v>
      </c>
      <c r="E1136" s="28">
        <v>0.05</v>
      </c>
      <c r="F1136" s="28">
        <v>187</v>
      </c>
    </row>
    <row r="1137" spans="2:6" x14ac:dyDescent="0.3">
      <c r="B1137" s="34" t="s">
        <v>44</v>
      </c>
      <c r="C1137" s="26" t="s">
        <v>7</v>
      </c>
      <c r="D1137" s="26" t="s">
        <v>46</v>
      </c>
      <c r="E1137" s="26">
        <v>0</v>
      </c>
      <c r="F1137" s="26">
        <v>114</v>
      </c>
    </row>
    <row r="1138" spans="2:6" x14ac:dyDescent="0.3">
      <c r="B1138" s="35" t="s">
        <v>44</v>
      </c>
      <c r="C1138" s="28" t="s">
        <v>7</v>
      </c>
      <c r="D1138" s="28" t="s">
        <v>46</v>
      </c>
      <c r="E1138" s="28" t="s">
        <v>24</v>
      </c>
      <c r="F1138" s="28">
        <v>331.20922200000001</v>
      </c>
    </row>
    <row r="1139" spans="2:6" x14ac:dyDescent="0.3">
      <c r="B1139" s="34" t="s">
        <v>44</v>
      </c>
      <c r="C1139" s="26" t="s">
        <v>7</v>
      </c>
      <c r="D1139" s="26" t="s">
        <v>39</v>
      </c>
      <c r="E1139" s="26">
        <v>1</v>
      </c>
      <c r="F1139" s="26">
        <v>57.765860000000004</v>
      </c>
    </row>
    <row r="1140" spans="2:6" x14ac:dyDescent="0.3">
      <c r="B1140" s="35" t="s">
        <v>44</v>
      </c>
      <c r="C1140" s="28" t="s">
        <v>7</v>
      </c>
      <c r="D1140" s="28" t="s">
        <v>39</v>
      </c>
      <c r="E1140" s="28">
        <v>0.95</v>
      </c>
      <c r="F1140" s="28">
        <v>46.132306</v>
      </c>
    </row>
    <row r="1141" spans="2:6" x14ac:dyDescent="0.3">
      <c r="B1141" s="34" t="s">
        <v>44</v>
      </c>
      <c r="C1141" s="26" t="s">
        <v>7</v>
      </c>
      <c r="D1141" s="26" t="s">
        <v>39</v>
      </c>
      <c r="E1141" s="26">
        <v>0.95</v>
      </c>
      <c r="F1141" s="26">
        <v>46.132306</v>
      </c>
    </row>
    <row r="1142" spans="2:6" x14ac:dyDescent="0.3">
      <c r="B1142" s="35" t="s">
        <v>44</v>
      </c>
      <c r="C1142" s="28" t="s">
        <v>7</v>
      </c>
      <c r="D1142" s="28" t="s">
        <v>39</v>
      </c>
      <c r="E1142" s="28">
        <v>0.95</v>
      </c>
      <c r="F1142" s="28">
        <v>46.132306</v>
      </c>
    </row>
    <row r="1143" spans="2:6" x14ac:dyDescent="0.3">
      <c r="B1143" s="34" t="s">
        <v>44</v>
      </c>
      <c r="C1143" s="26" t="s">
        <v>7</v>
      </c>
      <c r="D1143" s="26" t="s">
        <v>39</v>
      </c>
      <c r="E1143" s="26">
        <v>0.75</v>
      </c>
      <c r="F1143" s="26">
        <v>40.343203000000003</v>
      </c>
    </row>
    <row r="1144" spans="2:6" x14ac:dyDescent="0.3">
      <c r="B1144" s="35" t="s">
        <v>44</v>
      </c>
      <c r="C1144" s="28" t="s">
        <v>7</v>
      </c>
      <c r="D1144" s="28" t="s">
        <v>39</v>
      </c>
      <c r="E1144" s="28">
        <v>0.75</v>
      </c>
      <c r="F1144" s="28">
        <v>40.343203000000003</v>
      </c>
    </row>
    <row r="1145" spans="2:6" x14ac:dyDescent="0.3">
      <c r="B1145" s="34" t="s">
        <v>44</v>
      </c>
      <c r="C1145" s="26" t="s">
        <v>7</v>
      </c>
      <c r="D1145" s="26" t="s">
        <v>39</v>
      </c>
      <c r="E1145" s="26">
        <v>0.75</v>
      </c>
      <c r="F1145" s="26">
        <v>40.343203000000003</v>
      </c>
    </row>
    <row r="1146" spans="2:6" x14ac:dyDescent="0.3">
      <c r="B1146" s="35" t="s">
        <v>44</v>
      </c>
      <c r="C1146" s="28" t="s">
        <v>7</v>
      </c>
      <c r="D1146" s="28" t="s">
        <v>39</v>
      </c>
      <c r="E1146" s="28">
        <v>0.75</v>
      </c>
      <c r="F1146" s="28">
        <v>40.343203000000003</v>
      </c>
    </row>
    <row r="1147" spans="2:6" x14ac:dyDescent="0.3">
      <c r="B1147" s="34" t="s">
        <v>44</v>
      </c>
      <c r="C1147" s="26" t="s">
        <v>7</v>
      </c>
      <c r="D1147" s="26" t="s">
        <v>39</v>
      </c>
      <c r="E1147" s="26">
        <v>0.5</v>
      </c>
      <c r="F1147" s="26">
        <v>36.136499999999998</v>
      </c>
    </row>
    <row r="1148" spans="2:6" x14ac:dyDescent="0.3">
      <c r="B1148" s="35" t="s">
        <v>44</v>
      </c>
      <c r="C1148" s="28" t="s">
        <v>7</v>
      </c>
      <c r="D1148" s="28" t="s">
        <v>39</v>
      </c>
      <c r="E1148" s="28">
        <v>0.5</v>
      </c>
      <c r="F1148" s="28">
        <v>36.136499999999998</v>
      </c>
    </row>
    <row r="1149" spans="2:6" x14ac:dyDescent="0.3">
      <c r="B1149" s="34" t="s">
        <v>44</v>
      </c>
      <c r="C1149" s="26" t="s">
        <v>7</v>
      </c>
      <c r="D1149" s="26" t="s">
        <v>39</v>
      </c>
      <c r="E1149" s="26">
        <v>0.5</v>
      </c>
      <c r="F1149" s="26">
        <v>36.136499999999998</v>
      </c>
    </row>
    <row r="1150" spans="2:6" x14ac:dyDescent="0.3">
      <c r="B1150" s="35" t="s">
        <v>44</v>
      </c>
      <c r="C1150" s="28" t="s">
        <v>7</v>
      </c>
      <c r="D1150" s="28" t="s">
        <v>39</v>
      </c>
      <c r="E1150" s="28">
        <v>0.5</v>
      </c>
      <c r="F1150" s="28">
        <v>36.136499999999998</v>
      </c>
    </row>
    <row r="1151" spans="2:6" x14ac:dyDescent="0.3">
      <c r="B1151" s="34" t="s">
        <v>44</v>
      </c>
      <c r="C1151" s="26" t="s">
        <v>7</v>
      </c>
      <c r="D1151" s="26" t="s">
        <v>39</v>
      </c>
      <c r="E1151" s="26">
        <v>0.5</v>
      </c>
      <c r="F1151" s="26">
        <v>36.136499999999998</v>
      </c>
    </row>
    <row r="1152" spans="2:6" x14ac:dyDescent="0.3">
      <c r="B1152" s="35" t="s">
        <v>44</v>
      </c>
      <c r="C1152" s="28" t="s">
        <v>7</v>
      </c>
      <c r="D1152" s="28" t="s">
        <v>39</v>
      </c>
      <c r="E1152" s="28">
        <v>0.25</v>
      </c>
      <c r="F1152" s="28">
        <v>31.852703999999999</v>
      </c>
    </row>
    <row r="1153" spans="2:6" x14ac:dyDescent="0.3">
      <c r="B1153" s="34" t="s">
        <v>44</v>
      </c>
      <c r="C1153" s="26" t="s">
        <v>7</v>
      </c>
      <c r="D1153" s="26" t="s">
        <v>39</v>
      </c>
      <c r="E1153" s="26">
        <v>0.25</v>
      </c>
      <c r="F1153" s="26">
        <v>31.852703999999999</v>
      </c>
    </row>
    <row r="1154" spans="2:6" x14ac:dyDescent="0.3">
      <c r="B1154" s="35" t="s">
        <v>44</v>
      </c>
      <c r="C1154" s="28" t="s">
        <v>7</v>
      </c>
      <c r="D1154" s="28" t="s">
        <v>39</v>
      </c>
      <c r="E1154" s="28">
        <v>0.25</v>
      </c>
      <c r="F1154" s="28">
        <v>31.852703999999999</v>
      </c>
    </row>
    <row r="1155" spans="2:6" x14ac:dyDescent="0.3">
      <c r="B1155" s="34" t="s">
        <v>44</v>
      </c>
      <c r="C1155" s="26" t="s">
        <v>7</v>
      </c>
      <c r="D1155" s="26" t="s">
        <v>39</v>
      </c>
      <c r="E1155" s="26">
        <v>0.25</v>
      </c>
      <c r="F1155" s="26">
        <v>31.852703999999999</v>
      </c>
    </row>
    <row r="1156" spans="2:6" x14ac:dyDescent="0.3">
      <c r="B1156" s="35" t="s">
        <v>44</v>
      </c>
      <c r="C1156" s="28" t="s">
        <v>7</v>
      </c>
      <c r="D1156" s="28" t="s">
        <v>39</v>
      </c>
      <c r="E1156" s="28">
        <v>0.05</v>
      </c>
      <c r="F1156" s="28">
        <v>26.164382</v>
      </c>
    </row>
    <row r="1157" spans="2:6" x14ac:dyDescent="0.3">
      <c r="B1157" s="34" t="s">
        <v>44</v>
      </c>
      <c r="C1157" s="26" t="s">
        <v>7</v>
      </c>
      <c r="D1157" s="26" t="s">
        <v>39</v>
      </c>
      <c r="E1157" s="26">
        <v>0.05</v>
      </c>
      <c r="F1157" s="26">
        <v>26.164382</v>
      </c>
    </row>
    <row r="1158" spans="2:6" x14ac:dyDescent="0.3">
      <c r="B1158" s="35" t="s">
        <v>44</v>
      </c>
      <c r="C1158" s="28" t="s">
        <v>7</v>
      </c>
      <c r="D1158" s="28" t="s">
        <v>39</v>
      </c>
      <c r="E1158" s="28">
        <v>0.05</v>
      </c>
      <c r="F1158" s="28">
        <v>26.164382</v>
      </c>
    </row>
    <row r="1159" spans="2:6" x14ac:dyDescent="0.3">
      <c r="B1159" s="34" t="s">
        <v>44</v>
      </c>
      <c r="C1159" s="26" t="s">
        <v>7</v>
      </c>
      <c r="D1159" s="26" t="s">
        <v>39</v>
      </c>
      <c r="E1159" s="26">
        <v>0</v>
      </c>
      <c r="F1159" s="26">
        <v>16.505119000000001</v>
      </c>
    </row>
    <row r="1160" spans="2:6" x14ac:dyDescent="0.3">
      <c r="B1160" s="35" t="s">
        <v>44</v>
      </c>
      <c r="C1160" s="28" t="s">
        <v>7</v>
      </c>
      <c r="D1160" s="28" t="s">
        <v>39</v>
      </c>
      <c r="E1160" s="28" t="s">
        <v>24</v>
      </c>
      <c r="F1160" s="28">
        <v>36.129368999999997</v>
      </c>
    </row>
    <row r="1161" spans="2:6" x14ac:dyDescent="0.3">
      <c r="B1161" s="34" t="s">
        <v>44</v>
      </c>
      <c r="C1161" s="26" t="s">
        <v>7</v>
      </c>
      <c r="D1161" s="26" t="s">
        <v>40</v>
      </c>
      <c r="E1161" s="26">
        <v>1</v>
      </c>
      <c r="F1161" s="26">
        <v>535.51461500000005</v>
      </c>
    </row>
    <row r="1162" spans="2:6" x14ac:dyDescent="0.3">
      <c r="B1162" s="35" t="s">
        <v>44</v>
      </c>
      <c r="C1162" s="28" t="s">
        <v>7</v>
      </c>
      <c r="D1162" s="28" t="s">
        <v>40</v>
      </c>
      <c r="E1162" s="28">
        <v>0.95</v>
      </c>
      <c r="F1162" s="28">
        <v>336.059864</v>
      </c>
    </row>
    <row r="1163" spans="2:6" x14ac:dyDescent="0.3">
      <c r="B1163" s="34" t="s">
        <v>44</v>
      </c>
      <c r="C1163" s="26" t="s">
        <v>7</v>
      </c>
      <c r="D1163" s="26" t="s">
        <v>40</v>
      </c>
      <c r="E1163" s="26">
        <v>0.95</v>
      </c>
      <c r="F1163" s="26">
        <v>336.059864</v>
      </c>
    </row>
    <row r="1164" spans="2:6" x14ac:dyDescent="0.3">
      <c r="B1164" s="35" t="s">
        <v>44</v>
      </c>
      <c r="C1164" s="28" t="s">
        <v>7</v>
      </c>
      <c r="D1164" s="28" t="s">
        <v>40</v>
      </c>
      <c r="E1164" s="28">
        <v>0.95</v>
      </c>
      <c r="F1164" s="28">
        <v>336.059864</v>
      </c>
    </row>
    <row r="1165" spans="2:6" x14ac:dyDescent="0.3">
      <c r="B1165" s="34" t="s">
        <v>44</v>
      </c>
      <c r="C1165" s="26" t="s">
        <v>7</v>
      </c>
      <c r="D1165" s="26" t="s">
        <v>40</v>
      </c>
      <c r="E1165" s="26">
        <v>0.75</v>
      </c>
      <c r="F1165" s="26">
        <v>269.94833199999999</v>
      </c>
    </row>
    <row r="1166" spans="2:6" x14ac:dyDescent="0.3">
      <c r="B1166" s="35" t="s">
        <v>44</v>
      </c>
      <c r="C1166" s="28" t="s">
        <v>7</v>
      </c>
      <c r="D1166" s="28" t="s">
        <v>40</v>
      </c>
      <c r="E1166" s="28">
        <v>0.75</v>
      </c>
      <c r="F1166" s="28">
        <v>269.94833199999999</v>
      </c>
    </row>
    <row r="1167" spans="2:6" x14ac:dyDescent="0.3">
      <c r="B1167" s="34" t="s">
        <v>44</v>
      </c>
      <c r="C1167" s="26" t="s">
        <v>7</v>
      </c>
      <c r="D1167" s="26" t="s">
        <v>40</v>
      </c>
      <c r="E1167" s="26">
        <v>0.75</v>
      </c>
      <c r="F1167" s="26">
        <v>269.94833199999999</v>
      </c>
    </row>
    <row r="1168" spans="2:6" x14ac:dyDescent="0.3">
      <c r="B1168" s="35" t="s">
        <v>44</v>
      </c>
      <c r="C1168" s="28" t="s">
        <v>7</v>
      </c>
      <c r="D1168" s="28" t="s">
        <v>40</v>
      </c>
      <c r="E1168" s="28">
        <v>0.75</v>
      </c>
      <c r="F1168" s="28">
        <v>269.94833199999999</v>
      </c>
    </row>
    <row r="1169" spans="2:6" x14ac:dyDescent="0.3">
      <c r="B1169" s="34" t="s">
        <v>44</v>
      </c>
      <c r="C1169" s="26" t="s">
        <v>7</v>
      </c>
      <c r="D1169" s="26" t="s">
        <v>40</v>
      </c>
      <c r="E1169" s="26">
        <v>0.5</v>
      </c>
      <c r="F1169" s="26">
        <v>232.87583000000001</v>
      </c>
    </row>
    <row r="1170" spans="2:6" x14ac:dyDescent="0.3">
      <c r="B1170" s="35" t="s">
        <v>44</v>
      </c>
      <c r="C1170" s="28" t="s">
        <v>7</v>
      </c>
      <c r="D1170" s="28" t="s">
        <v>40</v>
      </c>
      <c r="E1170" s="28">
        <v>0.5</v>
      </c>
      <c r="F1170" s="28">
        <v>232.87583000000001</v>
      </c>
    </row>
    <row r="1171" spans="2:6" x14ac:dyDescent="0.3">
      <c r="B1171" s="34" t="s">
        <v>44</v>
      </c>
      <c r="C1171" s="26" t="s">
        <v>7</v>
      </c>
      <c r="D1171" s="26" t="s">
        <v>40</v>
      </c>
      <c r="E1171" s="26">
        <v>0.5</v>
      </c>
      <c r="F1171" s="26">
        <v>232.87583000000001</v>
      </c>
    </row>
    <row r="1172" spans="2:6" x14ac:dyDescent="0.3">
      <c r="B1172" s="35" t="s">
        <v>44</v>
      </c>
      <c r="C1172" s="28" t="s">
        <v>7</v>
      </c>
      <c r="D1172" s="28" t="s">
        <v>40</v>
      </c>
      <c r="E1172" s="28">
        <v>0.5</v>
      </c>
      <c r="F1172" s="28">
        <v>232.87583000000001</v>
      </c>
    </row>
    <row r="1173" spans="2:6" x14ac:dyDescent="0.3">
      <c r="B1173" s="34" t="s">
        <v>44</v>
      </c>
      <c r="C1173" s="26" t="s">
        <v>7</v>
      </c>
      <c r="D1173" s="26" t="s">
        <v>40</v>
      </c>
      <c r="E1173" s="26">
        <v>0.5</v>
      </c>
      <c r="F1173" s="26">
        <v>232.87583000000001</v>
      </c>
    </row>
    <row r="1174" spans="2:6" x14ac:dyDescent="0.3">
      <c r="B1174" s="35" t="s">
        <v>44</v>
      </c>
      <c r="C1174" s="28" t="s">
        <v>7</v>
      </c>
      <c r="D1174" s="28" t="s">
        <v>40</v>
      </c>
      <c r="E1174" s="28">
        <v>0.25</v>
      </c>
      <c r="F1174" s="28">
        <v>205.89182700000001</v>
      </c>
    </row>
    <row r="1175" spans="2:6" x14ac:dyDescent="0.3">
      <c r="B1175" s="34" t="s">
        <v>44</v>
      </c>
      <c r="C1175" s="26" t="s">
        <v>7</v>
      </c>
      <c r="D1175" s="26" t="s">
        <v>40</v>
      </c>
      <c r="E1175" s="26">
        <v>0.25</v>
      </c>
      <c r="F1175" s="26">
        <v>205.89182700000001</v>
      </c>
    </row>
    <row r="1176" spans="2:6" x14ac:dyDescent="0.3">
      <c r="B1176" s="35" t="s">
        <v>44</v>
      </c>
      <c r="C1176" s="28" t="s">
        <v>7</v>
      </c>
      <c r="D1176" s="28" t="s">
        <v>40</v>
      </c>
      <c r="E1176" s="28">
        <v>0.25</v>
      </c>
      <c r="F1176" s="28">
        <v>205.89182700000001</v>
      </c>
    </row>
    <row r="1177" spans="2:6" x14ac:dyDescent="0.3">
      <c r="B1177" s="34" t="s">
        <v>44</v>
      </c>
      <c r="C1177" s="26" t="s">
        <v>7</v>
      </c>
      <c r="D1177" s="26" t="s">
        <v>40</v>
      </c>
      <c r="E1177" s="26">
        <v>0.25</v>
      </c>
      <c r="F1177" s="26">
        <v>205.89182700000001</v>
      </c>
    </row>
    <row r="1178" spans="2:6" x14ac:dyDescent="0.3">
      <c r="B1178" s="35" t="s">
        <v>44</v>
      </c>
      <c r="C1178" s="28" t="s">
        <v>7</v>
      </c>
      <c r="D1178" s="28" t="s">
        <v>40</v>
      </c>
      <c r="E1178" s="28">
        <v>0.05</v>
      </c>
      <c r="F1178" s="28">
        <v>180.379086</v>
      </c>
    </row>
    <row r="1179" spans="2:6" x14ac:dyDescent="0.3">
      <c r="B1179" s="34" t="s">
        <v>44</v>
      </c>
      <c r="C1179" s="26" t="s">
        <v>7</v>
      </c>
      <c r="D1179" s="26" t="s">
        <v>40</v>
      </c>
      <c r="E1179" s="26">
        <v>0.05</v>
      </c>
      <c r="F1179" s="26">
        <v>180.379086</v>
      </c>
    </row>
    <row r="1180" spans="2:6" x14ac:dyDescent="0.3">
      <c r="B1180" s="35" t="s">
        <v>44</v>
      </c>
      <c r="C1180" s="28" t="s">
        <v>7</v>
      </c>
      <c r="D1180" s="28" t="s">
        <v>40</v>
      </c>
      <c r="E1180" s="28">
        <v>0.05</v>
      </c>
      <c r="F1180" s="28">
        <v>180.379086</v>
      </c>
    </row>
    <row r="1181" spans="2:6" x14ac:dyDescent="0.3">
      <c r="B1181" s="34" t="s">
        <v>44</v>
      </c>
      <c r="C1181" s="26" t="s">
        <v>7</v>
      </c>
      <c r="D1181" s="26" t="s">
        <v>40</v>
      </c>
      <c r="E1181" s="26">
        <v>0</v>
      </c>
      <c r="F1181" s="26">
        <v>161.275047</v>
      </c>
    </row>
    <row r="1182" spans="2:6" x14ac:dyDescent="0.3">
      <c r="B1182" s="35" t="s">
        <v>44</v>
      </c>
      <c r="C1182" s="28" t="s">
        <v>7</v>
      </c>
      <c r="D1182" s="28" t="s">
        <v>40</v>
      </c>
      <c r="E1182" s="28" t="s">
        <v>24</v>
      </c>
      <c r="F1182" s="28">
        <v>242.45757599999999</v>
      </c>
    </row>
    <row r="1183" spans="2:6" x14ac:dyDescent="0.3">
      <c r="B1183" s="34" t="s">
        <v>44</v>
      </c>
      <c r="C1183" s="26" t="s">
        <v>7</v>
      </c>
      <c r="D1183" s="26" t="s">
        <v>41</v>
      </c>
      <c r="E1183" s="26">
        <v>1</v>
      </c>
      <c r="F1183" s="26">
        <v>570.61522200000002</v>
      </c>
    </row>
    <row r="1184" spans="2:6" x14ac:dyDescent="0.3">
      <c r="B1184" s="35" t="s">
        <v>44</v>
      </c>
      <c r="C1184" s="28" t="s">
        <v>7</v>
      </c>
      <c r="D1184" s="28" t="s">
        <v>41</v>
      </c>
      <c r="E1184" s="28">
        <v>0.95</v>
      </c>
      <c r="F1184" s="28">
        <v>384.50961599999999</v>
      </c>
    </row>
    <row r="1185" spans="2:6" x14ac:dyDescent="0.3">
      <c r="B1185" s="34" t="s">
        <v>44</v>
      </c>
      <c r="C1185" s="26" t="s">
        <v>7</v>
      </c>
      <c r="D1185" s="26" t="s">
        <v>41</v>
      </c>
      <c r="E1185" s="26">
        <v>0.95</v>
      </c>
      <c r="F1185" s="26">
        <v>384.50961599999999</v>
      </c>
    </row>
    <row r="1186" spans="2:6" x14ac:dyDescent="0.3">
      <c r="B1186" s="35" t="s">
        <v>44</v>
      </c>
      <c r="C1186" s="28" t="s">
        <v>7</v>
      </c>
      <c r="D1186" s="28" t="s">
        <v>41</v>
      </c>
      <c r="E1186" s="28">
        <v>0.95</v>
      </c>
      <c r="F1186" s="28">
        <v>384.50961599999999</v>
      </c>
    </row>
    <row r="1187" spans="2:6" x14ac:dyDescent="0.3">
      <c r="B1187" s="34" t="s">
        <v>44</v>
      </c>
      <c r="C1187" s="26" t="s">
        <v>7</v>
      </c>
      <c r="D1187" s="26" t="s">
        <v>41</v>
      </c>
      <c r="E1187" s="26">
        <v>0.75</v>
      </c>
      <c r="F1187" s="26">
        <v>321.21033999999997</v>
      </c>
    </row>
    <row r="1188" spans="2:6" x14ac:dyDescent="0.3">
      <c r="B1188" s="35" t="s">
        <v>44</v>
      </c>
      <c r="C1188" s="28" t="s">
        <v>7</v>
      </c>
      <c r="D1188" s="28" t="s">
        <v>41</v>
      </c>
      <c r="E1188" s="28">
        <v>0.75</v>
      </c>
      <c r="F1188" s="28">
        <v>321.21033999999997</v>
      </c>
    </row>
    <row r="1189" spans="2:6" x14ac:dyDescent="0.3">
      <c r="B1189" s="34" t="s">
        <v>44</v>
      </c>
      <c r="C1189" s="26" t="s">
        <v>7</v>
      </c>
      <c r="D1189" s="26" t="s">
        <v>41</v>
      </c>
      <c r="E1189" s="26">
        <v>0.75</v>
      </c>
      <c r="F1189" s="26">
        <v>321.21033999999997</v>
      </c>
    </row>
    <row r="1190" spans="2:6" x14ac:dyDescent="0.3">
      <c r="B1190" s="35" t="s">
        <v>44</v>
      </c>
      <c r="C1190" s="28" t="s">
        <v>7</v>
      </c>
      <c r="D1190" s="28" t="s">
        <v>41</v>
      </c>
      <c r="E1190" s="28">
        <v>0.75</v>
      </c>
      <c r="F1190" s="28">
        <v>321.21033999999997</v>
      </c>
    </row>
    <row r="1191" spans="2:6" x14ac:dyDescent="0.3">
      <c r="B1191" s="34" t="s">
        <v>44</v>
      </c>
      <c r="C1191" s="26" t="s">
        <v>7</v>
      </c>
      <c r="D1191" s="26" t="s">
        <v>41</v>
      </c>
      <c r="E1191" s="26">
        <v>0.5</v>
      </c>
      <c r="F1191" s="26">
        <v>287.78836799999999</v>
      </c>
    </row>
    <row r="1192" spans="2:6" x14ac:dyDescent="0.3">
      <c r="B1192" s="35" t="s">
        <v>44</v>
      </c>
      <c r="C1192" s="28" t="s">
        <v>7</v>
      </c>
      <c r="D1192" s="28" t="s">
        <v>41</v>
      </c>
      <c r="E1192" s="28">
        <v>0.5</v>
      </c>
      <c r="F1192" s="28">
        <v>287.78836799999999</v>
      </c>
    </row>
    <row r="1193" spans="2:6" x14ac:dyDescent="0.3">
      <c r="B1193" s="34" t="s">
        <v>44</v>
      </c>
      <c r="C1193" s="26" t="s">
        <v>7</v>
      </c>
      <c r="D1193" s="26" t="s">
        <v>41</v>
      </c>
      <c r="E1193" s="26">
        <v>0.5</v>
      </c>
      <c r="F1193" s="26">
        <v>287.78836799999999</v>
      </c>
    </row>
    <row r="1194" spans="2:6" x14ac:dyDescent="0.3">
      <c r="B1194" s="35" t="s">
        <v>44</v>
      </c>
      <c r="C1194" s="28" t="s">
        <v>7</v>
      </c>
      <c r="D1194" s="28" t="s">
        <v>41</v>
      </c>
      <c r="E1194" s="28">
        <v>0.5</v>
      </c>
      <c r="F1194" s="28">
        <v>287.78836799999999</v>
      </c>
    </row>
    <row r="1195" spans="2:6" x14ac:dyDescent="0.3">
      <c r="B1195" s="34" t="s">
        <v>44</v>
      </c>
      <c r="C1195" s="26" t="s">
        <v>7</v>
      </c>
      <c r="D1195" s="26" t="s">
        <v>41</v>
      </c>
      <c r="E1195" s="26">
        <v>0.5</v>
      </c>
      <c r="F1195" s="26">
        <v>287.78836799999999</v>
      </c>
    </row>
    <row r="1196" spans="2:6" x14ac:dyDescent="0.3">
      <c r="B1196" s="35" t="s">
        <v>44</v>
      </c>
      <c r="C1196" s="28" t="s">
        <v>7</v>
      </c>
      <c r="D1196" s="28" t="s">
        <v>41</v>
      </c>
      <c r="E1196" s="28">
        <v>0.25</v>
      </c>
      <c r="F1196" s="28">
        <v>263.53908899999999</v>
      </c>
    </row>
    <row r="1197" spans="2:6" x14ac:dyDescent="0.3">
      <c r="B1197" s="34" t="s">
        <v>44</v>
      </c>
      <c r="C1197" s="26" t="s">
        <v>7</v>
      </c>
      <c r="D1197" s="26" t="s">
        <v>41</v>
      </c>
      <c r="E1197" s="26">
        <v>0.25</v>
      </c>
      <c r="F1197" s="26">
        <v>263.53908899999999</v>
      </c>
    </row>
    <row r="1198" spans="2:6" x14ac:dyDescent="0.3">
      <c r="B1198" s="35" t="s">
        <v>44</v>
      </c>
      <c r="C1198" s="28" t="s">
        <v>7</v>
      </c>
      <c r="D1198" s="28" t="s">
        <v>41</v>
      </c>
      <c r="E1198" s="28">
        <v>0.25</v>
      </c>
      <c r="F1198" s="28">
        <v>263.53908899999999</v>
      </c>
    </row>
    <row r="1199" spans="2:6" x14ac:dyDescent="0.3">
      <c r="B1199" s="34" t="s">
        <v>44</v>
      </c>
      <c r="C1199" s="26" t="s">
        <v>7</v>
      </c>
      <c r="D1199" s="26" t="s">
        <v>41</v>
      </c>
      <c r="E1199" s="26">
        <v>0.25</v>
      </c>
      <c r="F1199" s="26">
        <v>263.53908899999999</v>
      </c>
    </row>
    <row r="1200" spans="2:6" x14ac:dyDescent="0.3">
      <c r="B1200" s="35" t="s">
        <v>44</v>
      </c>
      <c r="C1200" s="28" t="s">
        <v>7</v>
      </c>
      <c r="D1200" s="28" t="s">
        <v>41</v>
      </c>
      <c r="E1200" s="28">
        <v>0.05</v>
      </c>
      <c r="F1200" s="28">
        <v>238.708741</v>
      </c>
    </row>
    <row r="1201" spans="2:6" x14ac:dyDescent="0.3">
      <c r="B1201" s="34" t="s">
        <v>44</v>
      </c>
      <c r="C1201" s="26" t="s">
        <v>7</v>
      </c>
      <c r="D1201" s="26" t="s">
        <v>41</v>
      </c>
      <c r="E1201" s="26">
        <v>0.05</v>
      </c>
      <c r="F1201" s="26">
        <v>238.708741</v>
      </c>
    </row>
    <row r="1202" spans="2:6" x14ac:dyDescent="0.3">
      <c r="B1202" s="35" t="s">
        <v>44</v>
      </c>
      <c r="C1202" s="28" t="s">
        <v>7</v>
      </c>
      <c r="D1202" s="28" t="s">
        <v>41</v>
      </c>
      <c r="E1202" s="28">
        <v>0.05</v>
      </c>
      <c r="F1202" s="28">
        <v>238.708741</v>
      </c>
    </row>
    <row r="1203" spans="2:6" x14ac:dyDescent="0.3">
      <c r="B1203" s="34" t="s">
        <v>44</v>
      </c>
      <c r="C1203" s="26" t="s">
        <v>7</v>
      </c>
      <c r="D1203" s="26" t="s">
        <v>41</v>
      </c>
      <c r="E1203" s="26">
        <v>0</v>
      </c>
      <c r="F1203" s="26">
        <v>209.64156</v>
      </c>
    </row>
    <row r="1204" spans="2:6" x14ac:dyDescent="0.3">
      <c r="B1204" s="35" t="s">
        <v>44</v>
      </c>
      <c r="C1204" s="28" t="s">
        <v>7</v>
      </c>
      <c r="D1204" s="28" t="s">
        <v>41</v>
      </c>
      <c r="E1204" s="28" t="s">
        <v>24</v>
      </c>
      <c r="F1204" s="28">
        <v>296.75232199999999</v>
      </c>
    </row>
    <row r="1205" spans="2:6" x14ac:dyDescent="0.3">
      <c r="B1205" s="34" t="s">
        <v>44</v>
      </c>
      <c r="C1205" s="26" t="s">
        <v>7</v>
      </c>
      <c r="D1205" s="26" t="s">
        <v>42</v>
      </c>
      <c r="E1205" s="26">
        <v>1</v>
      </c>
      <c r="F1205" s="26">
        <v>28617411.793088999</v>
      </c>
    </row>
    <row r="1206" spans="2:6" x14ac:dyDescent="0.3">
      <c r="B1206" s="35" t="s">
        <v>44</v>
      </c>
      <c r="C1206" s="28" t="s">
        <v>7</v>
      </c>
      <c r="D1206" s="28" t="s">
        <v>42</v>
      </c>
      <c r="E1206" s="28">
        <v>0.95</v>
      </c>
      <c r="F1206" s="28">
        <v>21395478.827190999</v>
      </c>
    </row>
    <row r="1207" spans="2:6" x14ac:dyDescent="0.3">
      <c r="B1207" s="34" t="s">
        <v>44</v>
      </c>
      <c r="C1207" s="26" t="s">
        <v>7</v>
      </c>
      <c r="D1207" s="26" t="s">
        <v>42</v>
      </c>
      <c r="E1207" s="26">
        <v>0.95</v>
      </c>
      <c r="F1207" s="26">
        <v>21395478.827190999</v>
      </c>
    </row>
    <row r="1208" spans="2:6" x14ac:dyDescent="0.3">
      <c r="B1208" s="35" t="s">
        <v>44</v>
      </c>
      <c r="C1208" s="28" t="s">
        <v>7</v>
      </c>
      <c r="D1208" s="28" t="s">
        <v>42</v>
      </c>
      <c r="E1208" s="28">
        <v>0.95</v>
      </c>
      <c r="F1208" s="28">
        <v>21395478.827190999</v>
      </c>
    </row>
    <row r="1209" spans="2:6" x14ac:dyDescent="0.3">
      <c r="B1209" s="34" t="s">
        <v>44</v>
      </c>
      <c r="C1209" s="26" t="s">
        <v>7</v>
      </c>
      <c r="D1209" s="26" t="s">
        <v>42</v>
      </c>
      <c r="E1209" s="26">
        <v>0.75</v>
      </c>
      <c r="F1209" s="26">
        <v>17702224.496945001</v>
      </c>
    </row>
    <row r="1210" spans="2:6" x14ac:dyDescent="0.3">
      <c r="B1210" s="35" t="s">
        <v>44</v>
      </c>
      <c r="C1210" s="28" t="s">
        <v>7</v>
      </c>
      <c r="D1210" s="28" t="s">
        <v>42</v>
      </c>
      <c r="E1210" s="28">
        <v>0.75</v>
      </c>
      <c r="F1210" s="28">
        <v>17702224.496945001</v>
      </c>
    </row>
    <row r="1211" spans="2:6" x14ac:dyDescent="0.3">
      <c r="B1211" s="34" t="s">
        <v>44</v>
      </c>
      <c r="C1211" s="26" t="s">
        <v>7</v>
      </c>
      <c r="D1211" s="26" t="s">
        <v>42</v>
      </c>
      <c r="E1211" s="26">
        <v>0.75</v>
      </c>
      <c r="F1211" s="26">
        <v>17702224.496945001</v>
      </c>
    </row>
    <row r="1212" spans="2:6" x14ac:dyDescent="0.3">
      <c r="B1212" s="35" t="s">
        <v>44</v>
      </c>
      <c r="C1212" s="28" t="s">
        <v>7</v>
      </c>
      <c r="D1212" s="28" t="s">
        <v>42</v>
      </c>
      <c r="E1212" s="28">
        <v>0.75</v>
      </c>
      <c r="F1212" s="28">
        <v>17702224.496945001</v>
      </c>
    </row>
    <row r="1213" spans="2:6" x14ac:dyDescent="0.3">
      <c r="B1213" s="34" t="s">
        <v>44</v>
      </c>
      <c r="C1213" s="26" t="s">
        <v>7</v>
      </c>
      <c r="D1213" s="26" t="s">
        <v>42</v>
      </c>
      <c r="E1213" s="26">
        <v>0.5</v>
      </c>
      <c r="F1213" s="26">
        <v>15083609.623315999</v>
      </c>
    </row>
    <row r="1214" spans="2:6" x14ac:dyDescent="0.3">
      <c r="B1214" s="35" t="s">
        <v>44</v>
      </c>
      <c r="C1214" s="28" t="s">
        <v>7</v>
      </c>
      <c r="D1214" s="28" t="s">
        <v>42</v>
      </c>
      <c r="E1214" s="28">
        <v>0.5</v>
      </c>
      <c r="F1214" s="28">
        <v>15083609.623315999</v>
      </c>
    </row>
    <row r="1215" spans="2:6" x14ac:dyDescent="0.3">
      <c r="B1215" s="34" t="s">
        <v>44</v>
      </c>
      <c r="C1215" s="26" t="s">
        <v>7</v>
      </c>
      <c r="D1215" s="26" t="s">
        <v>42</v>
      </c>
      <c r="E1215" s="26">
        <v>0.5</v>
      </c>
      <c r="F1215" s="26">
        <v>15083609.623315999</v>
      </c>
    </row>
    <row r="1216" spans="2:6" x14ac:dyDescent="0.3">
      <c r="B1216" s="35" t="s">
        <v>44</v>
      </c>
      <c r="C1216" s="28" t="s">
        <v>7</v>
      </c>
      <c r="D1216" s="28" t="s">
        <v>42</v>
      </c>
      <c r="E1216" s="28">
        <v>0.5</v>
      </c>
      <c r="F1216" s="28">
        <v>15083609.623315999</v>
      </c>
    </row>
    <row r="1217" spans="2:6" x14ac:dyDescent="0.3">
      <c r="B1217" s="34" t="s">
        <v>44</v>
      </c>
      <c r="C1217" s="26" t="s">
        <v>7</v>
      </c>
      <c r="D1217" s="26" t="s">
        <v>42</v>
      </c>
      <c r="E1217" s="26">
        <v>0.5</v>
      </c>
      <c r="F1217" s="26">
        <v>15083609.623315999</v>
      </c>
    </row>
    <row r="1218" spans="2:6" x14ac:dyDescent="0.3">
      <c r="B1218" s="35" t="s">
        <v>44</v>
      </c>
      <c r="C1218" s="28" t="s">
        <v>7</v>
      </c>
      <c r="D1218" s="28" t="s">
        <v>42</v>
      </c>
      <c r="E1218" s="28">
        <v>0.25</v>
      </c>
      <c r="F1218" s="28">
        <v>12638931.762644</v>
      </c>
    </row>
    <row r="1219" spans="2:6" x14ac:dyDescent="0.3">
      <c r="B1219" s="34" t="s">
        <v>44</v>
      </c>
      <c r="C1219" s="26" t="s">
        <v>7</v>
      </c>
      <c r="D1219" s="26" t="s">
        <v>42</v>
      </c>
      <c r="E1219" s="26">
        <v>0.25</v>
      </c>
      <c r="F1219" s="26">
        <v>12638931.762644</v>
      </c>
    </row>
    <row r="1220" spans="2:6" x14ac:dyDescent="0.3">
      <c r="B1220" s="35" t="s">
        <v>44</v>
      </c>
      <c r="C1220" s="28" t="s">
        <v>7</v>
      </c>
      <c r="D1220" s="28" t="s">
        <v>42</v>
      </c>
      <c r="E1220" s="28">
        <v>0.25</v>
      </c>
      <c r="F1220" s="28">
        <v>12638931.762644</v>
      </c>
    </row>
    <row r="1221" spans="2:6" x14ac:dyDescent="0.3">
      <c r="B1221" s="34" t="s">
        <v>44</v>
      </c>
      <c r="C1221" s="26" t="s">
        <v>7</v>
      </c>
      <c r="D1221" s="26" t="s">
        <v>42</v>
      </c>
      <c r="E1221" s="26">
        <v>0.25</v>
      </c>
      <c r="F1221" s="26">
        <v>12638931.762644</v>
      </c>
    </row>
    <row r="1222" spans="2:6" x14ac:dyDescent="0.3">
      <c r="B1222" s="35" t="s">
        <v>44</v>
      </c>
      <c r="C1222" s="28" t="s">
        <v>7</v>
      </c>
      <c r="D1222" s="28" t="s">
        <v>42</v>
      </c>
      <c r="E1222" s="28">
        <v>0.05</v>
      </c>
      <c r="F1222" s="28">
        <v>9850066.6129119992</v>
      </c>
    </row>
    <row r="1223" spans="2:6" x14ac:dyDescent="0.3">
      <c r="B1223" s="34" t="s">
        <v>44</v>
      </c>
      <c r="C1223" s="26" t="s">
        <v>7</v>
      </c>
      <c r="D1223" s="26" t="s">
        <v>42</v>
      </c>
      <c r="E1223" s="26">
        <v>0.05</v>
      </c>
      <c r="F1223" s="26">
        <v>9850066.6129119992</v>
      </c>
    </row>
    <row r="1224" spans="2:6" x14ac:dyDescent="0.3">
      <c r="B1224" s="35" t="s">
        <v>44</v>
      </c>
      <c r="C1224" s="28" t="s">
        <v>7</v>
      </c>
      <c r="D1224" s="28" t="s">
        <v>42</v>
      </c>
      <c r="E1224" s="28">
        <v>0.05</v>
      </c>
      <c r="F1224" s="28">
        <v>9850066.6129119992</v>
      </c>
    </row>
    <row r="1225" spans="2:6" x14ac:dyDescent="0.3">
      <c r="B1225" s="34" t="s">
        <v>44</v>
      </c>
      <c r="C1225" s="26" t="s">
        <v>7</v>
      </c>
      <c r="D1225" s="26" t="s">
        <v>42</v>
      </c>
      <c r="E1225" s="26">
        <v>0</v>
      </c>
      <c r="F1225" s="26">
        <v>4989124.8197130002</v>
      </c>
    </row>
    <row r="1226" spans="2:6" x14ac:dyDescent="0.3">
      <c r="B1226" s="35" t="s">
        <v>44</v>
      </c>
      <c r="C1226" s="28" t="s">
        <v>7</v>
      </c>
      <c r="D1226" s="28" t="s">
        <v>42</v>
      </c>
      <c r="E1226" s="28" t="s">
        <v>24</v>
      </c>
      <c r="F1226" s="28">
        <v>15283356.632297</v>
      </c>
    </row>
    <row r="1227" spans="2:6" x14ac:dyDescent="0.3">
      <c r="B1227" s="34" t="s">
        <v>44</v>
      </c>
      <c r="C1227" s="26" t="s">
        <v>7</v>
      </c>
      <c r="D1227" s="26" t="s">
        <v>43</v>
      </c>
      <c r="E1227" s="26">
        <v>1</v>
      </c>
      <c r="F1227" s="26">
        <v>566.831413</v>
      </c>
    </row>
    <row r="1228" spans="2:6" x14ac:dyDescent="0.3">
      <c r="B1228" s="35" t="s">
        <v>44</v>
      </c>
      <c r="C1228" s="28" t="s">
        <v>7</v>
      </c>
      <c r="D1228" s="28" t="s">
        <v>43</v>
      </c>
      <c r="E1228" s="28">
        <v>0.95</v>
      </c>
      <c r="F1228" s="28">
        <v>357.22468500000002</v>
      </c>
    </row>
    <row r="1229" spans="2:6" x14ac:dyDescent="0.3">
      <c r="B1229" s="34" t="s">
        <v>44</v>
      </c>
      <c r="C1229" s="26" t="s">
        <v>7</v>
      </c>
      <c r="D1229" s="26" t="s">
        <v>43</v>
      </c>
      <c r="E1229" s="26">
        <v>0.95</v>
      </c>
      <c r="F1229" s="26">
        <v>357.22468500000002</v>
      </c>
    </row>
    <row r="1230" spans="2:6" x14ac:dyDescent="0.3">
      <c r="B1230" s="35" t="s">
        <v>44</v>
      </c>
      <c r="C1230" s="28" t="s">
        <v>7</v>
      </c>
      <c r="D1230" s="28" t="s">
        <v>43</v>
      </c>
      <c r="E1230" s="28">
        <v>0.95</v>
      </c>
      <c r="F1230" s="28">
        <v>357.22468500000002</v>
      </c>
    </row>
    <row r="1231" spans="2:6" x14ac:dyDescent="0.3">
      <c r="B1231" s="34" t="s">
        <v>44</v>
      </c>
      <c r="C1231" s="26" t="s">
        <v>7</v>
      </c>
      <c r="D1231" s="26" t="s">
        <v>43</v>
      </c>
      <c r="E1231" s="26">
        <v>0.75</v>
      </c>
      <c r="F1231" s="26">
        <v>287.52075600000001</v>
      </c>
    </row>
    <row r="1232" spans="2:6" x14ac:dyDescent="0.3">
      <c r="B1232" s="35" t="s">
        <v>44</v>
      </c>
      <c r="C1232" s="28" t="s">
        <v>7</v>
      </c>
      <c r="D1232" s="28" t="s">
        <v>43</v>
      </c>
      <c r="E1232" s="28">
        <v>0.75</v>
      </c>
      <c r="F1232" s="28">
        <v>287.52075600000001</v>
      </c>
    </row>
    <row r="1233" spans="2:6" x14ac:dyDescent="0.3">
      <c r="B1233" s="34" t="s">
        <v>44</v>
      </c>
      <c r="C1233" s="26" t="s">
        <v>7</v>
      </c>
      <c r="D1233" s="26" t="s">
        <v>43</v>
      </c>
      <c r="E1233" s="26">
        <v>0.75</v>
      </c>
      <c r="F1233" s="26">
        <v>287.52075600000001</v>
      </c>
    </row>
    <row r="1234" spans="2:6" x14ac:dyDescent="0.3">
      <c r="B1234" s="35" t="s">
        <v>44</v>
      </c>
      <c r="C1234" s="28" t="s">
        <v>7</v>
      </c>
      <c r="D1234" s="28" t="s">
        <v>43</v>
      </c>
      <c r="E1234" s="28">
        <v>0.75</v>
      </c>
      <c r="F1234" s="28">
        <v>287.52075600000001</v>
      </c>
    </row>
    <row r="1235" spans="2:6" x14ac:dyDescent="0.3">
      <c r="B1235" s="34" t="s">
        <v>44</v>
      </c>
      <c r="C1235" s="26" t="s">
        <v>7</v>
      </c>
      <c r="D1235" s="26" t="s">
        <v>43</v>
      </c>
      <c r="E1235" s="26">
        <v>0.5</v>
      </c>
      <c r="F1235" s="26">
        <v>248.35402400000001</v>
      </c>
    </row>
    <row r="1236" spans="2:6" x14ac:dyDescent="0.3">
      <c r="B1236" s="35" t="s">
        <v>44</v>
      </c>
      <c r="C1236" s="28" t="s">
        <v>7</v>
      </c>
      <c r="D1236" s="28" t="s">
        <v>43</v>
      </c>
      <c r="E1236" s="28">
        <v>0.5</v>
      </c>
      <c r="F1236" s="28">
        <v>248.35402400000001</v>
      </c>
    </row>
    <row r="1237" spans="2:6" x14ac:dyDescent="0.3">
      <c r="B1237" s="34" t="s">
        <v>44</v>
      </c>
      <c r="C1237" s="26" t="s">
        <v>7</v>
      </c>
      <c r="D1237" s="26" t="s">
        <v>43</v>
      </c>
      <c r="E1237" s="26">
        <v>0.5</v>
      </c>
      <c r="F1237" s="26">
        <v>248.35402400000001</v>
      </c>
    </row>
    <row r="1238" spans="2:6" x14ac:dyDescent="0.3">
      <c r="B1238" s="35" t="s">
        <v>44</v>
      </c>
      <c r="C1238" s="28" t="s">
        <v>7</v>
      </c>
      <c r="D1238" s="28" t="s">
        <v>43</v>
      </c>
      <c r="E1238" s="28">
        <v>0.5</v>
      </c>
      <c r="F1238" s="28">
        <v>248.35402400000001</v>
      </c>
    </row>
    <row r="1239" spans="2:6" x14ac:dyDescent="0.3">
      <c r="B1239" s="34" t="s">
        <v>44</v>
      </c>
      <c r="C1239" s="26" t="s">
        <v>7</v>
      </c>
      <c r="D1239" s="26" t="s">
        <v>43</v>
      </c>
      <c r="E1239" s="26">
        <v>0.5</v>
      </c>
      <c r="F1239" s="26">
        <v>248.35402400000001</v>
      </c>
    </row>
    <row r="1240" spans="2:6" x14ac:dyDescent="0.3">
      <c r="B1240" s="35" t="s">
        <v>44</v>
      </c>
      <c r="C1240" s="28" t="s">
        <v>7</v>
      </c>
      <c r="D1240" s="28" t="s">
        <v>43</v>
      </c>
      <c r="E1240" s="28">
        <v>0.25</v>
      </c>
      <c r="F1240" s="28">
        <v>219.40857299999999</v>
      </c>
    </row>
    <row r="1241" spans="2:6" x14ac:dyDescent="0.3">
      <c r="B1241" s="34" t="s">
        <v>44</v>
      </c>
      <c r="C1241" s="26" t="s">
        <v>7</v>
      </c>
      <c r="D1241" s="26" t="s">
        <v>43</v>
      </c>
      <c r="E1241" s="26">
        <v>0.25</v>
      </c>
      <c r="F1241" s="26">
        <v>219.40857299999999</v>
      </c>
    </row>
    <row r="1242" spans="2:6" x14ac:dyDescent="0.3">
      <c r="B1242" s="35" t="s">
        <v>44</v>
      </c>
      <c r="C1242" s="28" t="s">
        <v>7</v>
      </c>
      <c r="D1242" s="28" t="s">
        <v>43</v>
      </c>
      <c r="E1242" s="28">
        <v>0.25</v>
      </c>
      <c r="F1242" s="28">
        <v>219.40857299999999</v>
      </c>
    </row>
    <row r="1243" spans="2:6" x14ac:dyDescent="0.3">
      <c r="B1243" s="34" t="s">
        <v>44</v>
      </c>
      <c r="C1243" s="26" t="s">
        <v>7</v>
      </c>
      <c r="D1243" s="26" t="s">
        <v>43</v>
      </c>
      <c r="E1243" s="26">
        <v>0.25</v>
      </c>
      <c r="F1243" s="26">
        <v>219.40857299999999</v>
      </c>
    </row>
    <row r="1244" spans="2:6" x14ac:dyDescent="0.3">
      <c r="B1244" s="35" t="s">
        <v>44</v>
      </c>
      <c r="C1244" s="28" t="s">
        <v>7</v>
      </c>
      <c r="D1244" s="28" t="s">
        <v>43</v>
      </c>
      <c r="E1244" s="28">
        <v>0.05</v>
      </c>
      <c r="F1244" s="28">
        <v>192.433198</v>
      </c>
    </row>
    <row r="1245" spans="2:6" x14ac:dyDescent="0.3">
      <c r="B1245" s="34" t="s">
        <v>44</v>
      </c>
      <c r="C1245" s="26" t="s">
        <v>7</v>
      </c>
      <c r="D1245" s="26" t="s">
        <v>43</v>
      </c>
      <c r="E1245" s="26">
        <v>0.05</v>
      </c>
      <c r="F1245" s="26">
        <v>192.433198</v>
      </c>
    </row>
    <row r="1246" spans="2:6" x14ac:dyDescent="0.3">
      <c r="B1246" s="35" t="s">
        <v>44</v>
      </c>
      <c r="C1246" s="28" t="s">
        <v>7</v>
      </c>
      <c r="D1246" s="28" t="s">
        <v>43</v>
      </c>
      <c r="E1246" s="28">
        <v>0.05</v>
      </c>
      <c r="F1246" s="28">
        <v>192.433198</v>
      </c>
    </row>
    <row r="1247" spans="2:6" x14ac:dyDescent="0.3">
      <c r="B1247" s="34" t="s">
        <v>44</v>
      </c>
      <c r="C1247" s="26" t="s">
        <v>7</v>
      </c>
      <c r="D1247" s="26" t="s">
        <v>43</v>
      </c>
      <c r="E1247" s="26">
        <v>0</v>
      </c>
      <c r="F1247" s="26">
        <v>172.32288700000001</v>
      </c>
    </row>
    <row r="1248" spans="2:6" x14ac:dyDescent="0.3">
      <c r="B1248" s="35" t="s">
        <v>44</v>
      </c>
      <c r="C1248" s="28" t="s">
        <v>7</v>
      </c>
      <c r="D1248" s="28" t="s">
        <v>43</v>
      </c>
      <c r="E1248" s="28" t="s">
        <v>24</v>
      </c>
      <c r="F1248" s="28">
        <v>258.33790099999999</v>
      </c>
    </row>
    <row r="1249" spans="2:6" x14ac:dyDescent="0.3">
      <c r="B1249" s="34" t="s">
        <v>44</v>
      </c>
      <c r="C1249" s="26" t="s">
        <v>8</v>
      </c>
      <c r="D1249" s="26" t="s">
        <v>35</v>
      </c>
      <c r="E1249" s="26">
        <v>1</v>
      </c>
      <c r="F1249" s="26">
        <v>122147.2</v>
      </c>
    </row>
    <row r="1250" spans="2:6" x14ac:dyDescent="0.3">
      <c r="B1250" s="35" t="s">
        <v>44</v>
      </c>
      <c r="C1250" s="28" t="s">
        <v>8</v>
      </c>
      <c r="D1250" s="28" t="s">
        <v>35</v>
      </c>
      <c r="E1250" s="28">
        <v>0.95</v>
      </c>
      <c r="F1250" s="28">
        <v>102316.9</v>
      </c>
    </row>
    <row r="1251" spans="2:6" x14ac:dyDescent="0.3">
      <c r="B1251" s="34" t="s">
        <v>44</v>
      </c>
      <c r="C1251" s="26" t="s">
        <v>8</v>
      </c>
      <c r="D1251" s="26" t="s">
        <v>35</v>
      </c>
      <c r="E1251" s="26">
        <v>0.95</v>
      </c>
      <c r="F1251" s="26">
        <v>102316.9</v>
      </c>
    </row>
    <row r="1252" spans="2:6" x14ac:dyDescent="0.3">
      <c r="B1252" s="35" t="s">
        <v>44</v>
      </c>
      <c r="C1252" s="28" t="s">
        <v>8</v>
      </c>
      <c r="D1252" s="28" t="s">
        <v>35</v>
      </c>
      <c r="E1252" s="28">
        <v>0.95</v>
      </c>
      <c r="F1252" s="28">
        <v>102316.9</v>
      </c>
    </row>
    <row r="1253" spans="2:6" x14ac:dyDescent="0.3">
      <c r="B1253" s="34" t="s">
        <v>44</v>
      </c>
      <c r="C1253" s="26" t="s">
        <v>8</v>
      </c>
      <c r="D1253" s="26" t="s">
        <v>35</v>
      </c>
      <c r="E1253" s="26">
        <v>0.75</v>
      </c>
      <c r="F1253" s="26">
        <v>88491.55</v>
      </c>
    </row>
    <row r="1254" spans="2:6" x14ac:dyDescent="0.3">
      <c r="B1254" s="35" t="s">
        <v>44</v>
      </c>
      <c r="C1254" s="28" t="s">
        <v>8</v>
      </c>
      <c r="D1254" s="28" t="s">
        <v>35</v>
      </c>
      <c r="E1254" s="28">
        <v>0.75</v>
      </c>
      <c r="F1254" s="28">
        <v>88491.55</v>
      </c>
    </row>
    <row r="1255" spans="2:6" x14ac:dyDescent="0.3">
      <c r="B1255" s="34" t="s">
        <v>44</v>
      </c>
      <c r="C1255" s="26" t="s">
        <v>8</v>
      </c>
      <c r="D1255" s="26" t="s">
        <v>35</v>
      </c>
      <c r="E1255" s="26">
        <v>0.75</v>
      </c>
      <c r="F1255" s="26">
        <v>88491.55</v>
      </c>
    </row>
    <row r="1256" spans="2:6" x14ac:dyDescent="0.3">
      <c r="B1256" s="35" t="s">
        <v>44</v>
      </c>
      <c r="C1256" s="28" t="s">
        <v>8</v>
      </c>
      <c r="D1256" s="28" t="s">
        <v>35</v>
      </c>
      <c r="E1256" s="28">
        <v>0.75</v>
      </c>
      <c r="F1256" s="28">
        <v>88491.55</v>
      </c>
    </row>
    <row r="1257" spans="2:6" x14ac:dyDescent="0.3">
      <c r="B1257" s="34" t="s">
        <v>44</v>
      </c>
      <c r="C1257" s="26" t="s">
        <v>8</v>
      </c>
      <c r="D1257" s="26" t="s">
        <v>35</v>
      </c>
      <c r="E1257" s="26">
        <v>0.5</v>
      </c>
      <c r="F1257" s="26">
        <v>72292.149999999994</v>
      </c>
    </row>
    <row r="1258" spans="2:6" x14ac:dyDescent="0.3">
      <c r="B1258" s="35" t="s">
        <v>44</v>
      </c>
      <c r="C1258" s="28" t="s">
        <v>8</v>
      </c>
      <c r="D1258" s="28" t="s">
        <v>35</v>
      </c>
      <c r="E1258" s="28">
        <v>0.5</v>
      </c>
      <c r="F1258" s="28">
        <v>72292.149999999994</v>
      </c>
    </row>
    <row r="1259" spans="2:6" x14ac:dyDescent="0.3">
      <c r="B1259" s="34" t="s">
        <v>44</v>
      </c>
      <c r="C1259" s="26" t="s">
        <v>8</v>
      </c>
      <c r="D1259" s="26" t="s">
        <v>35</v>
      </c>
      <c r="E1259" s="26">
        <v>0.5</v>
      </c>
      <c r="F1259" s="26">
        <v>72292.149999999994</v>
      </c>
    </row>
    <row r="1260" spans="2:6" x14ac:dyDescent="0.3">
      <c r="B1260" s="35" t="s">
        <v>44</v>
      </c>
      <c r="C1260" s="28" t="s">
        <v>8</v>
      </c>
      <c r="D1260" s="28" t="s">
        <v>35</v>
      </c>
      <c r="E1260" s="28">
        <v>0.5</v>
      </c>
      <c r="F1260" s="28">
        <v>72292.149999999994</v>
      </c>
    </row>
    <row r="1261" spans="2:6" x14ac:dyDescent="0.3">
      <c r="B1261" s="34" t="s">
        <v>44</v>
      </c>
      <c r="C1261" s="26" t="s">
        <v>8</v>
      </c>
      <c r="D1261" s="26" t="s">
        <v>35</v>
      </c>
      <c r="E1261" s="26">
        <v>0.5</v>
      </c>
      <c r="F1261" s="26">
        <v>72292.149999999994</v>
      </c>
    </row>
    <row r="1262" spans="2:6" x14ac:dyDescent="0.3">
      <c r="B1262" s="35" t="s">
        <v>44</v>
      </c>
      <c r="C1262" s="28" t="s">
        <v>8</v>
      </c>
      <c r="D1262" s="28" t="s">
        <v>35</v>
      </c>
      <c r="E1262" s="28">
        <v>0.25</v>
      </c>
      <c r="F1262" s="28">
        <v>54603.15</v>
      </c>
    </row>
    <row r="1263" spans="2:6" x14ac:dyDescent="0.3">
      <c r="B1263" s="34" t="s">
        <v>44</v>
      </c>
      <c r="C1263" s="26" t="s">
        <v>8</v>
      </c>
      <c r="D1263" s="26" t="s">
        <v>35</v>
      </c>
      <c r="E1263" s="26">
        <v>0.25</v>
      </c>
      <c r="F1263" s="26">
        <v>54603.15</v>
      </c>
    </row>
    <row r="1264" spans="2:6" x14ac:dyDescent="0.3">
      <c r="B1264" s="35" t="s">
        <v>44</v>
      </c>
      <c r="C1264" s="28" t="s">
        <v>8</v>
      </c>
      <c r="D1264" s="28" t="s">
        <v>35</v>
      </c>
      <c r="E1264" s="28">
        <v>0.25</v>
      </c>
      <c r="F1264" s="28">
        <v>54603.15</v>
      </c>
    </row>
    <row r="1265" spans="2:6" x14ac:dyDescent="0.3">
      <c r="B1265" s="34" t="s">
        <v>44</v>
      </c>
      <c r="C1265" s="26" t="s">
        <v>8</v>
      </c>
      <c r="D1265" s="26" t="s">
        <v>35</v>
      </c>
      <c r="E1265" s="26">
        <v>0.25</v>
      </c>
      <c r="F1265" s="26">
        <v>54603.15</v>
      </c>
    </row>
    <row r="1266" spans="2:6" x14ac:dyDescent="0.3">
      <c r="B1266" s="35" t="s">
        <v>44</v>
      </c>
      <c r="C1266" s="28" t="s">
        <v>8</v>
      </c>
      <c r="D1266" s="28" t="s">
        <v>35</v>
      </c>
      <c r="E1266" s="28">
        <v>0.05</v>
      </c>
      <c r="F1266" s="28">
        <v>39939.9</v>
      </c>
    </row>
    <row r="1267" spans="2:6" x14ac:dyDescent="0.3">
      <c r="B1267" s="34" t="s">
        <v>44</v>
      </c>
      <c r="C1267" s="26" t="s">
        <v>8</v>
      </c>
      <c r="D1267" s="26" t="s">
        <v>35</v>
      </c>
      <c r="E1267" s="26">
        <v>0.05</v>
      </c>
      <c r="F1267" s="26">
        <v>39939.9</v>
      </c>
    </row>
    <row r="1268" spans="2:6" x14ac:dyDescent="0.3">
      <c r="B1268" s="35" t="s">
        <v>44</v>
      </c>
      <c r="C1268" s="28" t="s">
        <v>8</v>
      </c>
      <c r="D1268" s="28" t="s">
        <v>35</v>
      </c>
      <c r="E1268" s="28">
        <v>0.05</v>
      </c>
      <c r="F1268" s="28">
        <v>39939.9</v>
      </c>
    </row>
    <row r="1269" spans="2:6" x14ac:dyDescent="0.3">
      <c r="B1269" s="34" t="s">
        <v>44</v>
      </c>
      <c r="C1269" s="26" t="s">
        <v>8</v>
      </c>
      <c r="D1269" s="26" t="s">
        <v>35</v>
      </c>
      <c r="E1269" s="26">
        <v>0</v>
      </c>
      <c r="F1269" s="26">
        <v>23042.25</v>
      </c>
    </row>
    <row r="1270" spans="2:6" x14ac:dyDescent="0.3">
      <c r="B1270" s="35" t="s">
        <v>44</v>
      </c>
      <c r="C1270" s="28" t="s">
        <v>8</v>
      </c>
      <c r="D1270" s="28" t="s">
        <v>35</v>
      </c>
      <c r="E1270" s="28" t="s">
        <v>24</v>
      </c>
      <c r="F1270" s="28">
        <v>71691.070538999993</v>
      </c>
    </row>
    <row r="1271" spans="2:6" x14ac:dyDescent="0.3">
      <c r="B1271" s="34" t="s">
        <v>44</v>
      </c>
      <c r="C1271" s="26" t="s">
        <v>8</v>
      </c>
      <c r="D1271" s="26" t="s">
        <v>45</v>
      </c>
      <c r="E1271" s="26">
        <v>1</v>
      </c>
      <c r="F1271" s="26">
        <v>173069.16038799999</v>
      </c>
    </row>
    <row r="1272" spans="2:6" x14ac:dyDescent="0.3">
      <c r="B1272" s="35" t="s">
        <v>44</v>
      </c>
      <c r="C1272" s="28" t="s">
        <v>8</v>
      </c>
      <c r="D1272" s="28" t="s">
        <v>45</v>
      </c>
      <c r="E1272" s="28">
        <v>0.95</v>
      </c>
      <c r="F1272" s="28">
        <v>144850.64585599999</v>
      </c>
    </row>
    <row r="1273" spans="2:6" x14ac:dyDescent="0.3">
      <c r="B1273" s="34" t="s">
        <v>44</v>
      </c>
      <c r="C1273" s="26" t="s">
        <v>8</v>
      </c>
      <c r="D1273" s="26" t="s">
        <v>45</v>
      </c>
      <c r="E1273" s="26">
        <v>0.95</v>
      </c>
      <c r="F1273" s="26">
        <v>144850.64585599999</v>
      </c>
    </row>
    <row r="1274" spans="2:6" x14ac:dyDescent="0.3">
      <c r="B1274" s="35" t="s">
        <v>44</v>
      </c>
      <c r="C1274" s="28" t="s">
        <v>8</v>
      </c>
      <c r="D1274" s="28" t="s">
        <v>45</v>
      </c>
      <c r="E1274" s="28">
        <v>0.95</v>
      </c>
      <c r="F1274" s="28">
        <v>144850.64585599999</v>
      </c>
    </row>
    <row r="1275" spans="2:6" x14ac:dyDescent="0.3">
      <c r="B1275" s="34" t="s">
        <v>44</v>
      </c>
      <c r="C1275" s="26" t="s">
        <v>8</v>
      </c>
      <c r="D1275" s="26" t="s">
        <v>45</v>
      </c>
      <c r="E1275" s="26">
        <v>0.75</v>
      </c>
      <c r="F1275" s="26">
        <v>125335.037675</v>
      </c>
    </row>
    <row r="1276" spans="2:6" x14ac:dyDescent="0.3">
      <c r="B1276" s="35" t="s">
        <v>44</v>
      </c>
      <c r="C1276" s="28" t="s">
        <v>8</v>
      </c>
      <c r="D1276" s="28" t="s">
        <v>45</v>
      </c>
      <c r="E1276" s="28">
        <v>0.75</v>
      </c>
      <c r="F1276" s="28">
        <v>125335.037675</v>
      </c>
    </row>
    <row r="1277" spans="2:6" x14ac:dyDescent="0.3">
      <c r="B1277" s="34" t="s">
        <v>44</v>
      </c>
      <c r="C1277" s="26" t="s">
        <v>8</v>
      </c>
      <c r="D1277" s="26" t="s">
        <v>45</v>
      </c>
      <c r="E1277" s="26">
        <v>0.75</v>
      </c>
      <c r="F1277" s="26">
        <v>125335.037675</v>
      </c>
    </row>
    <row r="1278" spans="2:6" x14ac:dyDescent="0.3">
      <c r="B1278" s="35" t="s">
        <v>44</v>
      </c>
      <c r="C1278" s="28" t="s">
        <v>8</v>
      </c>
      <c r="D1278" s="28" t="s">
        <v>45</v>
      </c>
      <c r="E1278" s="28">
        <v>0.75</v>
      </c>
      <c r="F1278" s="28">
        <v>125335.037675</v>
      </c>
    </row>
    <row r="1279" spans="2:6" x14ac:dyDescent="0.3">
      <c r="B1279" s="34" t="s">
        <v>44</v>
      </c>
      <c r="C1279" s="26" t="s">
        <v>8</v>
      </c>
      <c r="D1279" s="26" t="s">
        <v>45</v>
      </c>
      <c r="E1279" s="26">
        <v>0.5</v>
      </c>
      <c r="F1279" s="26">
        <v>102325.080732</v>
      </c>
    </row>
    <row r="1280" spans="2:6" x14ac:dyDescent="0.3">
      <c r="B1280" s="35" t="s">
        <v>44</v>
      </c>
      <c r="C1280" s="28" t="s">
        <v>8</v>
      </c>
      <c r="D1280" s="28" t="s">
        <v>45</v>
      </c>
      <c r="E1280" s="28">
        <v>0.5</v>
      </c>
      <c r="F1280" s="28">
        <v>102325.080732</v>
      </c>
    </row>
    <row r="1281" spans="2:6" x14ac:dyDescent="0.3">
      <c r="B1281" s="34" t="s">
        <v>44</v>
      </c>
      <c r="C1281" s="26" t="s">
        <v>8</v>
      </c>
      <c r="D1281" s="26" t="s">
        <v>45</v>
      </c>
      <c r="E1281" s="26">
        <v>0.5</v>
      </c>
      <c r="F1281" s="26">
        <v>102325.080732</v>
      </c>
    </row>
    <row r="1282" spans="2:6" x14ac:dyDescent="0.3">
      <c r="B1282" s="35" t="s">
        <v>44</v>
      </c>
      <c r="C1282" s="28" t="s">
        <v>8</v>
      </c>
      <c r="D1282" s="28" t="s">
        <v>45</v>
      </c>
      <c r="E1282" s="28">
        <v>0.5</v>
      </c>
      <c r="F1282" s="28">
        <v>102325.080732</v>
      </c>
    </row>
    <row r="1283" spans="2:6" x14ac:dyDescent="0.3">
      <c r="B1283" s="34" t="s">
        <v>44</v>
      </c>
      <c r="C1283" s="26" t="s">
        <v>8</v>
      </c>
      <c r="D1283" s="26" t="s">
        <v>45</v>
      </c>
      <c r="E1283" s="26">
        <v>0.5</v>
      </c>
      <c r="F1283" s="26">
        <v>102325.080732</v>
      </c>
    </row>
    <row r="1284" spans="2:6" x14ac:dyDescent="0.3">
      <c r="B1284" s="35" t="s">
        <v>44</v>
      </c>
      <c r="C1284" s="28" t="s">
        <v>8</v>
      </c>
      <c r="D1284" s="28" t="s">
        <v>45</v>
      </c>
      <c r="E1284" s="28">
        <v>0.25</v>
      </c>
      <c r="F1284" s="28">
        <v>77271.259418999995</v>
      </c>
    </row>
    <row r="1285" spans="2:6" x14ac:dyDescent="0.3">
      <c r="B1285" s="34" t="s">
        <v>44</v>
      </c>
      <c r="C1285" s="26" t="s">
        <v>8</v>
      </c>
      <c r="D1285" s="26" t="s">
        <v>45</v>
      </c>
      <c r="E1285" s="26">
        <v>0.25</v>
      </c>
      <c r="F1285" s="26">
        <v>77271.259418999995</v>
      </c>
    </row>
    <row r="1286" spans="2:6" x14ac:dyDescent="0.3">
      <c r="B1286" s="35" t="s">
        <v>44</v>
      </c>
      <c r="C1286" s="28" t="s">
        <v>8</v>
      </c>
      <c r="D1286" s="28" t="s">
        <v>45</v>
      </c>
      <c r="E1286" s="28">
        <v>0.25</v>
      </c>
      <c r="F1286" s="28">
        <v>77271.259418999995</v>
      </c>
    </row>
    <row r="1287" spans="2:6" x14ac:dyDescent="0.3">
      <c r="B1287" s="34" t="s">
        <v>44</v>
      </c>
      <c r="C1287" s="26" t="s">
        <v>8</v>
      </c>
      <c r="D1287" s="26" t="s">
        <v>45</v>
      </c>
      <c r="E1287" s="26">
        <v>0.25</v>
      </c>
      <c r="F1287" s="26">
        <v>77271.259418999995</v>
      </c>
    </row>
    <row r="1288" spans="2:6" x14ac:dyDescent="0.3">
      <c r="B1288" s="35" t="s">
        <v>44</v>
      </c>
      <c r="C1288" s="28" t="s">
        <v>8</v>
      </c>
      <c r="D1288" s="28" t="s">
        <v>45</v>
      </c>
      <c r="E1288" s="28">
        <v>0.05</v>
      </c>
      <c r="F1288" s="28">
        <v>56502.960171999999</v>
      </c>
    </row>
    <row r="1289" spans="2:6" x14ac:dyDescent="0.3">
      <c r="B1289" s="34" t="s">
        <v>44</v>
      </c>
      <c r="C1289" s="26" t="s">
        <v>8</v>
      </c>
      <c r="D1289" s="26" t="s">
        <v>45</v>
      </c>
      <c r="E1289" s="26">
        <v>0.05</v>
      </c>
      <c r="F1289" s="26">
        <v>56502.960171999999</v>
      </c>
    </row>
    <row r="1290" spans="2:6" x14ac:dyDescent="0.3">
      <c r="B1290" s="35" t="s">
        <v>44</v>
      </c>
      <c r="C1290" s="28" t="s">
        <v>8</v>
      </c>
      <c r="D1290" s="28" t="s">
        <v>45</v>
      </c>
      <c r="E1290" s="28">
        <v>0.05</v>
      </c>
      <c r="F1290" s="28">
        <v>56502.960171999999</v>
      </c>
    </row>
    <row r="1291" spans="2:6" x14ac:dyDescent="0.3">
      <c r="B1291" s="34" t="s">
        <v>44</v>
      </c>
      <c r="C1291" s="26" t="s">
        <v>8</v>
      </c>
      <c r="D1291" s="26" t="s">
        <v>45</v>
      </c>
      <c r="E1291" s="26">
        <v>0</v>
      </c>
      <c r="F1291" s="26">
        <v>32767.761032999999</v>
      </c>
    </row>
    <row r="1292" spans="2:6" x14ac:dyDescent="0.3">
      <c r="B1292" s="35" t="s">
        <v>44</v>
      </c>
      <c r="C1292" s="28" t="s">
        <v>8</v>
      </c>
      <c r="D1292" s="28" t="s">
        <v>45</v>
      </c>
      <c r="E1292" s="28" t="s">
        <v>24</v>
      </c>
      <c r="F1292" s="28">
        <v>101520.603995</v>
      </c>
    </row>
    <row r="1293" spans="2:6" x14ac:dyDescent="0.3">
      <c r="B1293" s="34" t="s">
        <v>44</v>
      </c>
      <c r="C1293" s="26" t="s">
        <v>8</v>
      </c>
      <c r="D1293" s="26" t="s">
        <v>36</v>
      </c>
      <c r="E1293" s="26">
        <v>1</v>
      </c>
      <c r="F1293" s="26">
        <v>39223210.195752002</v>
      </c>
    </row>
    <row r="1294" spans="2:6" x14ac:dyDescent="0.3">
      <c r="B1294" s="35" t="s">
        <v>44</v>
      </c>
      <c r="C1294" s="28" t="s">
        <v>8</v>
      </c>
      <c r="D1294" s="28" t="s">
        <v>36</v>
      </c>
      <c r="E1294" s="28">
        <v>0.95</v>
      </c>
      <c r="F1294" s="28">
        <v>28403811.416978002</v>
      </c>
    </row>
    <row r="1295" spans="2:6" x14ac:dyDescent="0.3">
      <c r="B1295" s="34" t="s">
        <v>44</v>
      </c>
      <c r="C1295" s="26" t="s">
        <v>8</v>
      </c>
      <c r="D1295" s="26" t="s">
        <v>36</v>
      </c>
      <c r="E1295" s="26">
        <v>0.95</v>
      </c>
      <c r="F1295" s="26">
        <v>28403811.416978002</v>
      </c>
    </row>
    <row r="1296" spans="2:6" x14ac:dyDescent="0.3">
      <c r="B1296" s="35" t="s">
        <v>44</v>
      </c>
      <c r="C1296" s="28" t="s">
        <v>8</v>
      </c>
      <c r="D1296" s="28" t="s">
        <v>36</v>
      </c>
      <c r="E1296" s="28">
        <v>0.95</v>
      </c>
      <c r="F1296" s="28">
        <v>28403811.416978002</v>
      </c>
    </row>
    <row r="1297" spans="2:6" x14ac:dyDescent="0.3">
      <c r="B1297" s="34" t="s">
        <v>44</v>
      </c>
      <c r="C1297" s="26" t="s">
        <v>8</v>
      </c>
      <c r="D1297" s="26" t="s">
        <v>36</v>
      </c>
      <c r="E1297" s="26">
        <v>0.75</v>
      </c>
      <c r="F1297" s="26">
        <v>23668508.332963001</v>
      </c>
    </row>
    <row r="1298" spans="2:6" x14ac:dyDescent="0.3">
      <c r="B1298" s="35" t="s">
        <v>44</v>
      </c>
      <c r="C1298" s="28" t="s">
        <v>8</v>
      </c>
      <c r="D1298" s="28" t="s">
        <v>36</v>
      </c>
      <c r="E1298" s="28">
        <v>0.75</v>
      </c>
      <c r="F1298" s="28">
        <v>23668508.332963001</v>
      </c>
    </row>
    <row r="1299" spans="2:6" x14ac:dyDescent="0.3">
      <c r="B1299" s="34" t="s">
        <v>44</v>
      </c>
      <c r="C1299" s="26" t="s">
        <v>8</v>
      </c>
      <c r="D1299" s="26" t="s">
        <v>36</v>
      </c>
      <c r="E1299" s="26">
        <v>0.75</v>
      </c>
      <c r="F1299" s="26">
        <v>23668508.332963001</v>
      </c>
    </row>
    <row r="1300" spans="2:6" x14ac:dyDescent="0.3">
      <c r="B1300" s="35" t="s">
        <v>44</v>
      </c>
      <c r="C1300" s="28" t="s">
        <v>8</v>
      </c>
      <c r="D1300" s="28" t="s">
        <v>36</v>
      </c>
      <c r="E1300" s="28">
        <v>0.75</v>
      </c>
      <c r="F1300" s="28">
        <v>23668508.332963001</v>
      </c>
    </row>
    <row r="1301" spans="2:6" x14ac:dyDescent="0.3">
      <c r="B1301" s="34" t="s">
        <v>44</v>
      </c>
      <c r="C1301" s="26" t="s">
        <v>8</v>
      </c>
      <c r="D1301" s="26" t="s">
        <v>36</v>
      </c>
      <c r="E1301" s="26">
        <v>0.5</v>
      </c>
      <c r="F1301" s="26">
        <v>19692117.232386</v>
      </c>
    </row>
    <row r="1302" spans="2:6" x14ac:dyDescent="0.3">
      <c r="B1302" s="35" t="s">
        <v>44</v>
      </c>
      <c r="C1302" s="28" t="s">
        <v>8</v>
      </c>
      <c r="D1302" s="28" t="s">
        <v>36</v>
      </c>
      <c r="E1302" s="28">
        <v>0.5</v>
      </c>
      <c r="F1302" s="28">
        <v>19692117.232386</v>
      </c>
    </row>
    <row r="1303" spans="2:6" x14ac:dyDescent="0.3">
      <c r="B1303" s="34" t="s">
        <v>44</v>
      </c>
      <c r="C1303" s="26" t="s">
        <v>8</v>
      </c>
      <c r="D1303" s="26" t="s">
        <v>36</v>
      </c>
      <c r="E1303" s="26">
        <v>0.5</v>
      </c>
      <c r="F1303" s="26">
        <v>19692117.232386</v>
      </c>
    </row>
    <row r="1304" spans="2:6" x14ac:dyDescent="0.3">
      <c r="B1304" s="35" t="s">
        <v>44</v>
      </c>
      <c r="C1304" s="28" t="s">
        <v>8</v>
      </c>
      <c r="D1304" s="28" t="s">
        <v>36</v>
      </c>
      <c r="E1304" s="28">
        <v>0.5</v>
      </c>
      <c r="F1304" s="28">
        <v>19692117.232386</v>
      </c>
    </row>
    <row r="1305" spans="2:6" x14ac:dyDescent="0.3">
      <c r="B1305" s="34" t="s">
        <v>44</v>
      </c>
      <c r="C1305" s="26" t="s">
        <v>8</v>
      </c>
      <c r="D1305" s="26" t="s">
        <v>36</v>
      </c>
      <c r="E1305" s="26">
        <v>0.5</v>
      </c>
      <c r="F1305" s="26">
        <v>19692117.232386</v>
      </c>
    </row>
    <row r="1306" spans="2:6" x14ac:dyDescent="0.3">
      <c r="B1306" s="35" t="s">
        <v>44</v>
      </c>
      <c r="C1306" s="28" t="s">
        <v>8</v>
      </c>
      <c r="D1306" s="28" t="s">
        <v>36</v>
      </c>
      <c r="E1306" s="28">
        <v>0.25</v>
      </c>
      <c r="F1306" s="28">
        <v>16053627.064748</v>
      </c>
    </row>
    <row r="1307" spans="2:6" x14ac:dyDescent="0.3">
      <c r="B1307" s="34" t="s">
        <v>44</v>
      </c>
      <c r="C1307" s="26" t="s">
        <v>8</v>
      </c>
      <c r="D1307" s="26" t="s">
        <v>36</v>
      </c>
      <c r="E1307" s="26">
        <v>0.25</v>
      </c>
      <c r="F1307" s="26">
        <v>16053627.064748</v>
      </c>
    </row>
    <row r="1308" spans="2:6" x14ac:dyDescent="0.3">
      <c r="B1308" s="35" t="s">
        <v>44</v>
      </c>
      <c r="C1308" s="28" t="s">
        <v>8</v>
      </c>
      <c r="D1308" s="28" t="s">
        <v>36</v>
      </c>
      <c r="E1308" s="28">
        <v>0.25</v>
      </c>
      <c r="F1308" s="28">
        <v>16053627.064748</v>
      </c>
    </row>
    <row r="1309" spans="2:6" x14ac:dyDescent="0.3">
      <c r="B1309" s="34" t="s">
        <v>44</v>
      </c>
      <c r="C1309" s="26" t="s">
        <v>8</v>
      </c>
      <c r="D1309" s="26" t="s">
        <v>36</v>
      </c>
      <c r="E1309" s="26">
        <v>0.25</v>
      </c>
      <c r="F1309" s="26">
        <v>16053627.064748</v>
      </c>
    </row>
    <row r="1310" spans="2:6" x14ac:dyDescent="0.3">
      <c r="B1310" s="35" t="s">
        <v>44</v>
      </c>
      <c r="C1310" s="28" t="s">
        <v>8</v>
      </c>
      <c r="D1310" s="28" t="s">
        <v>36</v>
      </c>
      <c r="E1310" s="28">
        <v>0.05</v>
      </c>
      <c r="F1310" s="28">
        <v>12044870.584402001</v>
      </c>
    </row>
    <row r="1311" spans="2:6" x14ac:dyDescent="0.3">
      <c r="B1311" s="34" t="s">
        <v>44</v>
      </c>
      <c r="C1311" s="26" t="s">
        <v>8</v>
      </c>
      <c r="D1311" s="26" t="s">
        <v>36</v>
      </c>
      <c r="E1311" s="26">
        <v>0.05</v>
      </c>
      <c r="F1311" s="26">
        <v>12044870.584402001</v>
      </c>
    </row>
    <row r="1312" spans="2:6" x14ac:dyDescent="0.3">
      <c r="B1312" s="35" t="s">
        <v>44</v>
      </c>
      <c r="C1312" s="28" t="s">
        <v>8</v>
      </c>
      <c r="D1312" s="28" t="s">
        <v>36</v>
      </c>
      <c r="E1312" s="28">
        <v>0.05</v>
      </c>
      <c r="F1312" s="28">
        <v>12044870.584402001</v>
      </c>
    </row>
    <row r="1313" spans="2:6" x14ac:dyDescent="0.3">
      <c r="B1313" s="34" t="s">
        <v>44</v>
      </c>
      <c r="C1313" s="26" t="s">
        <v>8</v>
      </c>
      <c r="D1313" s="26" t="s">
        <v>36</v>
      </c>
      <c r="E1313" s="26">
        <v>0</v>
      </c>
      <c r="F1313" s="26">
        <v>6906741.2926329998</v>
      </c>
    </row>
    <row r="1314" spans="2:6" x14ac:dyDescent="0.3">
      <c r="B1314" s="35" t="s">
        <v>44</v>
      </c>
      <c r="C1314" s="28" t="s">
        <v>8</v>
      </c>
      <c r="D1314" s="28" t="s">
        <v>36</v>
      </c>
      <c r="E1314" s="28" t="s">
        <v>24</v>
      </c>
      <c r="F1314" s="28">
        <v>19929244.637238</v>
      </c>
    </row>
    <row r="1315" spans="2:6" x14ac:dyDescent="0.3">
      <c r="B1315" s="34" t="s">
        <v>44</v>
      </c>
      <c r="C1315" s="26" t="s">
        <v>8</v>
      </c>
      <c r="D1315" s="26" t="s">
        <v>37</v>
      </c>
      <c r="E1315" s="26">
        <v>1</v>
      </c>
      <c r="F1315" s="26">
        <v>10300807.139647</v>
      </c>
    </row>
    <row r="1316" spans="2:6" x14ac:dyDescent="0.3">
      <c r="B1316" s="35" t="s">
        <v>44</v>
      </c>
      <c r="C1316" s="28" t="s">
        <v>8</v>
      </c>
      <c r="D1316" s="28" t="s">
        <v>37</v>
      </c>
      <c r="E1316" s="28">
        <v>0.95</v>
      </c>
      <c r="F1316" s="28">
        <v>6823685.4479139997</v>
      </c>
    </row>
    <row r="1317" spans="2:6" x14ac:dyDescent="0.3">
      <c r="B1317" s="34" t="s">
        <v>44</v>
      </c>
      <c r="C1317" s="26" t="s">
        <v>8</v>
      </c>
      <c r="D1317" s="26" t="s">
        <v>37</v>
      </c>
      <c r="E1317" s="26">
        <v>0.95</v>
      </c>
      <c r="F1317" s="26">
        <v>6823685.4479139997</v>
      </c>
    </row>
    <row r="1318" spans="2:6" x14ac:dyDescent="0.3">
      <c r="B1318" s="35" t="s">
        <v>44</v>
      </c>
      <c r="C1318" s="28" t="s">
        <v>8</v>
      </c>
      <c r="D1318" s="28" t="s">
        <v>37</v>
      </c>
      <c r="E1318" s="28">
        <v>0.95</v>
      </c>
      <c r="F1318" s="28">
        <v>6823685.4479139997</v>
      </c>
    </row>
    <row r="1319" spans="2:6" x14ac:dyDescent="0.3">
      <c r="B1319" s="34" t="s">
        <v>44</v>
      </c>
      <c r="C1319" s="26" t="s">
        <v>8</v>
      </c>
      <c r="D1319" s="26" t="s">
        <v>37</v>
      </c>
      <c r="E1319" s="26">
        <v>0.75</v>
      </c>
      <c r="F1319" s="26">
        <v>5250415.6259160005</v>
      </c>
    </row>
    <row r="1320" spans="2:6" x14ac:dyDescent="0.3">
      <c r="B1320" s="35" t="s">
        <v>44</v>
      </c>
      <c r="C1320" s="28" t="s">
        <v>8</v>
      </c>
      <c r="D1320" s="28" t="s">
        <v>37</v>
      </c>
      <c r="E1320" s="28">
        <v>0.75</v>
      </c>
      <c r="F1320" s="28">
        <v>5250415.6259160005</v>
      </c>
    </row>
    <row r="1321" spans="2:6" x14ac:dyDescent="0.3">
      <c r="B1321" s="34" t="s">
        <v>44</v>
      </c>
      <c r="C1321" s="26" t="s">
        <v>8</v>
      </c>
      <c r="D1321" s="26" t="s">
        <v>37</v>
      </c>
      <c r="E1321" s="26">
        <v>0.75</v>
      </c>
      <c r="F1321" s="26">
        <v>5250415.6259160005</v>
      </c>
    </row>
    <row r="1322" spans="2:6" x14ac:dyDescent="0.3">
      <c r="B1322" s="35" t="s">
        <v>44</v>
      </c>
      <c r="C1322" s="28" t="s">
        <v>8</v>
      </c>
      <c r="D1322" s="28" t="s">
        <v>37</v>
      </c>
      <c r="E1322" s="28">
        <v>0.75</v>
      </c>
      <c r="F1322" s="28">
        <v>5250415.6259160005</v>
      </c>
    </row>
    <row r="1323" spans="2:6" x14ac:dyDescent="0.3">
      <c r="B1323" s="34" t="s">
        <v>44</v>
      </c>
      <c r="C1323" s="26" t="s">
        <v>8</v>
      </c>
      <c r="D1323" s="26" t="s">
        <v>37</v>
      </c>
      <c r="E1323" s="26">
        <v>0.5</v>
      </c>
      <c r="F1323" s="26">
        <v>3885077.133378</v>
      </c>
    </row>
    <row r="1324" spans="2:6" x14ac:dyDescent="0.3">
      <c r="B1324" s="35" t="s">
        <v>44</v>
      </c>
      <c r="C1324" s="28" t="s">
        <v>8</v>
      </c>
      <c r="D1324" s="28" t="s">
        <v>37</v>
      </c>
      <c r="E1324" s="28">
        <v>0.5</v>
      </c>
      <c r="F1324" s="28">
        <v>3885077.133378</v>
      </c>
    </row>
    <row r="1325" spans="2:6" x14ac:dyDescent="0.3">
      <c r="B1325" s="34" t="s">
        <v>44</v>
      </c>
      <c r="C1325" s="26" t="s">
        <v>8</v>
      </c>
      <c r="D1325" s="26" t="s">
        <v>37</v>
      </c>
      <c r="E1325" s="26">
        <v>0.5</v>
      </c>
      <c r="F1325" s="26">
        <v>3885077.133378</v>
      </c>
    </row>
    <row r="1326" spans="2:6" x14ac:dyDescent="0.3">
      <c r="B1326" s="35" t="s">
        <v>44</v>
      </c>
      <c r="C1326" s="28" t="s">
        <v>8</v>
      </c>
      <c r="D1326" s="28" t="s">
        <v>37</v>
      </c>
      <c r="E1326" s="28">
        <v>0.5</v>
      </c>
      <c r="F1326" s="28">
        <v>3885077.133378</v>
      </c>
    </row>
    <row r="1327" spans="2:6" x14ac:dyDescent="0.3">
      <c r="B1327" s="34" t="s">
        <v>44</v>
      </c>
      <c r="C1327" s="26" t="s">
        <v>8</v>
      </c>
      <c r="D1327" s="26" t="s">
        <v>37</v>
      </c>
      <c r="E1327" s="26">
        <v>0.5</v>
      </c>
      <c r="F1327" s="26">
        <v>3885077.133378</v>
      </c>
    </row>
    <row r="1328" spans="2:6" x14ac:dyDescent="0.3">
      <c r="B1328" s="35" t="s">
        <v>44</v>
      </c>
      <c r="C1328" s="28" t="s">
        <v>8</v>
      </c>
      <c r="D1328" s="28" t="s">
        <v>37</v>
      </c>
      <c r="E1328" s="28">
        <v>0.25</v>
      </c>
      <c r="F1328" s="28">
        <v>2636734.0598590001</v>
      </c>
    </row>
    <row r="1329" spans="2:6" x14ac:dyDescent="0.3">
      <c r="B1329" s="34" t="s">
        <v>44</v>
      </c>
      <c r="C1329" s="26" t="s">
        <v>8</v>
      </c>
      <c r="D1329" s="26" t="s">
        <v>37</v>
      </c>
      <c r="E1329" s="26">
        <v>0.25</v>
      </c>
      <c r="F1329" s="26">
        <v>2636734.0598590001</v>
      </c>
    </row>
    <row r="1330" spans="2:6" x14ac:dyDescent="0.3">
      <c r="B1330" s="35" t="s">
        <v>44</v>
      </c>
      <c r="C1330" s="28" t="s">
        <v>8</v>
      </c>
      <c r="D1330" s="28" t="s">
        <v>37</v>
      </c>
      <c r="E1330" s="28">
        <v>0.25</v>
      </c>
      <c r="F1330" s="28">
        <v>2636734.0598590001</v>
      </c>
    </row>
    <row r="1331" spans="2:6" x14ac:dyDescent="0.3">
      <c r="B1331" s="34" t="s">
        <v>44</v>
      </c>
      <c r="C1331" s="26" t="s">
        <v>8</v>
      </c>
      <c r="D1331" s="26" t="s">
        <v>37</v>
      </c>
      <c r="E1331" s="26">
        <v>0.25</v>
      </c>
      <c r="F1331" s="26">
        <v>2636734.0598590001</v>
      </c>
    </row>
    <row r="1332" spans="2:6" x14ac:dyDescent="0.3">
      <c r="B1332" s="35" t="s">
        <v>44</v>
      </c>
      <c r="C1332" s="28" t="s">
        <v>8</v>
      </c>
      <c r="D1332" s="28" t="s">
        <v>37</v>
      </c>
      <c r="E1332" s="28">
        <v>0.05</v>
      </c>
      <c r="F1332" s="28">
        <v>1610685.4950850001</v>
      </c>
    </row>
    <row r="1333" spans="2:6" x14ac:dyDescent="0.3">
      <c r="B1333" s="34" t="s">
        <v>44</v>
      </c>
      <c r="C1333" s="26" t="s">
        <v>8</v>
      </c>
      <c r="D1333" s="26" t="s">
        <v>37</v>
      </c>
      <c r="E1333" s="26">
        <v>0.05</v>
      </c>
      <c r="F1333" s="26">
        <v>1610685.4950850001</v>
      </c>
    </row>
    <row r="1334" spans="2:6" x14ac:dyDescent="0.3">
      <c r="B1334" s="35" t="s">
        <v>44</v>
      </c>
      <c r="C1334" s="28" t="s">
        <v>8</v>
      </c>
      <c r="D1334" s="28" t="s">
        <v>37</v>
      </c>
      <c r="E1334" s="28">
        <v>0.05</v>
      </c>
      <c r="F1334" s="28">
        <v>1610685.4950850001</v>
      </c>
    </row>
    <row r="1335" spans="2:6" x14ac:dyDescent="0.3">
      <c r="B1335" s="34" t="s">
        <v>44</v>
      </c>
      <c r="C1335" s="26" t="s">
        <v>8</v>
      </c>
      <c r="D1335" s="26" t="s">
        <v>37</v>
      </c>
      <c r="E1335" s="26">
        <v>0</v>
      </c>
      <c r="F1335" s="26">
        <v>565853.11703800003</v>
      </c>
    </row>
    <row r="1336" spans="2:6" x14ac:dyDescent="0.3">
      <c r="B1336" s="35" t="s">
        <v>44</v>
      </c>
      <c r="C1336" s="28" t="s">
        <v>8</v>
      </c>
      <c r="D1336" s="28" t="s">
        <v>37</v>
      </c>
      <c r="E1336" s="28" t="s">
        <v>24</v>
      </c>
      <c r="F1336" s="28">
        <v>4003814.6763929999</v>
      </c>
    </row>
    <row r="1337" spans="2:6" x14ac:dyDescent="0.3">
      <c r="B1337" s="34" t="s">
        <v>44</v>
      </c>
      <c r="C1337" s="26" t="s">
        <v>8</v>
      </c>
      <c r="D1337" s="26" t="s">
        <v>38</v>
      </c>
      <c r="E1337" s="26">
        <v>1</v>
      </c>
      <c r="F1337" s="26">
        <v>30193157.043896999</v>
      </c>
    </row>
    <row r="1338" spans="2:6" x14ac:dyDescent="0.3">
      <c r="B1338" s="35" t="s">
        <v>44</v>
      </c>
      <c r="C1338" s="28" t="s">
        <v>8</v>
      </c>
      <c r="D1338" s="28" t="s">
        <v>38</v>
      </c>
      <c r="E1338" s="28">
        <v>0.95</v>
      </c>
      <c r="F1338" s="28">
        <v>21712516.986853</v>
      </c>
    </row>
    <row r="1339" spans="2:6" x14ac:dyDescent="0.3">
      <c r="B1339" s="34" t="s">
        <v>44</v>
      </c>
      <c r="C1339" s="26" t="s">
        <v>8</v>
      </c>
      <c r="D1339" s="26" t="s">
        <v>38</v>
      </c>
      <c r="E1339" s="26">
        <v>0.95</v>
      </c>
      <c r="F1339" s="26">
        <v>21712516.986853</v>
      </c>
    </row>
    <row r="1340" spans="2:6" x14ac:dyDescent="0.3">
      <c r="B1340" s="35" t="s">
        <v>44</v>
      </c>
      <c r="C1340" s="28" t="s">
        <v>8</v>
      </c>
      <c r="D1340" s="28" t="s">
        <v>38</v>
      </c>
      <c r="E1340" s="28">
        <v>0.95</v>
      </c>
      <c r="F1340" s="28">
        <v>21712516.986853</v>
      </c>
    </row>
    <row r="1341" spans="2:6" x14ac:dyDescent="0.3">
      <c r="B1341" s="34" t="s">
        <v>44</v>
      </c>
      <c r="C1341" s="26" t="s">
        <v>8</v>
      </c>
      <c r="D1341" s="26" t="s">
        <v>38</v>
      </c>
      <c r="E1341" s="26">
        <v>0.75</v>
      </c>
      <c r="F1341" s="26">
        <v>18217865.943438999</v>
      </c>
    </row>
    <row r="1342" spans="2:6" x14ac:dyDescent="0.3">
      <c r="B1342" s="35" t="s">
        <v>44</v>
      </c>
      <c r="C1342" s="28" t="s">
        <v>8</v>
      </c>
      <c r="D1342" s="28" t="s">
        <v>38</v>
      </c>
      <c r="E1342" s="28">
        <v>0.75</v>
      </c>
      <c r="F1342" s="28">
        <v>18217865.943438999</v>
      </c>
    </row>
    <row r="1343" spans="2:6" x14ac:dyDescent="0.3">
      <c r="B1343" s="34" t="s">
        <v>44</v>
      </c>
      <c r="C1343" s="26" t="s">
        <v>8</v>
      </c>
      <c r="D1343" s="26" t="s">
        <v>38</v>
      </c>
      <c r="E1343" s="26">
        <v>0.75</v>
      </c>
      <c r="F1343" s="26">
        <v>18217865.943438999</v>
      </c>
    </row>
    <row r="1344" spans="2:6" x14ac:dyDescent="0.3">
      <c r="B1344" s="35" t="s">
        <v>44</v>
      </c>
      <c r="C1344" s="28" t="s">
        <v>8</v>
      </c>
      <c r="D1344" s="28" t="s">
        <v>38</v>
      </c>
      <c r="E1344" s="28">
        <v>0.75</v>
      </c>
      <c r="F1344" s="28">
        <v>18217865.943438999</v>
      </c>
    </row>
    <row r="1345" spans="2:6" x14ac:dyDescent="0.3">
      <c r="B1345" s="34" t="s">
        <v>44</v>
      </c>
      <c r="C1345" s="26" t="s">
        <v>8</v>
      </c>
      <c r="D1345" s="26" t="s">
        <v>38</v>
      </c>
      <c r="E1345" s="26">
        <v>0.5</v>
      </c>
      <c r="F1345" s="26">
        <v>15606659.711238001</v>
      </c>
    </row>
    <row r="1346" spans="2:6" x14ac:dyDescent="0.3">
      <c r="B1346" s="35" t="s">
        <v>44</v>
      </c>
      <c r="C1346" s="28" t="s">
        <v>8</v>
      </c>
      <c r="D1346" s="28" t="s">
        <v>38</v>
      </c>
      <c r="E1346" s="28">
        <v>0.5</v>
      </c>
      <c r="F1346" s="28">
        <v>15606659.711238001</v>
      </c>
    </row>
    <row r="1347" spans="2:6" x14ac:dyDescent="0.3">
      <c r="B1347" s="34" t="s">
        <v>44</v>
      </c>
      <c r="C1347" s="26" t="s">
        <v>8</v>
      </c>
      <c r="D1347" s="26" t="s">
        <v>38</v>
      </c>
      <c r="E1347" s="26">
        <v>0.5</v>
      </c>
      <c r="F1347" s="26">
        <v>15606659.711238001</v>
      </c>
    </row>
    <row r="1348" spans="2:6" x14ac:dyDescent="0.3">
      <c r="B1348" s="35" t="s">
        <v>44</v>
      </c>
      <c r="C1348" s="28" t="s">
        <v>8</v>
      </c>
      <c r="D1348" s="28" t="s">
        <v>38</v>
      </c>
      <c r="E1348" s="28">
        <v>0.5</v>
      </c>
      <c r="F1348" s="28">
        <v>15606659.711238001</v>
      </c>
    </row>
    <row r="1349" spans="2:6" x14ac:dyDescent="0.3">
      <c r="B1349" s="34" t="s">
        <v>44</v>
      </c>
      <c r="C1349" s="26" t="s">
        <v>8</v>
      </c>
      <c r="D1349" s="26" t="s">
        <v>38</v>
      </c>
      <c r="E1349" s="26">
        <v>0.5</v>
      </c>
      <c r="F1349" s="26">
        <v>15606659.711238001</v>
      </c>
    </row>
    <row r="1350" spans="2:6" x14ac:dyDescent="0.3">
      <c r="B1350" s="35" t="s">
        <v>44</v>
      </c>
      <c r="C1350" s="28" t="s">
        <v>8</v>
      </c>
      <c r="D1350" s="28" t="s">
        <v>38</v>
      </c>
      <c r="E1350" s="28">
        <v>0.25</v>
      </c>
      <c r="F1350" s="28">
        <v>13050233.385611</v>
      </c>
    </row>
    <row r="1351" spans="2:6" x14ac:dyDescent="0.3">
      <c r="B1351" s="34" t="s">
        <v>44</v>
      </c>
      <c r="C1351" s="26" t="s">
        <v>8</v>
      </c>
      <c r="D1351" s="26" t="s">
        <v>38</v>
      </c>
      <c r="E1351" s="26">
        <v>0.25</v>
      </c>
      <c r="F1351" s="26">
        <v>13050233.385611</v>
      </c>
    </row>
    <row r="1352" spans="2:6" x14ac:dyDescent="0.3">
      <c r="B1352" s="35" t="s">
        <v>44</v>
      </c>
      <c r="C1352" s="28" t="s">
        <v>8</v>
      </c>
      <c r="D1352" s="28" t="s">
        <v>38</v>
      </c>
      <c r="E1352" s="28">
        <v>0.25</v>
      </c>
      <c r="F1352" s="28">
        <v>13050233.385611</v>
      </c>
    </row>
    <row r="1353" spans="2:6" x14ac:dyDescent="0.3">
      <c r="B1353" s="34" t="s">
        <v>44</v>
      </c>
      <c r="C1353" s="26" t="s">
        <v>8</v>
      </c>
      <c r="D1353" s="26" t="s">
        <v>38</v>
      </c>
      <c r="E1353" s="26">
        <v>0.25</v>
      </c>
      <c r="F1353" s="26">
        <v>13050233.385611</v>
      </c>
    </row>
    <row r="1354" spans="2:6" x14ac:dyDescent="0.3">
      <c r="B1354" s="35" t="s">
        <v>44</v>
      </c>
      <c r="C1354" s="28" t="s">
        <v>8</v>
      </c>
      <c r="D1354" s="28" t="s">
        <v>38</v>
      </c>
      <c r="E1354" s="28">
        <v>0.05</v>
      </c>
      <c r="F1354" s="28">
        <v>10009045.92086</v>
      </c>
    </row>
    <row r="1355" spans="2:6" x14ac:dyDescent="0.3">
      <c r="B1355" s="34" t="s">
        <v>44</v>
      </c>
      <c r="C1355" s="26" t="s">
        <v>8</v>
      </c>
      <c r="D1355" s="26" t="s">
        <v>38</v>
      </c>
      <c r="E1355" s="26">
        <v>0.05</v>
      </c>
      <c r="F1355" s="26">
        <v>10009045.92086</v>
      </c>
    </row>
    <row r="1356" spans="2:6" x14ac:dyDescent="0.3">
      <c r="B1356" s="35" t="s">
        <v>44</v>
      </c>
      <c r="C1356" s="28" t="s">
        <v>8</v>
      </c>
      <c r="D1356" s="28" t="s">
        <v>38</v>
      </c>
      <c r="E1356" s="28">
        <v>0.05</v>
      </c>
      <c r="F1356" s="28">
        <v>10009045.92086</v>
      </c>
    </row>
    <row r="1357" spans="2:6" x14ac:dyDescent="0.3">
      <c r="B1357" s="34" t="s">
        <v>44</v>
      </c>
      <c r="C1357" s="26" t="s">
        <v>8</v>
      </c>
      <c r="D1357" s="26" t="s">
        <v>38</v>
      </c>
      <c r="E1357" s="26">
        <v>0</v>
      </c>
      <c r="F1357" s="26">
        <v>6045401.1186809996</v>
      </c>
    </row>
    <row r="1358" spans="2:6" x14ac:dyDescent="0.3">
      <c r="B1358" s="35" t="s">
        <v>44</v>
      </c>
      <c r="C1358" s="28" t="s">
        <v>8</v>
      </c>
      <c r="D1358" s="28" t="s">
        <v>38</v>
      </c>
      <c r="E1358" s="28" t="s">
        <v>24</v>
      </c>
      <c r="F1358" s="28">
        <v>15706042.762115</v>
      </c>
    </row>
    <row r="1359" spans="2:6" x14ac:dyDescent="0.3">
      <c r="B1359" s="34" t="s">
        <v>44</v>
      </c>
      <c r="C1359" s="26" t="s">
        <v>8</v>
      </c>
      <c r="D1359" s="26" t="s">
        <v>46</v>
      </c>
      <c r="E1359" s="26">
        <v>1</v>
      </c>
      <c r="F1359" s="26">
        <v>656</v>
      </c>
    </row>
    <row r="1360" spans="2:6" x14ac:dyDescent="0.3">
      <c r="B1360" s="35" t="s">
        <v>44</v>
      </c>
      <c r="C1360" s="28" t="s">
        <v>8</v>
      </c>
      <c r="D1360" s="28" t="s">
        <v>46</v>
      </c>
      <c r="E1360" s="28">
        <v>0.95</v>
      </c>
      <c r="F1360" s="28">
        <v>549</v>
      </c>
    </row>
    <row r="1361" spans="2:6" x14ac:dyDescent="0.3">
      <c r="B1361" s="34" t="s">
        <v>44</v>
      </c>
      <c r="C1361" s="26" t="s">
        <v>8</v>
      </c>
      <c r="D1361" s="26" t="s">
        <v>46</v>
      </c>
      <c r="E1361" s="26">
        <v>0.95</v>
      </c>
      <c r="F1361" s="26">
        <v>549</v>
      </c>
    </row>
    <row r="1362" spans="2:6" x14ac:dyDescent="0.3">
      <c r="B1362" s="35" t="s">
        <v>44</v>
      </c>
      <c r="C1362" s="28" t="s">
        <v>8</v>
      </c>
      <c r="D1362" s="28" t="s">
        <v>46</v>
      </c>
      <c r="E1362" s="28">
        <v>0.95</v>
      </c>
      <c r="F1362" s="28">
        <v>549</v>
      </c>
    </row>
    <row r="1363" spans="2:6" x14ac:dyDescent="0.3">
      <c r="B1363" s="34" t="s">
        <v>44</v>
      </c>
      <c r="C1363" s="26" t="s">
        <v>8</v>
      </c>
      <c r="D1363" s="26" t="s">
        <v>46</v>
      </c>
      <c r="E1363" s="26">
        <v>0.75</v>
      </c>
      <c r="F1363" s="26">
        <v>475</v>
      </c>
    </row>
    <row r="1364" spans="2:6" x14ac:dyDescent="0.3">
      <c r="B1364" s="35" t="s">
        <v>44</v>
      </c>
      <c r="C1364" s="28" t="s">
        <v>8</v>
      </c>
      <c r="D1364" s="28" t="s">
        <v>46</v>
      </c>
      <c r="E1364" s="28">
        <v>0.75</v>
      </c>
      <c r="F1364" s="28">
        <v>475</v>
      </c>
    </row>
    <row r="1365" spans="2:6" x14ac:dyDescent="0.3">
      <c r="B1365" s="34" t="s">
        <v>44</v>
      </c>
      <c r="C1365" s="26" t="s">
        <v>8</v>
      </c>
      <c r="D1365" s="26" t="s">
        <v>46</v>
      </c>
      <c r="E1365" s="26">
        <v>0.75</v>
      </c>
      <c r="F1365" s="26">
        <v>475</v>
      </c>
    </row>
    <row r="1366" spans="2:6" x14ac:dyDescent="0.3">
      <c r="B1366" s="35" t="s">
        <v>44</v>
      </c>
      <c r="C1366" s="28" t="s">
        <v>8</v>
      </c>
      <c r="D1366" s="28" t="s">
        <v>46</v>
      </c>
      <c r="E1366" s="28">
        <v>0.75</v>
      </c>
      <c r="F1366" s="28">
        <v>475</v>
      </c>
    </row>
    <row r="1367" spans="2:6" x14ac:dyDescent="0.3">
      <c r="B1367" s="34" t="s">
        <v>44</v>
      </c>
      <c r="C1367" s="26" t="s">
        <v>8</v>
      </c>
      <c r="D1367" s="26" t="s">
        <v>46</v>
      </c>
      <c r="E1367" s="26">
        <v>0.5</v>
      </c>
      <c r="F1367" s="26">
        <v>388</v>
      </c>
    </row>
    <row r="1368" spans="2:6" x14ac:dyDescent="0.3">
      <c r="B1368" s="35" t="s">
        <v>44</v>
      </c>
      <c r="C1368" s="28" t="s">
        <v>8</v>
      </c>
      <c r="D1368" s="28" t="s">
        <v>46</v>
      </c>
      <c r="E1368" s="28">
        <v>0.5</v>
      </c>
      <c r="F1368" s="28">
        <v>388</v>
      </c>
    </row>
    <row r="1369" spans="2:6" x14ac:dyDescent="0.3">
      <c r="B1369" s="34" t="s">
        <v>44</v>
      </c>
      <c r="C1369" s="26" t="s">
        <v>8</v>
      </c>
      <c r="D1369" s="26" t="s">
        <v>46</v>
      </c>
      <c r="E1369" s="26">
        <v>0.5</v>
      </c>
      <c r="F1369" s="26">
        <v>388</v>
      </c>
    </row>
    <row r="1370" spans="2:6" x14ac:dyDescent="0.3">
      <c r="B1370" s="35" t="s">
        <v>44</v>
      </c>
      <c r="C1370" s="28" t="s">
        <v>8</v>
      </c>
      <c r="D1370" s="28" t="s">
        <v>46</v>
      </c>
      <c r="E1370" s="28">
        <v>0.5</v>
      </c>
      <c r="F1370" s="28">
        <v>388</v>
      </c>
    </row>
    <row r="1371" spans="2:6" x14ac:dyDescent="0.3">
      <c r="B1371" s="34" t="s">
        <v>44</v>
      </c>
      <c r="C1371" s="26" t="s">
        <v>8</v>
      </c>
      <c r="D1371" s="26" t="s">
        <v>46</v>
      </c>
      <c r="E1371" s="26">
        <v>0.5</v>
      </c>
      <c r="F1371" s="26">
        <v>388</v>
      </c>
    </row>
    <row r="1372" spans="2:6" x14ac:dyDescent="0.3">
      <c r="B1372" s="35" t="s">
        <v>44</v>
      </c>
      <c r="C1372" s="28" t="s">
        <v>8</v>
      </c>
      <c r="D1372" s="28" t="s">
        <v>46</v>
      </c>
      <c r="E1372" s="28">
        <v>0.25</v>
      </c>
      <c r="F1372" s="28">
        <v>293</v>
      </c>
    </row>
    <row r="1373" spans="2:6" x14ac:dyDescent="0.3">
      <c r="B1373" s="34" t="s">
        <v>44</v>
      </c>
      <c r="C1373" s="26" t="s">
        <v>8</v>
      </c>
      <c r="D1373" s="26" t="s">
        <v>46</v>
      </c>
      <c r="E1373" s="26">
        <v>0.25</v>
      </c>
      <c r="F1373" s="26">
        <v>293</v>
      </c>
    </row>
    <row r="1374" spans="2:6" x14ac:dyDescent="0.3">
      <c r="B1374" s="35" t="s">
        <v>44</v>
      </c>
      <c r="C1374" s="28" t="s">
        <v>8</v>
      </c>
      <c r="D1374" s="28" t="s">
        <v>46</v>
      </c>
      <c r="E1374" s="28">
        <v>0.25</v>
      </c>
      <c r="F1374" s="28">
        <v>293</v>
      </c>
    </row>
    <row r="1375" spans="2:6" x14ac:dyDescent="0.3">
      <c r="B1375" s="34" t="s">
        <v>44</v>
      </c>
      <c r="C1375" s="26" t="s">
        <v>8</v>
      </c>
      <c r="D1375" s="26" t="s">
        <v>46</v>
      </c>
      <c r="E1375" s="26">
        <v>0.25</v>
      </c>
      <c r="F1375" s="26">
        <v>293</v>
      </c>
    </row>
    <row r="1376" spans="2:6" x14ac:dyDescent="0.3">
      <c r="B1376" s="35" t="s">
        <v>44</v>
      </c>
      <c r="C1376" s="28" t="s">
        <v>8</v>
      </c>
      <c r="D1376" s="28" t="s">
        <v>46</v>
      </c>
      <c r="E1376" s="28">
        <v>0.05</v>
      </c>
      <c r="F1376" s="28">
        <v>214</v>
      </c>
    </row>
    <row r="1377" spans="2:6" x14ac:dyDescent="0.3">
      <c r="B1377" s="34" t="s">
        <v>44</v>
      </c>
      <c r="C1377" s="26" t="s">
        <v>8</v>
      </c>
      <c r="D1377" s="26" t="s">
        <v>46</v>
      </c>
      <c r="E1377" s="26">
        <v>0.05</v>
      </c>
      <c r="F1377" s="26">
        <v>214</v>
      </c>
    </row>
    <row r="1378" spans="2:6" x14ac:dyDescent="0.3">
      <c r="B1378" s="35" t="s">
        <v>44</v>
      </c>
      <c r="C1378" s="28" t="s">
        <v>8</v>
      </c>
      <c r="D1378" s="28" t="s">
        <v>46</v>
      </c>
      <c r="E1378" s="28">
        <v>0.05</v>
      </c>
      <c r="F1378" s="28">
        <v>214</v>
      </c>
    </row>
    <row r="1379" spans="2:6" x14ac:dyDescent="0.3">
      <c r="B1379" s="34" t="s">
        <v>44</v>
      </c>
      <c r="C1379" s="26" t="s">
        <v>8</v>
      </c>
      <c r="D1379" s="26" t="s">
        <v>46</v>
      </c>
      <c r="E1379" s="26">
        <v>0</v>
      </c>
      <c r="F1379" s="26">
        <v>124</v>
      </c>
    </row>
    <row r="1380" spans="2:6" x14ac:dyDescent="0.3">
      <c r="B1380" s="35" t="s">
        <v>44</v>
      </c>
      <c r="C1380" s="28" t="s">
        <v>8</v>
      </c>
      <c r="D1380" s="28" t="s">
        <v>46</v>
      </c>
      <c r="E1380" s="28" t="s">
        <v>24</v>
      </c>
      <c r="F1380" s="28">
        <v>385.06888900000001</v>
      </c>
    </row>
    <row r="1381" spans="2:6" x14ac:dyDescent="0.3">
      <c r="B1381" s="34" t="s">
        <v>44</v>
      </c>
      <c r="C1381" s="26" t="s">
        <v>8</v>
      </c>
      <c r="D1381" s="26" t="s">
        <v>39</v>
      </c>
      <c r="E1381" s="26">
        <v>1</v>
      </c>
      <c r="F1381" s="26">
        <v>59.518444000000002</v>
      </c>
    </row>
    <row r="1382" spans="2:6" x14ac:dyDescent="0.3">
      <c r="B1382" s="35" t="s">
        <v>44</v>
      </c>
      <c r="C1382" s="28" t="s">
        <v>8</v>
      </c>
      <c r="D1382" s="28" t="s">
        <v>39</v>
      </c>
      <c r="E1382" s="28">
        <v>0.95</v>
      </c>
      <c r="F1382" s="28">
        <v>47.797243000000002</v>
      </c>
    </row>
    <row r="1383" spans="2:6" x14ac:dyDescent="0.3">
      <c r="B1383" s="34" t="s">
        <v>44</v>
      </c>
      <c r="C1383" s="26" t="s">
        <v>8</v>
      </c>
      <c r="D1383" s="26" t="s">
        <v>39</v>
      </c>
      <c r="E1383" s="26">
        <v>0.95</v>
      </c>
      <c r="F1383" s="26">
        <v>47.797243000000002</v>
      </c>
    </row>
    <row r="1384" spans="2:6" x14ac:dyDescent="0.3">
      <c r="B1384" s="35" t="s">
        <v>44</v>
      </c>
      <c r="C1384" s="28" t="s">
        <v>8</v>
      </c>
      <c r="D1384" s="28" t="s">
        <v>39</v>
      </c>
      <c r="E1384" s="28">
        <v>0.95</v>
      </c>
      <c r="F1384" s="28">
        <v>47.797243000000002</v>
      </c>
    </row>
    <row r="1385" spans="2:6" x14ac:dyDescent="0.3">
      <c r="B1385" s="34" t="s">
        <v>44</v>
      </c>
      <c r="C1385" s="26" t="s">
        <v>8</v>
      </c>
      <c r="D1385" s="26" t="s">
        <v>39</v>
      </c>
      <c r="E1385" s="26">
        <v>0.75</v>
      </c>
      <c r="F1385" s="26">
        <v>42.293512999999997</v>
      </c>
    </row>
    <row r="1386" spans="2:6" x14ac:dyDescent="0.3">
      <c r="B1386" s="35" t="s">
        <v>44</v>
      </c>
      <c r="C1386" s="28" t="s">
        <v>8</v>
      </c>
      <c r="D1386" s="28" t="s">
        <v>39</v>
      </c>
      <c r="E1386" s="28">
        <v>0.75</v>
      </c>
      <c r="F1386" s="28">
        <v>42.293512999999997</v>
      </c>
    </row>
    <row r="1387" spans="2:6" x14ac:dyDescent="0.3">
      <c r="B1387" s="34" t="s">
        <v>44</v>
      </c>
      <c r="C1387" s="26" t="s">
        <v>8</v>
      </c>
      <c r="D1387" s="26" t="s">
        <v>39</v>
      </c>
      <c r="E1387" s="26">
        <v>0.75</v>
      </c>
      <c r="F1387" s="26">
        <v>42.293512999999997</v>
      </c>
    </row>
    <row r="1388" spans="2:6" x14ac:dyDescent="0.3">
      <c r="B1388" s="35" t="s">
        <v>44</v>
      </c>
      <c r="C1388" s="28" t="s">
        <v>8</v>
      </c>
      <c r="D1388" s="28" t="s">
        <v>39</v>
      </c>
      <c r="E1388" s="28">
        <v>0.75</v>
      </c>
      <c r="F1388" s="28">
        <v>42.293512999999997</v>
      </c>
    </row>
    <row r="1389" spans="2:6" x14ac:dyDescent="0.3">
      <c r="B1389" s="34" t="s">
        <v>44</v>
      </c>
      <c r="C1389" s="26" t="s">
        <v>8</v>
      </c>
      <c r="D1389" s="26" t="s">
        <v>39</v>
      </c>
      <c r="E1389" s="26">
        <v>0.5</v>
      </c>
      <c r="F1389" s="26">
        <v>37.980652999999997</v>
      </c>
    </row>
    <row r="1390" spans="2:6" x14ac:dyDescent="0.3">
      <c r="B1390" s="35" t="s">
        <v>44</v>
      </c>
      <c r="C1390" s="28" t="s">
        <v>8</v>
      </c>
      <c r="D1390" s="28" t="s">
        <v>39</v>
      </c>
      <c r="E1390" s="28">
        <v>0.5</v>
      </c>
      <c r="F1390" s="28">
        <v>37.980652999999997</v>
      </c>
    </row>
    <row r="1391" spans="2:6" x14ac:dyDescent="0.3">
      <c r="B1391" s="34" t="s">
        <v>44</v>
      </c>
      <c r="C1391" s="26" t="s">
        <v>8</v>
      </c>
      <c r="D1391" s="26" t="s">
        <v>39</v>
      </c>
      <c r="E1391" s="26">
        <v>0.5</v>
      </c>
      <c r="F1391" s="26">
        <v>37.980652999999997</v>
      </c>
    </row>
    <row r="1392" spans="2:6" x14ac:dyDescent="0.3">
      <c r="B1392" s="35" t="s">
        <v>44</v>
      </c>
      <c r="C1392" s="28" t="s">
        <v>8</v>
      </c>
      <c r="D1392" s="28" t="s">
        <v>39</v>
      </c>
      <c r="E1392" s="28">
        <v>0.5</v>
      </c>
      <c r="F1392" s="28">
        <v>37.980652999999997</v>
      </c>
    </row>
    <row r="1393" spans="2:6" x14ac:dyDescent="0.3">
      <c r="B1393" s="34" t="s">
        <v>44</v>
      </c>
      <c r="C1393" s="26" t="s">
        <v>8</v>
      </c>
      <c r="D1393" s="26" t="s">
        <v>39</v>
      </c>
      <c r="E1393" s="26">
        <v>0.5</v>
      </c>
      <c r="F1393" s="26">
        <v>37.980652999999997</v>
      </c>
    </row>
    <row r="1394" spans="2:6" x14ac:dyDescent="0.3">
      <c r="B1394" s="35" t="s">
        <v>44</v>
      </c>
      <c r="C1394" s="28" t="s">
        <v>8</v>
      </c>
      <c r="D1394" s="28" t="s">
        <v>39</v>
      </c>
      <c r="E1394" s="28">
        <v>0.25</v>
      </c>
      <c r="F1394" s="28">
        <v>33.685096000000001</v>
      </c>
    </row>
    <row r="1395" spans="2:6" x14ac:dyDescent="0.3">
      <c r="B1395" s="34" t="s">
        <v>44</v>
      </c>
      <c r="C1395" s="26" t="s">
        <v>8</v>
      </c>
      <c r="D1395" s="26" t="s">
        <v>39</v>
      </c>
      <c r="E1395" s="26">
        <v>0.25</v>
      </c>
      <c r="F1395" s="26">
        <v>33.685096000000001</v>
      </c>
    </row>
    <row r="1396" spans="2:6" x14ac:dyDescent="0.3">
      <c r="B1396" s="35" t="s">
        <v>44</v>
      </c>
      <c r="C1396" s="28" t="s">
        <v>8</v>
      </c>
      <c r="D1396" s="28" t="s">
        <v>39</v>
      </c>
      <c r="E1396" s="28">
        <v>0.25</v>
      </c>
      <c r="F1396" s="28">
        <v>33.685096000000001</v>
      </c>
    </row>
    <row r="1397" spans="2:6" x14ac:dyDescent="0.3">
      <c r="B1397" s="34" t="s">
        <v>44</v>
      </c>
      <c r="C1397" s="26" t="s">
        <v>8</v>
      </c>
      <c r="D1397" s="26" t="s">
        <v>39</v>
      </c>
      <c r="E1397" s="26">
        <v>0.25</v>
      </c>
      <c r="F1397" s="26">
        <v>33.685096000000001</v>
      </c>
    </row>
    <row r="1398" spans="2:6" x14ac:dyDescent="0.3">
      <c r="B1398" s="35" t="s">
        <v>44</v>
      </c>
      <c r="C1398" s="28" t="s">
        <v>8</v>
      </c>
      <c r="D1398" s="28" t="s">
        <v>39</v>
      </c>
      <c r="E1398" s="28">
        <v>0.05</v>
      </c>
      <c r="F1398" s="28">
        <v>27.722704</v>
      </c>
    </row>
    <row r="1399" spans="2:6" x14ac:dyDescent="0.3">
      <c r="B1399" s="34" t="s">
        <v>44</v>
      </c>
      <c r="C1399" s="26" t="s">
        <v>8</v>
      </c>
      <c r="D1399" s="26" t="s">
        <v>39</v>
      </c>
      <c r="E1399" s="26">
        <v>0.05</v>
      </c>
      <c r="F1399" s="26">
        <v>27.722704</v>
      </c>
    </row>
    <row r="1400" spans="2:6" x14ac:dyDescent="0.3">
      <c r="B1400" s="35" t="s">
        <v>44</v>
      </c>
      <c r="C1400" s="28" t="s">
        <v>8</v>
      </c>
      <c r="D1400" s="28" t="s">
        <v>39</v>
      </c>
      <c r="E1400" s="28">
        <v>0.05</v>
      </c>
      <c r="F1400" s="28">
        <v>27.722704</v>
      </c>
    </row>
    <row r="1401" spans="2:6" x14ac:dyDescent="0.3">
      <c r="B1401" s="34" t="s">
        <v>44</v>
      </c>
      <c r="C1401" s="26" t="s">
        <v>8</v>
      </c>
      <c r="D1401" s="26" t="s">
        <v>39</v>
      </c>
      <c r="E1401" s="26">
        <v>0</v>
      </c>
      <c r="F1401" s="26">
        <v>16.378799000000001</v>
      </c>
    </row>
    <row r="1402" spans="2:6" x14ac:dyDescent="0.3">
      <c r="B1402" s="35" t="s">
        <v>44</v>
      </c>
      <c r="C1402" s="28" t="s">
        <v>8</v>
      </c>
      <c r="D1402" s="28" t="s">
        <v>39</v>
      </c>
      <c r="E1402" s="28" t="s">
        <v>24</v>
      </c>
      <c r="F1402" s="28">
        <v>37.945759000000002</v>
      </c>
    </row>
    <row r="1403" spans="2:6" x14ac:dyDescent="0.3">
      <c r="B1403" s="34" t="s">
        <v>44</v>
      </c>
      <c r="C1403" s="26" t="s">
        <v>8</v>
      </c>
      <c r="D1403" s="26" t="s">
        <v>40</v>
      </c>
      <c r="E1403" s="26">
        <v>1</v>
      </c>
      <c r="F1403" s="26">
        <v>557.94935699999996</v>
      </c>
    </row>
    <row r="1404" spans="2:6" x14ac:dyDescent="0.3">
      <c r="B1404" s="35" t="s">
        <v>44</v>
      </c>
      <c r="C1404" s="28" t="s">
        <v>8</v>
      </c>
      <c r="D1404" s="28" t="s">
        <v>40</v>
      </c>
      <c r="E1404" s="28">
        <v>0.95</v>
      </c>
      <c r="F1404" s="28">
        <v>305.8304</v>
      </c>
    </row>
    <row r="1405" spans="2:6" x14ac:dyDescent="0.3">
      <c r="B1405" s="34" t="s">
        <v>44</v>
      </c>
      <c r="C1405" s="26" t="s">
        <v>8</v>
      </c>
      <c r="D1405" s="26" t="s">
        <v>40</v>
      </c>
      <c r="E1405" s="26">
        <v>0.95</v>
      </c>
      <c r="F1405" s="26">
        <v>305.8304</v>
      </c>
    </row>
    <row r="1406" spans="2:6" x14ac:dyDescent="0.3">
      <c r="B1406" s="35" t="s">
        <v>44</v>
      </c>
      <c r="C1406" s="28" t="s">
        <v>8</v>
      </c>
      <c r="D1406" s="28" t="s">
        <v>40</v>
      </c>
      <c r="E1406" s="28">
        <v>0.95</v>
      </c>
      <c r="F1406" s="28">
        <v>305.8304</v>
      </c>
    </row>
    <row r="1407" spans="2:6" x14ac:dyDescent="0.3">
      <c r="B1407" s="34" t="s">
        <v>44</v>
      </c>
      <c r="C1407" s="26" t="s">
        <v>8</v>
      </c>
      <c r="D1407" s="26" t="s">
        <v>40</v>
      </c>
      <c r="E1407" s="26">
        <v>0.75</v>
      </c>
      <c r="F1407" s="26">
        <v>245.74492499999999</v>
      </c>
    </row>
    <row r="1408" spans="2:6" x14ac:dyDescent="0.3">
      <c r="B1408" s="35" t="s">
        <v>44</v>
      </c>
      <c r="C1408" s="28" t="s">
        <v>8</v>
      </c>
      <c r="D1408" s="28" t="s">
        <v>40</v>
      </c>
      <c r="E1408" s="28">
        <v>0.75</v>
      </c>
      <c r="F1408" s="28">
        <v>245.74492499999999</v>
      </c>
    </row>
    <row r="1409" spans="2:6" x14ac:dyDescent="0.3">
      <c r="B1409" s="34" t="s">
        <v>44</v>
      </c>
      <c r="C1409" s="26" t="s">
        <v>8</v>
      </c>
      <c r="D1409" s="26" t="s">
        <v>40</v>
      </c>
      <c r="E1409" s="26">
        <v>0.75</v>
      </c>
      <c r="F1409" s="26">
        <v>245.74492499999999</v>
      </c>
    </row>
    <row r="1410" spans="2:6" x14ac:dyDescent="0.3">
      <c r="B1410" s="35" t="s">
        <v>44</v>
      </c>
      <c r="C1410" s="28" t="s">
        <v>8</v>
      </c>
      <c r="D1410" s="28" t="s">
        <v>40</v>
      </c>
      <c r="E1410" s="28">
        <v>0.75</v>
      </c>
      <c r="F1410" s="28">
        <v>245.74492499999999</v>
      </c>
    </row>
    <row r="1411" spans="2:6" x14ac:dyDescent="0.3">
      <c r="B1411" s="34" t="s">
        <v>44</v>
      </c>
      <c r="C1411" s="26" t="s">
        <v>8</v>
      </c>
      <c r="D1411" s="26" t="s">
        <v>40</v>
      </c>
      <c r="E1411" s="26">
        <v>0.5</v>
      </c>
      <c r="F1411" s="26">
        <v>216.516186</v>
      </c>
    </row>
    <row r="1412" spans="2:6" x14ac:dyDescent="0.3">
      <c r="B1412" s="35" t="s">
        <v>44</v>
      </c>
      <c r="C1412" s="28" t="s">
        <v>8</v>
      </c>
      <c r="D1412" s="28" t="s">
        <v>40</v>
      </c>
      <c r="E1412" s="28">
        <v>0.5</v>
      </c>
      <c r="F1412" s="28">
        <v>216.516186</v>
      </c>
    </row>
    <row r="1413" spans="2:6" x14ac:dyDescent="0.3">
      <c r="B1413" s="34" t="s">
        <v>44</v>
      </c>
      <c r="C1413" s="26" t="s">
        <v>8</v>
      </c>
      <c r="D1413" s="26" t="s">
        <v>40</v>
      </c>
      <c r="E1413" s="26">
        <v>0.5</v>
      </c>
      <c r="F1413" s="26">
        <v>216.516186</v>
      </c>
    </row>
    <row r="1414" spans="2:6" x14ac:dyDescent="0.3">
      <c r="B1414" s="35" t="s">
        <v>44</v>
      </c>
      <c r="C1414" s="28" t="s">
        <v>8</v>
      </c>
      <c r="D1414" s="28" t="s">
        <v>40</v>
      </c>
      <c r="E1414" s="28">
        <v>0.5</v>
      </c>
      <c r="F1414" s="28">
        <v>216.516186</v>
      </c>
    </row>
    <row r="1415" spans="2:6" x14ac:dyDescent="0.3">
      <c r="B1415" s="34" t="s">
        <v>44</v>
      </c>
      <c r="C1415" s="26" t="s">
        <v>8</v>
      </c>
      <c r="D1415" s="26" t="s">
        <v>40</v>
      </c>
      <c r="E1415" s="26">
        <v>0.5</v>
      </c>
      <c r="F1415" s="26">
        <v>216.516186</v>
      </c>
    </row>
    <row r="1416" spans="2:6" x14ac:dyDescent="0.3">
      <c r="B1416" s="35" t="s">
        <v>44</v>
      </c>
      <c r="C1416" s="28" t="s">
        <v>8</v>
      </c>
      <c r="D1416" s="28" t="s">
        <v>40</v>
      </c>
      <c r="E1416" s="28">
        <v>0.25</v>
      </c>
      <c r="F1416" s="28">
        <v>196.70046300000001</v>
      </c>
    </row>
    <row r="1417" spans="2:6" x14ac:dyDescent="0.3">
      <c r="B1417" s="34" t="s">
        <v>44</v>
      </c>
      <c r="C1417" s="26" t="s">
        <v>8</v>
      </c>
      <c r="D1417" s="26" t="s">
        <v>40</v>
      </c>
      <c r="E1417" s="26">
        <v>0.25</v>
      </c>
      <c r="F1417" s="26">
        <v>196.70046300000001</v>
      </c>
    </row>
    <row r="1418" spans="2:6" x14ac:dyDescent="0.3">
      <c r="B1418" s="35" t="s">
        <v>44</v>
      </c>
      <c r="C1418" s="28" t="s">
        <v>8</v>
      </c>
      <c r="D1418" s="28" t="s">
        <v>40</v>
      </c>
      <c r="E1418" s="28">
        <v>0.25</v>
      </c>
      <c r="F1418" s="28">
        <v>196.70046300000001</v>
      </c>
    </row>
    <row r="1419" spans="2:6" x14ac:dyDescent="0.3">
      <c r="B1419" s="34" t="s">
        <v>44</v>
      </c>
      <c r="C1419" s="26" t="s">
        <v>8</v>
      </c>
      <c r="D1419" s="26" t="s">
        <v>40</v>
      </c>
      <c r="E1419" s="26">
        <v>0.25</v>
      </c>
      <c r="F1419" s="26">
        <v>196.70046300000001</v>
      </c>
    </row>
    <row r="1420" spans="2:6" x14ac:dyDescent="0.3">
      <c r="B1420" s="35" t="s">
        <v>44</v>
      </c>
      <c r="C1420" s="28" t="s">
        <v>8</v>
      </c>
      <c r="D1420" s="28" t="s">
        <v>40</v>
      </c>
      <c r="E1420" s="28">
        <v>0.05</v>
      </c>
      <c r="F1420" s="28">
        <v>176.694919</v>
      </c>
    </row>
    <row r="1421" spans="2:6" x14ac:dyDescent="0.3">
      <c r="B1421" s="34" t="s">
        <v>44</v>
      </c>
      <c r="C1421" s="26" t="s">
        <v>8</v>
      </c>
      <c r="D1421" s="26" t="s">
        <v>40</v>
      </c>
      <c r="E1421" s="26">
        <v>0.05</v>
      </c>
      <c r="F1421" s="26">
        <v>176.694919</v>
      </c>
    </row>
    <row r="1422" spans="2:6" x14ac:dyDescent="0.3">
      <c r="B1422" s="35" t="s">
        <v>44</v>
      </c>
      <c r="C1422" s="28" t="s">
        <v>8</v>
      </c>
      <c r="D1422" s="28" t="s">
        <v>40</v>
      </c>
      <c r="E1422" s="28">
        <v>0.05</v>
      </c>
      <c r="F1422" s="28">
        <v>176.694919</v>
      </c>
    </row>
    <row r="1423" spans="2:6" x14ac:dyDescent="0.3">
      <c r="B1423" s="34" t="s">
        <v>44</v>
      </c>
      <c r="C1423" s="26" t="s">
        <v>8</v>
      </c>
      <c r="D1423" s="26" t="s">
        <v>40</v>
      </c>
      <c r="E1423" s="26">
        <v>0</v>
      </c>
      <c r="F1423" s="26">
        <v>162.03806700000001</v>
      </c>
    </row>
    <row r="1424" spans="2:6" x14ac:dyDescent="0.3">
      <c r="B1424" s="35" t="s">
        <v>44</v>
      </c>
      <c r="C1424" s="28" t="s">
        <v>8</v>
      </c>
      <c r="D1424" s="28" t="s">
        <v>40</v>
      </c>
      <c r="E1424" s="28" t="s">
        <v>24</v>
      </c>
      <c r="F1424" s="28">
        <v>225.83095499999999</v>
      </c>
    </row>
    <row r="1425" spans="2:6" x14ac:dyDescent="0.3">
      <c r="B1425" s="34" t="s">
        <v>44</v>
      </c>
      <c r="C1425" s="26" t="s">
        <v>8</v>
      </c>
      <c r="D1425" s="26" t="s">
        <v>41</v>
      </c>
      <c r="E1425" s="26">
        <v>1</v>
      </c>
      <c r="F1425" s="26">
        <v>598.87189100000001</v>
      </c>
    </row>
    <row r="1426" spans="2:6" x14ac:dyDescent="0.3">
      <c r="B1426" s="35" t="s">
        <v>44</v>
      </c>
      <c r="C1426" s="28" t="s">
        <v>8</v>
      </c>
      <c r="D1426" s="28" t="s">
        <v>41</v>
      </c>
      <c r="E1426" s="28">
        <v>0.95</v>
      </c>
      <c r="F1426" s="28">
        <v>355.46407399999998</v>
      </c>
    </row>
    <row r="1427" spans="2:6" x14ac:dyDescent="0.3">
      <c r="B1427" s="34" t="s">
        <v>44</v>
      </c>
      <c r="C1427" s="26" t="s">
        <v>8</v>
      </c>
      <c r="D1427" s="26" t="s">
        <v>41</v>
      </c>
      <c r="E1427" s="26">
        <v>0.95</v>
      </c>
      <c r="F1427" s="26">
        <v>355.46407399999998</v>
      </c>
    </row>
    <row r="1428" spans="2:6" x14ac:dyDescent="0.3">
      <c r="B1428" s="35" t="s">
        <v>44</v>
      </c>
      <c r="C1428" s="28" t="s">
        <v>8</v>
      </c>
      <c r="D1428" s="28" t="s">
        <v>41</v>
      </c>
      <c r="E1428" s="28">
        <v>0.95</v>
      </c>
      <c r="F1428" s="28">
        <v>355.46407399999998</v>
      </c>
    </row>
    <row r="1429" spans="2:6" x14ac:dyDescent="0.3">
      <c r="B1429" s="34" t="s">
        <v>44</v>
      </c>
      <c r="C1429" s="26" t="s">
        <v>8</v>
      </c>
      <c r="D1429" s="26" t="s">
        <v>41</v>
      </c>
      <c r="E1429" s="26">
        <v>0.75</v>
      </c>
      <c r="F1429" s="26">
        <v>301.23307399999999</v>
      </c>
    </row>
    <row r="1430" spans="2:6" x14ac:dyDescent="0.3">
      <c r="B1430" s="35" t="s">
        <v>44</v>
      </c>
      <c r="C1430" s="28" t="s">
        <v>8</v>
      </c>
      <c r="D1430" s="28" t="s">
        <v>41</v>
      </c>
      <c r="E1430" s="28">
        <v>0.75</v>
      </c>
      <c r="F1430" s="28">
        <v>301.23307399999999</v>
      </c>
    </row>
    <row r="1431" spans="2:6" x14ac:dyDescent="0.3">
      <c r="B1431" s="34" t="s">
        <v>44</v>
      </c>
      <c r="C1431" s="26" t="s">
        <v>8</v>
      </c>
      <c r="D1431" s="26" t="s">
        <v>41</v>
      </c>
      <c r="E1431" s="26">
        <v>0.75</v>
      </c>
      <c r="F1431" s="26">
        <v>301.23307399999999</v>
      </c>
    </row>
    <row r="1432" spans="2:6" x14ac:dyDescent="0.3">
      <c r="B1432" s="35" t="s">
        <v>44</v>
      </c>
      <c r="C1432" s="28" t="s">
        <v>8</v>
      </c>
      <c r="D1432" s="28" t="s">
        <v>41</v>
      </c>
      <c r="E1432" s="28">
        <v>0.75</v>
      </c>
      <c r="F1432" s="28">
        <v>301.23307399999999</v>
      </c>
    </row>
    <row r="1433" spans="2:6" x14ac:dyDescent="0.3">
      <c r="B1433" s="34" t="s">
        <v>44</v>
      </c>
      <c r="C1433" s="26" t="s">
        <v>8</v>
      </c>
      <c r="D1433" s="26" t="s">
        <v>41</v>
      </c>
      <c r="E1433" s="26">
        <v>0.5</v>
      </c>
      <c r="F1433" s="26">
        <v>275.31337200000002</v>
      </c>
    </row>
    <row r="1434" spans="2:6" x14ac:dyDescent="0.3">
      <c r="B1434" s="35" t="s">
        <v>44</v>
      </c>
      <c r="C1434" s="28" t="s">
        <v>8</v>
      </c>
      <c r="D1434" s="28" t="s">
        <v>41</v>
      </c>
      <c r="E1434" s="28">
        <v>0.5</v>
      </c>
      <c r="F1434" s="28">
        <v>275.31337200000002</v>
      </c>
    </row>
    <row r="1435" spans="2:6" x14ac:dyDescent="0.3">
      <c r="B1435" s="34" t="s">
        <v>44</v>
      </c>
      <c r="C1435" s="26" t="s">
        <v>8</v>
      </c>
      <c r="D1435" s="26" t="s">
        <v>41</v>
      </c>
      <c r="E1435" s="26">
        <v>0.5</v>
      </c>
      <c r="F1435" s="26">
        <v>275.31337200000002</v>
      </c>
    </row>
    <row r="1436" spans="2:6" x14ac:dyDescent="0.3">
      <c r="B1436" s="35" t="s">
        <v>44</v>
      </c>
      <c r="C1436" s="28" t="s">
        <v>8</v>
      </c>
      <c r="D1436" s="28" t="s">
        <v>41</v>
      </c>
      <c r="E1436" s="28">
        <v>0.5</v>
      </c>
      <c r="F1436" s="28">
        <v>275.31337200000002</v>
      </c>
    </row>
    <row r="1437" spans="2:6" x14ac:dyDescent="0.3">
      <c r="B1437" s="34" t="s">
        <v>44</v>
      </c>
      <c r="C1437" s="26" t="s">
        <v>8</v>
      </c>
      <c r="D1437" s="26" t="s">
        <v>41</v>
      </c>
      <c r="E1437" s="26">
        <v>0.5</v>
      </c>
      <c r="F1437" s="26">
        <v>275.31337200000002</v>
      </c>
    </row>
    <row r="1438" spans="2:6" x14ac:dyDescent="0.3">
      <c r="B1438" s="35" t="s">
        <v>44</v>
      </c>
      <c r="C1438" s="28" t="s">
        <v>8</v>
      </c>
      <c r="D1438" s="28" t="s">
        <v>41</v>
      </c>
      <c r="E1438" s="28">
        <v>0.25</v>
      </c>
      <c r="F1438" s="28">
        <v>256.291968</v>
      </c>
    </row>
    <row r="1439" spans="2:6" x14ac:dyDescent="0.3">
      <c r="B1439" s="34" t="s">
        <v>44</v>
      </c>
      <c r="C1439" s="26" t="s">
        <v>8</v>
      </c>
      <c r="D1439" s="26" t="s">
        <v>41</v>
      </c>
      <c r="E1439" s="26">
        <v>0.25</v>
      </c>
      <c r="F1439" s="26">
        <v>256.291968</v>
      </c>
    </row>
    <row r="1440" spans="2:6" x14ac:dyDescent="0.3">
      <c r="B1440" s="35" t="s">
        <v>44</v>
      </c>
      <c r="C1440" s="28" t="s">
        <v>8</v>
      </c>
      <c r="D1440" s="28" t="s">
        <v>41</v>
      </c>
      <c r="E1440" s="28">
        <v>0.25</v>
      </c>
      <c r="F1440" s="28">
        <v>256.291968</v>
      </c>
    </row>
    <row r="1441" spans="2:6" x14ac:dyDescent="0.3">
      <c r="B1441" s="34" t="s">
        <v>44</v>
      </c>
      <c r="C1441" s="26" t="s">
        <v>8</v>
      </c>
      <c r="D1441" s="26" t="s">
        <v>41</v>
      </c>
      <c r="E1441" s="26">
        <v>0.25</v>
      </c>
      <c r="F1441" s="26">
        <v>256.291968</v>
      </c>
    </row>
    <row r="1442" spans="2:6" x14ac:dyDescent="0.3">
      <c r="B1442" s="35" t="s">
        <v>44</v>
      </c>
      <c r="C1442" s="28" t="s">
        <v>8</v>
      </c>
      <c r="D1442" s="28" t="s">
        <v>41</v>
      </c>
      <c r="E1442" s="28">
        <v>0.05</v>
      </c>
      <c r="F1442" s="28">
        <v>236.19190399999999</v>
      </c>
    </row>
    <row r="1443" spans="2:6" x14ac:dyDescent="0.3">
      <c r="B1443" s="34" t="s">
        <v>44</v>
      </c>
      <c r="C1443" s="26" t="s">
        <v>8</v>
      </c>
      <c r="D1443" s="26" t="s">
        <v>41</v>
      </c>
      <c r="E1443" s="26">
        <v>0.05</v>
      </c>
      <c r="F1443" s="26">
        <v>236.19190399999999</v>
      </c>
    </row>
    <row r="1444" spans="2:6" x14ac:dyDescent="0.3">
      <c r="B1444" s="35" t="s">
        <v>44</v>
      </c>
      <c r="C1444" s="28" t="s">
        <v>8</v>
      </c>
      <c r="D1444" s="28" t="s">
        <v>41</v>
      </c>
      <c r="E1444" s="28">
        <v>0.05</v>
      </c>
      <c r="F1444" s="28">
        <v>236.19190399999999</v>
      </c>
    </row>
    <row r="1445" spans="2:6" x14ac:dyDescent="0.3">
      <c r="B1445" s="34" t="s">
        <v>44</v>
      </c>
      <c r="C1445" s="26" t="s">
        <v>8</v>
      </c>
      <c r="D1445" s="26" t="s">
        <v>41</v>
      </c>
      <c r="E1445" s="26">
        <v>0</v>
      </c>
      <c r="F1445" s="26">
        <v>217.38699399999999</v>
      </c>
    </row>
    <row r="1446" spans="2:6" x14ac:dyDescent="0.3">
      <c r="B1446" s="35" t="s">
        <v>44</v>
      </c>
      <c r="C1446" s="28" t="s">
        <v>8</v>
      </c>
      <c r="D1446" s="28" t="s">
        <v>41</v>
      </c>
      <c r="E1446" s="28" t="s">
        <v>24</v>
      </c>
      <c r="F1446" s="28">
        <v>282.76812799999999</v>
      </c>
    </row>
    <row r="1447" spans="2:6" x14ac:dyDescent="0.3">
      <c r="B1447" s="34" t="s">
        <v>44</v>
      </c>
      <c r="C1447" s="26" t="s">
        <v>8</v>
      </c>
      <c r="D1447" s="26" t="s">
        <v>42</v>
      </c>
      <c r="E1447" s="26">
        <v>1</v>
      </c>
      <c r="F1447" s="26">
        <v>32033979.499065999</v>
      </c>
    </row>
    <row r="1448" spans="2:6" x14ac:dyDescent="0.3">
      <c r="B1448" s="35" t="s">
        <v>44</v>
      </c>
      <c r="C1448" s="28" t="s">
        <v>8</v>
      </c>
      <c r="D1448" s="28" t="s">
        <v>42</v>
      </c>
      <c r="E1448" s="28">
        <v>0.95</v>
      </c>
      <c r="F1448" s="28">
        <v>23082768.118299998</v>
      </c>
    </row>
    <row r="1449" spans="2:6" x14ac:dyDescent="0.3">
      <c r="B1449" s="34" t="s">
        <v>44</v>
      </c>
      <c r="C1449" s="26" t="s">
        <v>8</v>
      </c>
      <c r="D1449" s="26" t="s">
        <v>42</v>
      </c>
      <c r="E1449" s="26">
        <v>0.95</v>
      </c>
      <c r="F1449" s="26">
        <v>23082768.118299998</v>
      </c>
    </row>
    <row r="1450" spans="2:6" x14ac:dyDescent="0.3">
      <c r="B1450" s="35" t="s">
        <v>44</v>
      </c>
      <c r="C1450" s="28" t="s">
        <v>8</v>
      </c>
      <c r="D1450" s="28" t="s">
        <v>42</v>
      </c>
      <c r="E1450" s="28">
        <v>0.95</v>
      </c>
      <c r="F1450" s="28">
        <v>23082768.118299998</v>
      </c>
    </row>
    <row r="1451" spans="2:6" x14ac:dyDescent="0.3">
      <c r="B1451" s="34" t="s">
        <v>44</v>
      </c>
      <c r="C1451" s="26" t="s">
        <v>8</v>
      </c>
      <c r="D1451" s="26" t="s">
        <v>42</v>
      </c>
      <c r="E1451" s="26">
        <v>0.75</v>
      </c>
      <c r="F1451" s="26">
        <v>19380681.626644999</v>
      </c>
    </row>
    <row r="1452" spans="2:6" x14ac:dyDescent="0.3">
      <c r="B1452" s="35" t="s">
        <v>44</v>
      </c>
      <c r="C1452" s="28" t="s">
        <v>8</v>
      </c>
      <c r="D1452" s="28" t="s">
        <v>42</v>
      </c>
      <c r="E1452" s="28">
        <v>0.75</v>
      </c>
      <c r="F1452" s="28">
        <v>19380681.626644999</v>
      </c>
    </row>
    <row r="1453" spans="2:6" x14ac:dyDescent="0.3">
      <c r="B1453" s="34" t="s">
        <v>44</v>
      </c>
      <c r="C1453" s="26" t="s">
        <v>8</v>
      </c>
      <c r="D1453" s="26" t="s">
        <v>42</v>
      </c>
      <c r="E1453" s="26">
        <v>0.75</v>
      </c>
      <c r="F1453" s="26">
        <v>19380681.626644999</v>
      </c>
    </row>
    <row r="1454" spans="2:6" x14ac:dyDescent="0.3">
      <c r="B1454" s="35" t="s">
        <v>44</v>
      </c>
      <c r="C1454" s="28" t="s">
        <v>8</v>
      </c>
      <c r="D1454" s="28" t="s">
        <v>42</v>
      </c>
      <c r="E1454" s="28">
        <v>0.75</v>
      </c>
      <c r="F1454" s="28">
        <v>19380681.626644999</v>
      </c>
    </row>
    <row r="1455" spans="2:6" x14ac:dyDescent="0.3">
      <c r="B1455" s="34" t="s">
        <v>44</v>
      </c>
      <c r="C1455" s="26" t="s">
        <v>8</v>
      </c>
      <c r="D1455" s="26" t="s">
        <v>42</v>
      </c>
      <c r="E1455" s="26">
        <v>0.5</v>
      </c>
      <c r="F1455" s="26">
        <v>16623881.732465001</v>
      </c>
    </row>
    <row r="1456" spans="2:6" x14ac:dyDescent="0.3">
      <c r="B1456" s="35" t="s">
        <v>44</v>
      </c>
      <c r="C1456" s="28" t="s">
        <v>8</v>
      </c>
      <c r="D1456" s="28" t="s">
        <v>42</v>
      </c>
      <c r="E1456" s="28">
        <v>0.5</v>
      </c>
      <c r="F1456" s="28">
        <v>16623881.732465001</v>
      </c>
    </row>
    <row r="1457" spans="2:6" x14ac:dyDescent="0.3">
      <c r="B1457" s="34" t="s">
        <v>44</v>
      </c>
      <c r="C1457" s="26" t="s">
        <v>8</v>
      </c>
      <c r="D1457" s="26" t="s">
        <v>42</v>
      </c>
      <c r="E1457" s="26">
        <v>0.5</v>
      </c>
      <c r="F1457" s="26">
        <v>16623881.732465001</v>
      </c>
    </row>
    <row r="1458" spans="2:6" x14ac:dyDescent="0.3">
      <c r="B1458" s="35" t="s">
        <v>44</v>
      </c>
      <c r="C1458" s="28" t="s">
        <v>8</v>
      </c>
      <c r="D1458" s="28" t="s">
        <v>42</v>
      </c>
      <c r="E1458" s="28">
        <v>0.5</v>
      </c>
      <c r="F1458" s="28">
        <v>16623881.732465001</v>
      </c>
    </row>
    <row r="1459" spans="2:6" x14ac:dyDescent="0.3">
      <c r="B1459" s="34" t="s">
        <v>44</v>
      </c>
      <c r="C1459" s="26" t="s">
        <v>8</v>
      </c>
      <c r="D1459" s="26" t="s">
        <v>42</v>
      </c>
      <c r="E1459" s="26">
        <v>0.5</v>
      </c>
      <c r="F1459" s="26">
        <v>16623881.732465001</v>
      </c>
    </row>
    <row r="1460" spans="2:6" x14ac:dyDescent="0.3">
      <c r="B1460" s="35" t="s">
        <v>44</v>
      </c>
      <c r="C1460" s="28" t="s">
        <v>8</v>
      </c>
      <c r="D1460" s="28" t="s">
        <v>42</v>
      </c>
      <c r="E1460" s="28">
        <v>0.25</v>
      </c>
      <c r="F1460" s="28">
        <v>13919590.030463999</v>
      </c>
    </row>
    <row r="1461" spans="2:6" x14ac:dyDescent="0.3">
      <c r="B1461" s="34" t="s">
        <v>44</v>
      </c>
      <c r="C1461" s="26" t="s">
        <v>8</v>
      </c>
      <c r="D1461" s="26" t="s">
        <v>42</v>
      </c>
      <c r="E1461" s="26">
        <v>0.25</v>
      </c>
      <c r="F1461" s="26">
        <v>13919590.030463999</v>
      </c>
    </row>
    <row r="1462" spans="2:6" x14ac:dyDescent="0.3">
      <c r="B1462" s="35" t="s">
        <v>44</v>
      </c>
      <c r="C1462" s="28" t="s">
        <v>8</v>
      </c>
      <c r="D1462" s="28" t="s">
        <v>42</v>
      </c>
      <c r="E1462" s="28">
        <v>0.25</v>
      </c>
      <c r="F1462" s="28">
        <v>13919590.030463999</v>
      </c>
    </row>
    <row r="1463" spans="2:6" x14ac:dyDescent="0.3">
      <c r="B1463" s="34" t="s">
        <v>44</v>
      </c>
      <c r="C1463" s="26" t="s">
        <v>8</v>
      </c>
      <c r="D1463" s="26" t="s">
        <v>42</v>
      </c>
      <c r="E1463" s="26">
        <v>0.25</v>
      </c>
      <c r="F1463" s="26">
        <v>13919590.030463999</v>
      </c>
    </row>
    <row r="1464" spans="2:6" x14ac:dyDescent="0.3">
      <c r="B1464" s="35" t="s">
        <v>44</v>
      </c>
      <c r="C1464" s="28" t="s">
        <v>8</v>
      </c>
      <c r="D1464" s="28" t="s">
        <v>42</v>
      </c>
      <c r="E1464" s="28">
        <v>0.05</v>
      </c>
      <c r="F1464" s="28">
        <v>10704358.750228999</v>
      </c>
    </row>
    <row r="1465" spans="2:6" x14ac:dyDescent="0.3">
      <c r="B1465" s="34" t="s">
        <v>44</v>
      </c>
      <c r="C1465" s="26" t="s">
        <v>8</v>
      </c>
      <c r="D1465" s="26" t="s">
        <v>42</v>
      </c>
      <c r="E1465" s="26">
        <v>0.05</v>
      </c>
      <c r="F1465" s="26">
        <v>10704358.750228999</v>
      </c>
    </row>
    <row r="1466" spans="2:6" x14ac:dyDescent="0.3">
      <c r="B1466" s="35" t="s">
        <v>44</v>
      </c>
      <c r="C1466" s="28" t="s">
        <v>8</v>
      </c>
      <c r="D1466" s="28" t="s">
        <v>42</v>
      </c>
      <c r="E1466" s="28">
        <v>0.05</v>
      </c>
      <c r="F1466" s="28">
        <v>10704358.750228999</v>
      </c>
    </row>
    <row r="1467" spans="2:6" x14ac:dyDescent="0.3">
      <c r="B1467" s="34" t="s">
        <v>44</v>
      </c>
      <c r="C1467" s="26" t="s">
        <v>8</v>
      </c>
      <c r="D1467" s="26" t="s">
        <v>42</v>
      </c>
      <c r="E1467" s="26">
        <v>0</v>
      </c>
      <c r="F1467" s="26">
        <v>6467892.2906719996</v>
      </c>
    </row>
    <row r="1468" spans="2:6" x14ac:dyDescent="0.3">
      <c r="B1468" s="35" t="s">
        <v>44</v>
      </c>
      <c r="C1468" s="28" t="s">
        <v>8</v>
      </c>
      <c r="D1468" s="28" t="s">
        <v>42</v>
      </c>
      <c r="E1468" s="28" t="s">
        <v>24</v>
      </c>
      <c r="F1468" s="28">
        <v>16721701.458888</v>
      </c>
    </row>
    <row r="1469" spans="2:6" x14ac:dyDescent="0.3">
      <c r="B1469" s="34" t="s">
        <v>44</v>
      </c>
      <c r="C1469" s="26" t="s">
        <v>8</v>
      </c>
      <c r="D1469" s="26" t="s">
        <v>43</v>
      </c>
      <c r="E1469" s="26">
        <v>1</v>
      </c>
      <c r="F1469" s="26">
        <v>590.32883500000003</v>
      </c>
    </row>
    <row r="1470" spans="2:6" x14ac:dyDescent="0.3">
      <c r="B1470" s="35" t="s">
        <v>44</v>
      </c>
      <c r="C1470" s="28" t="s">
        <v>8</v>
      </c>
      <c r="D1470" s="28" t="s">
        <v>43</v>
      </c>
      <c r="E1470" s="28">
        <v>0.95</v>
      </c>
      <c r="F1470" s="28">
        <v>325.19679200000002</v>
      </c>
    </row>
    <row r="1471" spans="2:6" x14ac:dyDescent="0.3">
      <c r="B1471" s="34" t="s">
        <v>44</v>
      </c>
      <c r="C1471" s="26" t="s">
        <v>8</v>
      </c>
      <c r="D1471" s="26" t="s">
        <v>43</v>
      </c>
      <c r="E1471" s="26">
        <v>0.95</v>
      </c>
      <c r="F1471" s="26">
        <v>325.19679200000002</v>
      </c>
    </row>
    <row r="1472" spans="2:6" x14ac:dyDescent="0.3">
      <c r="B1472" s="35" t="s">
        <v>44</v>
      </c>
      <c r="C1472" s="28" t="s">
        <v>8</v>
      </c>
      <c r="D1472" s="28" t="s">
        <v>43</v>
      </c>
      <c r="E1472" s="28">
        <v>0.95</v>
      </c>
      <c r="F1472" s="28">
        <v>325.19679200000002</v>
      </c>
    </row>
    <row r="1473" spans="2:6" x14ac:dyDescent="0.3">
      <c r="B1473" s="34" t="s">
        <v>44</v>
      </c>
      <c r="C1473" s="26" t="s">
        <v>8</v>
      </c>
      <c r="D1473" s="26" t="s">
        <v>43</v>
      </c>
      <c r="E1473" s="26">
        <v>0.75</v>
      </c>
      <c r="F1473" s="26">
        <v>261.88291700000002</v>
      </c>
    </row>
    <row r="1474" spans="2:6" x14ac:dyDescent="0.3">
      <c r="B1474" s="35" t="s">
        <v>44</v>
      </c>
      <c r="C1474" s="28" t="s">
        <v>8</v>
      </c>
      <c r="D1474" s="28" t="s">
        <v>43</v>
      </c>
      <c r="E1474" s="28">
        <v>0.75</v>
      </c>
      <c r="F1474" s="28">
        <v>261.88291700000002</v>
      </c>
    </row>
    <row r="1475" spans="2:6" x14ac:dyDescent="0.3">
      <c r="B1475" s="34" t="s">
        <v>44</v>
      </c>
      <c r="C1475" s="26" t="s">
        <v>8</v>
      </c>
      <c r="D1475" s="26" t="s">
        <v>43</v>
      </c>
      <c r="E1475" s="26">
        <v>0.75</v>
      </c>
      <c r="F1475" s="26">
        <v>261.88291700000002</v>
      </c>
    </row>
    <row r="1476" spans="2:6" x14ac:dyDescent="0.3">
      <c r="B1476" s="35" t="s">
        <v>44</v>
      </c>
      <c r="C1476" s="28" t="s">
        <v>8</v>
      </c>
      <c r="D1476" s="28" t="s">
        <v>43</v>
      </c>
      <c r="E1476" s="28">
        <v>0.75</v>
      </c>
      <c r="F1476" s="28">
        <v>261.88291700000002</v>
      </c>
    </row>
    <row r="1477" spans="2:6" x14ac:dyDescent="0.3">
      <c r="B1477" s="34" t="s">
        <v>44</v>
      </c>
      <c r="C1477" s="26" t="s">
        <v>8</v>
      </c>
      <c r="D1477" s="26" t="s">
        <v>43</v>
      </c>
      <c r="E1477" s="26">
        <v>0.5</v>
      </c>
      <c r="F1477" s="26">
        <v>230.51254900000001</v>
      </c>
    </row>
    <row r="1478" spans="2:6" x14ac:dyDescent="0.3">
      <c r="B1478" s="35" t="s">
        <v>44</v>
      </c>
      <c r="C1478" s="28" t="s">
        <v>8</v>
      </c>
      <c r="D1478" s="28" t="s">
        <v>43</v>
      </c>
      <c r="E1478" s="28">
        <v>0.5</v>
      </c>
      <c r="F1478" s="28">
        <v>230.51254900000001</v>
      </c>
    </row>
    <row r="1479" spans="2:6" x14ac:dyDescent="0.3">
      <c r="B1479" s="34" t="s">
        <v>44</v>
      </c>
      <c r="C1479" s="26" t="s">
        <v>8</v>
      </c>
      <c r="D1479" s="26" t="s">
        <v>43</v>
      </c>
      <c r="E1479" s="26">
        <v>0.5</v>
      </c>
      <c r="F1479" s="26">
        <v>230.51254900000001</v>
      </c>
    </row>
    <row r="1480" spans="2:6" x14ac:dyDescent="0.3">
      <c r="B1480" s="35" t="s">
        <v>44</v>
      </c>
      <c r="C1480" s="28" t="s">
        <v>8</v>
      </c>
      <c r="D1480" s="28" t="s">
        <v>43</v>
      </c>
      <c r="E1480" s="28">
        <v>0.5</v>
      </c>
      <c r="F1480" s="28">
        <v>230.51254900000001</v>
      </c>
    </row>
    <row r="1481" spans="2:6" x14ac:dyDescent="0.3">
      <c r="B1481" s="34" t="s">
        <v>44</v>
      </c>
      <c r="C1481" s="26" t="s">
        <v>8</v>
      </c>
      <c r="D1481" s="26" t="s">
        <v>43</v>
      </c>
      <c r="E1481" s="26">
        <v>0.5</v>
      </c>
      <c r="F1481" s="26">
        <v>230.51254900000001</v>
      </c>
    </row>
    <row r="1482" spans="2:6" x14ac:dyDescent="0.3">
      <c r="B1482" s="35" t="s">
        <v>44</v>
      </c>
      <c r="C1482" s="28" t="s">
        <v>8</v>
      </c>
      <c r="D1482" s="28" t="s">
        <v>43</v>
      </c>
      <c r="E1482" s="28">
        <v>0.25</v>
      </c>
      <c r="F1482" s="28">
        <v>209.60155499999999</v>
      </c>
    </row>
    <row r="1483" spans="2:6" x14ac:dyDescent="0.3">
      <c r="B1483" s="34" t="s">
        <v>44</v>
      </c>
      <c r="C1483" s="26" t="s">
        <v>8</v>
      </c>
      <c r="D1483" s="26" t="s">
        <v>43</v>
      </c>
      <c r="E1483" s="26">
        <v>0.25</v>
      </c>
      <c r="F1483" s="26">
        <v>209.60155499999999</v>
      </c>
    </row>
    <row r="1484" spans="2:6" x14ac:dyDescent="0.3">
      <c r="B1484" s="35" t="s">
        <v>44</v>
      </c>
      <c r="C1484" s="28" t="s">
        <v>8</v>
      </c>
      <c r="D1484" s="28" t="s">
        <v>43</v>
      </c>
      <c r="E1484" s="28">
        <v>0.25</v>
      </c>
      <c r="F1484" s="28">
        <v>209.60155499999999</v>
      </c>
    </row>
    <row r="1485" spans="2:6" x14ac:dyDescent="0.3">
      <c r="B1485" s="34" t="s">
        <v>44</v>
      </c>
      <c r="C1485" s="26" t="s">
        <v>8</v>
      </c>
      <c r="D1485" s="26" t="s">
        <v>43</v>
      </c>
      <c r="E1485" s="26">
        <v>0.25</v>
      </c>
      <c r="F1485" s="26">
        <v>209.60155499999999</v>
      </c>
    </row>
    <row r="1486" spans="2:6" x14ac:dyDescent="0.3">
      <c r="B1486" s="35" t="s">
        <v>44</v>
      </c>
      <c r="C1486" s="28" t="s">
        <v>8</v>
      </c>
      <c r="D1486" s="28" t="s">
        <v>43</v>
      </c>
      <c r="E1486" s="28">
        <v>0.05</v>
      </c>
      <c r="F1486" s="28">
        <v>188.48053999999999</v>
      </c>
    </row>
    <row r="1487" spans="2:6" x14ac:dyDescent="0.3">
      <c r="B1487" s="34" t="s">
        <v>44</v>
      </c>
      <c r="C1487" s="26" t="s">
        <v>8</v>
      </c>
      <c r="D1487" s="26" t="s">
        <v>43</v>
      </c>
      <c r="E1487" s="26">
        <v>0.05</v>
      </c>
      <c r="F1487" s="26">
        <v>188.48053999999999</v>
      </c>
    </row>
    <row r="1488" spans="2:6" x14ac:dyDescent="0.3">
      <c r="B1488" s="35" t="s">
        <v>44</v>
      </c>
      <c r="C1488" s="28" t="s">
        <v>8</v>
      </c>
      <c r="D1488" s="28" t="s">
        <v>43</v>
      </c>
      <c r="E1488" s="28">
        <v>0.05</v>
      </c>
      <c r="F1488" s="28">
        <v>188.48053999999999</v>
      </c>
    </row>
    <row r="1489" spans="2:6" x14ac:dyDescent="0.3">
      <c r="B1489" s="34" t="s">
        <v>44</v>
      </c>
      <c r="C1489" s="26" t="s">
        <v>8</v>
      </c>
      <c r="D1489" s="26" t="s">
        <v>43</v>
      </c>
      <c r="E1489" s="26">
        <v>0</v>
      </c>
      <c r="F1489" s="26">
        <v>173.017864</v>
      </c>
    </row>
    <row r="1490" spans="2:6" x14ac:dyDescent="0.3">
      <c r="B1490" s="35" t="s">
        <v>44</v>
      </c>
      <c r="C1490" s="28" t="s">
        <v>8</v>
      </c>
      <c r="D1490" s="28" t="s">
        <v>43</v>
      </c>
      <c r="E1490" s="28" t="s">
        <v>24</v>
      </c>
      <c r="F1490" s="28">
        <v>240.48579799999999</v>
      </c>
    </row>
    <row r="1491" spans="2:6" x14ac:dyDescent="0.3">
      <c r="B1491" s="34" t="s">
        <v>44</v>
      </c>
      <c r="C1491" s="26" t="s">
        <v>9</v>
      </c>
      <c r="D1491" s="26" t="s">
        <v>35</v>
      </c>
      <c r="E1491" s="26">
        <v>1</v>
      </c>
      <c r="F1491" s="26">
        <v>118516.3</v>
      </c>
    </row>
    <row r="1492" spans="2:6" x14ac:dyDescent="0.3">
      <c r="B1492" s="35" t="s">
        <v>44</v>
      </c>
      <c r="C1492" s="28" t="s">
        <v>9</v>
      </c>
      <c r="D1492" s="28" t="s">
        <v>35</v>
      </c>
      <c r="E1492" s="28">
        <v>0.95</v>
      </c>
      <c r="F1492" s="28">
        <v>101711.75</v>
      </c>
    </row>
    <row r="1493" spans="2:6" x14ac:dyDescent="0.3">
      <c r="B1493" s="34" t="s">
        <v>44</v>
      </c>
      <c r="C1493" s="26" t="s">
        <v>9</v>
      </c>
      <c r="D1493" s="26" t="s">
        <v>35</v>
      </c>
      <c r="E1493" s="26">
        <v>0.95</v>
      </c>
      <c r="F1493" s="26">
        <v>101711.75</v>
      </c>
    </row>
    <row r="1494" spans="2:6" x14ac:dyDescent="0.3">
      <c r="B1494" s="35" t="s">
        <v>44</v>
      </c>
      <c r="C1494" s="28" t="s">
        <v>9</v>
      </c>
      <c r="D1494" s="28" t="s">
        <v>35</v>
      </c>
      <c r="E1494" s="28">
        <v>0.95</v>
      </c>
      <c r="F1494" s="28">
        <v>101711.75</v>
      </c>
    </row>
    <row r="1495" spans="2:6" x14ac:dyDescent="0.3">
      <c r="B1495" s="34" t="s">
        <v>44</v>
      </c>
      <c r="C1495" s="26" t="s">
        <v>9</v>
      </c>
      <c r="D1495" s="26" t="s">
        <v>35</v>
      </c>
      <c r="E1495" s="26">
        <v>0.75</v>
      </c>
      <c r="F1495" s="26">
        <v>90074.25</v>
      </c>
    </row>
    <row r="1496" spans="2:6" x14ac:dyDescent="0.3">
      <c r="B1496" s="35" t="s">
        <v>44</v>
      </c>
      <c r="C1496" s="28" t="s">
        <v>9</v>
      </c>
      <c r="D1496" s="28" t="s">
        <v>35</v>
      </c>
      <c r="E1496" s="28">
        <v>0.75</v>
      </c>
      <c r="F1496" s="28">
        <v>90074.25</v>
      </c>
    </row>
    <row r="1497" spans="2:6" x14ac:dyDescent="0.3">
      <c r="B1497" s="34" t="s">
        <v>44</v>
      </c>
      <c r="C1497" s="26" t="s">
        <v>9</v>
      </c>
      <c r="D1497" s="26" t="s">
        <v>35</v>
      </c>
      <c r="E1497" s="26">
        <v>0.75</v>
      </c>
      <c r="F1497" s="26">
        <v>90074.25</v>
      </c>
    </row>
    <row r="1498" spans="2:6" x14ac:dyDescent="0.3">
      <c r="B1498" s="35" t="s">
        <v>44</v>
      </c>
      <c r="C1498" s="28" t="s">
        <v>9</v>
      </c>
      <c r="D1498" s="28" t="s">
        <v>35</v>
      </c>
      <c r="E1498" s="28">
        <v>0.75</v>
      </c>
      <c r="F1498" s="28">
        <v>90074.25</v>
      </c>
    </row>
    <row r="1499" spans="2:6" x14ac:dyDescent="0.3">
      <c r="B1499" s="34" t="s">
        <v>44</v>
      </c>
      <c r="C1499" s="26" t="s">
        <v>9</v>
      </c>
      <c r="D1499" s="26" t="s">
        <v>35</v>
      </c>
      <c r="E1499" s="26">
        <v>0.5</v>
      </c>
      <c r="F1499" s="26">
        <v>77831.600000000006</v>
      </c>
    </row>
    <row r="1500" spans="2:6" x14ac:dyDescent="0.3">
      <c r="B1500" s="35" t="s">
        <v>44</v>
      </c>
      <c r="C1500" s="28" t="s">
        <v>9</v>
      </c>
      <c r="D1500" s="28" t="s">
        <v>35</v>
      </c>
      <c r="E1500" s="28">
        <v>0.5</v>
      </c>
      <c r="F1500" s="28">
        <v>77831.600000000006</v>
      </c>
    </row>
    <row r="1501" spans="2:6" x14ac:dyDescent="0.3">
      <c r="B1501" s="34" t="s">
        <v>44</v>
      </c>
      <c r="C1501" s="26" t="s">
        <v>9</v>
      </c>
      <c r="D1501" s="26" t="s">
        <v>35</v>
      </c>
      <c r="E1501" s="26">
        <v>0.5</v>
      </c>
      <c r="F1501" s="26">
        <v>77831.600000000006</v>
      </c>
    </row>
    <row r="1502" spans="2:6" x14ac:dyDescent="0.3">
      <c r="B1502" s="35" t="s">
        <v>44</v>
      </c>
      <c r="C1502" s="28" t="s">
        <v>9</v>
      </c>
      <c r="D1502" s="28" t="s">
        <v>35</v>
      </c>
      <c r="E1502" s="28">
        <v>0.5</v>
      </c>
      <c r="F1502" s="28">
        <v>77831.600000000006</v>
      </c>
    </row>
    <row r="1503" spans="2:6" x14ac:dyDescent="0.3">
      <c r="B1503" s="34" t="s">
        <v>44</v>
      </c>
      <c r="C1503" s="26" t="s">
        <v>9</v>
      </c>
      <c r="D1503" s="26" t="s">
        <v>35</v>
      </c>
      <c r="E1503" s="26">
        <v>0.5</v>
      </c>
      <c r="F1503" s="26">
        <v>77831.600000000006</v>
      </c>
    </row>
    <row r="1504" spans="2:6" x14ac:dyDescent="0.3">
      <c r="B1504" s="35" t="s">
        <v>44</v>
      </c>
      <c r="C1504" s="28" t="s">
        <v>9</v>
      </c>
      <c r="D1504" s="28" t="s">
        <v>35</v>
      </c>
      <c r="E1504" s="28">
        <v>0.25</v>
      </c>
      <c r="F1504" s="28">
        <v>61213.25</v>
      </c>
    </row>
    <row r="1505" spans="2:6" x14ac:dyDescent="0.3">
      <c r="B1505" s="34" t="s">
        <v>44</v>
      </c>
      <c r="C1505" s="26" t="s">
        <v>9</v>
      </c>
      <c r="D1505" s="26" t="s">
        <v>35</v>
      </c>
      <c r="E1505" s="26">
        <v>0.25</v>
      </c>
      <c r="F1505" s="26">
        <v>61213.25</v>
      </c>
    </row>
    <row r="1506" spans="2:6" x14ac:dyDescent="0.3">
      <c r="B1506" s="35" t="s">
        <v>44</v>
      </c>
      <c r="C1506" s="28" t="s">
        <v>9</v>
      </c>
      <c r="D1506" s="28" t="s">
        <v>35</v>
      </c>
      <c r="E1506" s="28">
        <v>0.25</v>
      </c>
      <c r="F1506" s="28">
        <v>61213.25</v>
      </c>
    </row>
    <row r="1507" spans="2:6" x14ac:dyDescent="0.3">
      <c r="B1507" s="34" t="s">
        <v>44</v>
      </c>
      <c r="C1507" s="26" t="s">
        <v>9</v>
      </c>
      <c r="D1507" s="26" t="s">
        <v>35</v>
      </c>
      <c r="E1507" s="26">
        <v>0.25</v>
      </c>
      <c r="F1507" s="26">
        <v>61213.25</v>
      </c>
    </row>
    <row r="1508" spans="2:6" x14ac:dyDescent="0.3">
      <c r="B1508" s="35" t="s">
        <v>44</v>
      </c>
      <c r="C1508" s="28" t="s">
        <v>9</v>
      </c>
      <c r="D1508" s="28" t="s">
        <v>35</v>
      </c>
      <c r="E1508" s="28">
        <v>0.05</v>
      </c>
      <c r="F1508" s="28">
        <v>42453.599999999999</v>
      </c>
    </row>
    <row r="1509" spans="2:6" x14ac:dyDescent="0.3">
      <c r="B1509" s="34" t="s">
        <v>44</v>
      </c>
      <c r="C1509" s="26" t="s">
        <v>9</v>
      </c>
      <c r="D1509" s="26" t="s">
        <v>35</v>
      </c>
      <c r="E1509" s="26">
        <v>0.05</v>
      </c>
      <c r="F1509" s="26">
        <v>42453.599999999999</v>
      </c>
    </row>
    <row r="1510" spans="2:6" x14ac:dyDescent="0.3">
      <c r="B1510" s="35" t="s">
        <v>44</v>
      </c>
      <c r="C1510" s="28" t="s">
        <v>9</v>
      </c>
      <c r="D1510" s="28" t="s">
        <v>35</v>
      </c>
      <c r="E1510" s="28">
        <v>0.05</v>
      </c>
      <c r="F1510" s="28">
        <v>42453.599999999999</v>
      </c>
    </row>
    <row r="1511" spans="2:6" x14ac:dyDescent="0.3">
      <c r="B1511" s="34" t="s">
        <v>44</v>
      </c>
      <c r="C1511" s="26" t="s">
        <v>9</v>
      </c>
      <c r="D1511" s="26" t="s">
        <v>35</v>
      </c>
      <c r="E1511" s="26">
        <v>0</v>
      </c>
      <c r="F1511" s="26">
        <v>27604.15</v>
      </c>
    </row>
    <row r="1512" spans="2:6" x14ac:dyDescent="0.3">
      <c r="B1512" s="35" t="s">
        <v>44</v>
      </c>
      <c r="C1512" s="28" t="s">
        <v>9</v>
      </c>
      <c r="D1512" s="28" t="s">
        <v>35</v>
      </c>
      <c r="E1512" s="28" t="s">
        <v>24</v>
      </c>
      <c r="F1512" s="28">
        <v>75201.674994000001</v>
      </c>
    </row>
    <row r="1513" spans="2:6" x14ac:dyDescent="0.3">
      <c r="B1513" s="34" t="s">
        <v>44</v>
      </c>
      <c r="C1513" s="26" t="s">
        <v>9</v>
      </c>
      <c r="D1513" s="26" t="s">
        <v>45</v>
      </c>
      <c r="E1513" s="26">
        <v>1</v>
      </c>
      <c r="F1513" s="26">
        <v>169180.394642</v>
      </c>
    </row>
    <row r="1514" spans="2:6" x14ac:dyDescent="0.3">
      <c r="B1514" s="35" t="s">
        <v>44</v>
      </c>
      <c r="C1514" s="28" t="s">
        <v>9</v>
      </c>
      <c r="D1514" s="28" t="s">
        <v>45</v>
      </c>
      <c r="E1514" s="28">
        <v>0.95</v>
      </c>
      <c r="F1514" s="28">
        <v>145330.150253</v>
      </c>
    </row>
    <row r="1515" spans="2:6" x14ac:dyDescent="0.3">
      <c r="B1515" s="34" t="s">
        <v>44</v>
      </c>
      <c r="C1515" s="26" t="s">
        <v>9</v>
      </c>
      <c r="D1515" s="26" t="s">
        <v>45</v>
      </c>
      <c r="E1515" s="26">
        <v>0.95</v>
      </c>
      <c r="F1515" s="26">
        <v>145330.150253</v>
      </c>
    </row>
    <row r="1516" spans="2:6" x14ac:dyDescent="0.3">
      <c r="B1516" s="35" t="s">
        <v>44</v>
      </c>
      <c r="C1516" s="28" t="s">
        <v>9</v>
      </c>
      <c r="D1516" s="28" t="s">
        <v>45</v>
      </c>
      <c r="E1516" s="28">
        <v>0.95</v>
      </c>
      <c r="F1516" s="28">
        <v>145330.150253</v>
      </c>
    </row>
    <row r="1517" spans="2:6" x14ac:dyDescent="0.3">
      <c r="B1517" s="34" t="s">
        <v>44</v>
      </c>
      <c r="C1517" s="26" t="s">
        <v>9</v>
      </c>
      <c r="D1517" s="26" t="s">
        <v>45</v>
      </c>
      <c r="E1517" s="26">
        <v>0.75</v>
      </c>
      <c r="F1517" s="26">
        <v>128731.444605</v>
      </c>
    </row>
    <row r="1518" spans="2:6" x14ac:dyDescent="0.3">
      <c r="B1518" s="35" t="s">
        <v>44</v>
      </c>
      <c r="C1518" s="28" t="s">
        <v>9</v>
      </c>
      <c r="D1518" s="28" t="s">
        <v>45</v>
      </c>
      <c r="E1518" s="28">
        <v>0.75</v>
      </c>
      <c r="F1518" s="28">
        <v>128731.444605</v>
      </c>
    </row>
    <row r="1519" spans="2:6" x14ac:dyDescent="0.3">
      <c r="B1519" s="34" t="s">
        <v>44</v>
      </c>
      <c r="C1519" s="26" t="s">
        <v>9</v>
      </c>
      <c r="D1519" s="26" t="s">
        <v>45</v>
      </c>
      <c r="E1519" s="26">
        <v>0.75</v>
      </c>
      <c r="F1519" s="26">
        <v>128731.444605</v>
      </c>
    </row>
    <row r="1520" spans="2:6" x14ac:dyDescent="0.3">
      <c r="B1520" s="35" t="s">
        <v>44</v>
      </c>
      <c r="C1520" s="28" t="s">
        <v>9</v>
      </c>
      <c r="D1520" s="28" t="s">
        <v>45</v>
      </c>
      <c r="E1520" s="28">
        <v>0.75</v>
      </c>
      <c r="F1520" s="28">
        <v>128731.444605</v>
      </c>
    </row>
    <row r="1521" spans="2:6" x14ac:dyDescent="0.3">
      <c r="B1521" s="34" t="s">
        <v>44</v>
      </c>
      <c r="C1521" s="26" t="s">
        <v>9</v>
      </c>
      <c r="D1521" s="26" t="s">
        <v>45</v>
      </c>
      <c r="E1521" s="26">
        <v>0.5</v>
      </c>
      <c r="F1521" s="26">
        <v>111234.61259999999</v>
      </c>
    </row>
    <row r="1522" spans="2:6" x14ac:dyDescent="0.3">
      <c r="B1522" s="35" t="s">
        <v>44</v>
      </c>
      <c r="C1522" s="28" t="s">
        <v>9</v>
      </c>
      <c r="D1522" s="28" t="s">
        <v>45</v>
      </c>
      <c r="E1522" s="28">
        <v>0.5</v>
      </c>
      <c r="F1522" s="28">
        <v>111234.61259999999</v>
      </c>
    </row>
    <row r="1523" spans="2:6" x14ac:dyDescent="0.3">
      <c r="B1523" s="34" t="s">
        <v>44</v>
      </c>
      <c r="C1523" s="26" t="s">
        <v>9</v>
      </c>
      <c r="D1523" s="26" t="s">
        <v>45</v>
      </c>
      <c r="E1523" s="26">
        <v>0.5</v>
      </c>
      <c r="F1523" s="26">
        <v>111234.61259999999</v>
      </c>
    </row>
    <row r="1524" spans="2:6" x14ac:dyDescent="0.3">
      <c r="B1524" s="35" t="s">
        <v>44</v>
      </c>
      <c r="C1524" s="28" t="s">
        <v>9</v>
      </c>
      <c r="D1524" s="28" t="s">
        <v>45</v>
      </c>
      <c r="E1524" s="28">
        <v>0.5</v>
      </c>
      <c r="F1524" s="28">
        <v>111234.61259999999</v>
      </c>
    </row>
    <row r="1525" spans="2:6" x14ac:dyDescent="0.3">
      <c r="B1525" s="34" t="s">
        <v>44</v>
      </c>
      <c r="C1525" s="26" t="s">
        <v>9</v>
      </c>
      <c r="D1525" s="26" t="s">
        <v>45</v>
      </c>
      <c r="E1525" s="26">
        <v>0.5</v>
      </c>
      <c r="F1525" s="26">
        <v>111234.61259999999</v>
      </c>
    </row>
    <row r="1526" spans="2:6" x14ac:dyDescent="0.3">
      <c r="B1526" s="35" t="s">
        <v>44</v>
      </c>
      <c r="C1526" s="28" t="s">
        <v>9</v>
      </c>
      <c r="D1526" s="28" t="s">
        <v>45</v>
      </c>
      <c r="E1526" s="28">
        <v>0.25</v>
      </c>
      <c r="F1526" s="28">
        <v>87517.423968000003</v>
      </c>
    </row>
    <row r="1527" spans="2:6" x14ac:dyDescent="0.3">
      <c r="B1527" s="34" t="s">
        <v>44</v>
      </c>
      <c r="C1527" s="26" t="s">
        <v>9</v>
      </c>
      <c r="D1527" s="26" t="s">
        <v>45</v>
      </c>
      <c r="E1527" s="26">
        <v>0.25</v>
      </c>
      <c r="F1527" s="26">
        <v>87517.423968000003</v>
      </c>
    </row>
    <row r="1528" spans="2:6" x14ac:dyDescent="0.3">
      <c r="B1528" s="35" t="s">
        <v>44</v>
      </c>
      <c r="C1528" s="28" t="s">
        <v>9</v>
      </c>
      <c r="D1528" s="28" t="s">
        <v>45</v>
      </c>
      <c r="E1528" s="28">
        <v>0.25</v>
      </c>
      <c r="F1528" s="28">
        <v>87517.423968000003</v>
      </c>
    </row>
    <row r="1529" spans="2:6" x14ac:dyDescent="0.3">
      <c r="B1529" s="34" t="s">
        <v>44</v>
      </c>
      <c r="C1529" s="26" t="s">
        <v>9</v>
      </c>
      <c r="D1529" s="26" t="s">
        <v>45</v>
      </c>
      <c r="E1529" s="26">
        <v>0.25</v>
      </c>
      <c r="F1529" s="26">
        <v>87517.423968000003</v>
      </c>
    </row>
    <row r="1530" spans="2:6" x14ac:dyDescent="0.3">
      <c r="B1530" s="35" t="s">
        <v>44</v>
      </c>
      <c r="C1530" s="28" t="s">
        <v>9</v>
      </c>
      <c r="D1530" s="28" t="s">
        <v>45</v>
      </c>
      <c r="E1530" s="28">
        <v>0.05</v>
      </c>
      <c r="F1530" s="28">
        <v>60706.688993000003</v>
      </c>
    </row>
    <row r="1531" spans="2:6" x14ac:dyDescent="0.3">
      <c r="B1531" s="34" t="s">
        <v>44</v>
      </c>
      <c r="C1531" s="26" t="s">
        <v>9</v>
      </c>
      <c r="D1531" s="26" t="s">
        <v>45</v>
      </c>
      <c r="E1531" s="26">
        <v>0.05</v>
      </c>
      <c r="F1531" s="26">
        <v>60706.688993000003</v>
      </c>
    </row>
    <row r="1532" spans="2:6" x14ac:dyDescent="0.3">
      <c r="B1532" s="35" t="s">
        <v>44</v>
      </c>
      <c r="C1532" s="28" t="s">
        <v>9</v>
      </c>
      <c r="D1532" s="28" t="s">
        <v>45</v>
      </c>
      <c r="E1532" s="28">
        <v>0.05</v>
      </c>
      <c r="F1532" s="28">
        <v>60706.688993000003</v>
      </c>
    </row>
    <row r="1533" spans="2:6" x14ac:dyDescent="0.3">
      <c r="B1533" s="34" t="s">
        <v>44</v>
      </c>
      <c r="C1533" s="26" t="s">
        <v>9</v>
      </c>
      <c r="D1533" s="26" t="s">
        <v>45</v>
      </c>
      <c r="E1533" s="26">
        <v>0</v>
      </c>
      <c r="F1533" s="26">
        <v>39451.031861000003</v>
      </c>
    </row>
    <row r="1534" spans="2:6" x14ac:dyDescent="0.3">
      <c r="B1534" s="35" t="s">
        <v>44</v>
      </c>
      <c r="C1534" s="28" t="s">
        <v>9</v>
      </c>
      <c r="D1534" s="28" t="s">
        <v>45</v>
      </c>
      <c r="E1534" s="28" t="s">
        <v>24</v>
      </c>
      <c r="F1534" s="28">
        <v>107485.212256</v>
      </c>
    </row>
    <row r="1535" spans="2:6" x14ac:dyDescent="0.3">
      <c r="B1535" s="34" t="s">
        <v>44</v>
      </c>
      <c r="C1535" s="26" t="s">
        <v>9</v>
      </c>
      <c r="D1535" s="26" t="s">
        <v>36</v>
      </c>
      <c r="E1535" s="26">
        <v>1</v>
      </c>
      <c r="F1535" s="26">
        <v>36320855.943506002</v>
      </c>
    </row>
    <row r="1536" spans="2:6" x14ac:dyDescent="0.3">
      <c r="B1536" s="35" t="s">
        <v>44</v>
      </c>
      <c r="C1536" s="28" t="s">
        <v>9</v>
      </c>
      <c r="D1536" s="28" t="s">
        <v>36</v>
      </c>
      <c r="E1536" s="28">
        <v>0.95</v>
      </c>
      <c r="F1536" s="28">
        <v>28262937.175173</v>
      </c>
    </row>
    <row r="1537" spans="2:6" x14ac:dyDescent="0.3">
      <c r="B1537" s="34" t="s">
        <v>44</v>
      </c>
      <c r="C1537" s="26" t="s">
        <v>9</v>
      </c>
      <c r="D1537" s="26" t="s">
        <v>36</v>
      </c>
      <c r="E1537" s="26">
        <v>0.95</v>
      </c>
      <c r="F1537" s="26">
        <v>28262937.175173</v>
      </c>
    </row>
    <row r="1538" spans="2:6" x14ac:dyDescent="0.3">
      <c r="B1538" s="35" t="s">
        <v>44</v>
      </c>
      <c r="C1538" s="28" t="s">
        <v>9</v>
      </c>
      <c r="D1538" s="28" t="s">
        <v>36</v>
      </c>
      <c r="E1538" s="28">
        <v>0.95</v>
      </c>
      <c r="F1538" s="28">
        <v>28262937.175173</v>
      </c>
    </row>
    <row r="1539" spans="2:6" x14ac:dyDescent="0.3">
      <c r="B1539" s="34" t="s">
        <v>44</v>
      </c>
      <c r="C1539" s="26" t="s">
        <v>9</v>
      </c>
      <c r="D1539" s="26" t="s">
        <v>36</v>
      </c>
      <c r="E1539" s="26">
        <v>0.75</v>
      </c>
      <c r="F1539" s="26">
        <v>24104177.057503</v>
      </c>
    </row>
    <row r="1540" spans="2:6" x14ac:dyDescent="0.3">
      <c r="B1540" s="35" t="s">
        <v>44</v>
      </c>
      <c r="C1540" s="28" t="s">
        <v>9</v>
      </c>
      <c r="D1540" s="28" t="s">
        <v>36</v>
      </c>
      <c r="E1540" s="28">
        <v>0.75</v>
      </c>
      <c r="F1540" s="28">
        <v>24104177.057503</v>
      </c>
    </row>
    <row r="1541" spans="2:6" x14ac:dyDescent="0.3">
      <c r="B1541" s="34" t="s">
        <v>44</v>
      </c>
      <c r="C1541" s="26" t="s">
        <v>9</v>
      </c>
      <c r="D1541" s="26" t="s">
        <v>36</v>
      </c>
      <c r="E1541" s="26">
        <v>0.75</v>
      </c>
      <c r="F1541" s="26">
        <v>24104177.057503</v>
      </c>
    </row>
    <row r="1542" spans="2:6" x14ac:dyDescent="0.3">
      <c r="B1542" s="35" t="s">
        <v>44</v>
      </c>
      <c r="C1542" s="28" t="s">
        <v>9</v>
      </c>
      <c r="D1542" s="28" t="s">
        <v>36</v>
      </c>
      <c r="E1542" s="28">
        <v>0.75</v>
      </c>
      <c r="F1542" s="28">
        <v>24104177.057503</v>
      </c>
    </row>
    <row r="1543" spans="2:6" x14ac:dyDescent="0.3">
      <c r="B1543" s="34" t="s">
        <v>44</v>
      </c>
      <c r="C1543" s="26" t="s">
        <v>9</v>
      </c>
      <c r="D1543" s="26" t="s">
        <v>36</v>
      </c>
      <c r="E1543" s="26">
        <v>0.5</v>
      </c>
      <c r="F1543" s="26">
        <v>20770202.238720998</v>
      </c>
    </row>
    <row r="1544" spans="2:6" x14ac:dyDescent="0.3">
      <c r="B1544" s="35" t="s">
        <v>44</v>
      </c>
      <c r="C1544" s="28" t="s">
        <v>9</v>
      </c>
      <c r="D1544" s="28" t="s">
        <v>36</v>
      </c>
      <c r="E1544" s="28">
        <v>0.5</v>
      </c>
      <c r="F1544" s="28">
        <v>20770202.238720998</v>
      </c>
    </row>
    <row r="1545" spans="2:6" x14ac:dyDescent="0.3">
      <c r="B1545" s="34" t="s">
        <v>44</v>
      </c>
      <c r="C1545" s="26" t="s">
        <v>9</v>
      </c>
      <c r="D1545" s="26" t="s">
        <v>36</v>
      </c>
      <c r="E1545" s="26">
        <v>0.5</v>
      </c>
      <c r="F1545" s="26">
        <v>20770202.238720998</v>
      </c>
    </row>
    <row r="1546" spans="2:6" x14ac:dyDescent="0.3">
      <c r="B1546" s="35" t="s">
        <v>44</v>
      </c>
      <c r="C1546" s="28" t="s">
        <v>9</v>
      </c>
      <c r="D1546" s="28" t="s">
        <v>36</v>
      </c>
      <c r="E1546" s="28">
        <v>0.5</v>
      </c>
      <c r="F1546" s="28">
        <v>20770202.238720998</v>
      </c>
    </row>
    <row r="1547" spans="2:6" x14ac:dyDescent="0.3">
      <c r="B1547" s="34" t="s">
        <v>44</v>
      </c>
      <c r="C1547" s="26" t="s">
        <v>9</v>
      </c>
      <c r="D1547" s="26" t="s">
        <v>36</v>
      </c>
      <c r="E1547" s="26">
        <v>0.5</v>
      </c>
      <c r="F1547" s="26">
        <v>20770202.238720998</v>
      </c>
    </row>
    <row r="1548" spans="2:6" x14ac:dyDescent="0.3">
      <c r="B1548" s="35" t="s">
        <v>44</v>
      </c>
      <c r="C1548" s="28" t="s">
        <v>9</v>
      </c>
      <c r="D1548" s="28" t="s">
        <v>36</v>
      </c>
      <c r="E1548" s="28">
        <v>0.25</v>
      </c>
      <c r="F1548" s="28">
        <v>17079114.037634</v>
      </c>
    </row>
    <row r="1549" spans="2:6" x14ac:dyDescent="0.3">
      <c r="B1549" s="34" t="s">
        <v>44</v>
      </c>
      <c r="C1549" s="26" t="s">
        <v>9</v>
      </c>
      <c r="D1549" s="26" t="s">
        <v>36</v>
      </c>
      <c r="E1549" s="26">
        <v>0.25</v>
      </c>
      <c r="F1549" s="26">
        <v>17079114.037634</v>
      </c>
    </row>
    <row r="1550" spans="2:6" x14ac:dyDescent="0.3">
      <c r="B1550" s="35" t="s">
        <v>44</v>
      </c>
      <c r="C1550" s="28" t="s">
        <v>9</v>
      </c>
      <c r="D1550" s="28" t="s">
        <v>36</v>
      </c>
      <c r="E1550" s="28">
        <v>0.25</v>
      </c>
      <c r="F1550" s="28">
        <v>17079114.037634</v>
      </c>
    </row>
    <row r="1551" spans="2:6" x14ac:dyDescent="0.3">
      <c r="B1551" s="34" t="s">
        <v>44</v>
      </c>
      <c r="C1551" s="26" t="s">
        <v>9</v>
      </c>
      <c r="D1551" s="26" t="s">
        <v>36</v>
      </c>
      <c r="E1551" s="26">
        <v>0.25</v>
      </c>
      <c r="F1551" s="26">
        <v>17079114.037634</v>
      </c>
    </row>
    <row r="1552" spans="2:6" x14ac:dyDescent="0.3">
      <c r="B1552" s="35" t="s">
        <v>44</v>
      </c>
      <c r="C1552" s="28" t="s">
        <v>9</v>
      </c>
      <c r="D1552" s="28" t="s">
        <v>36</v>
      </c>
      <c r="E1552" s="28">
        <v>0.05</v>
      </c>
      <c r="F1552" s="28">
        <v>12796801.408338999</v>
      </c>
    </row>
    <row r="1553" spans="2:6" x14ac:dyDescent="0.3">
      <c r="B1553" s="34" t="s">
        <v>44</v>
      </c>
      <c r="C1553" s="26" t="s">
        <v>9</v>
      </c>
      <c r="D1553" s="26" t="s">
        <v>36</v>
      </c>
      <c r="E1553" s="26">
        <v>0.05</v>
      </c>
      <c r="F1553" s="26">
        <v>12796801.408338999</v>
      </c>
    </row>
    <row r="1554" spans="2:6" x14ac:dyDescent="0.3">
      <c r="B1554" s="35" t="s">
        <v>44</v>
      </c>
      <c r="C1554" s="28" t="s">
        <v>9</v>
      </c>
      <c r="D1554" s="28" t="s">
        <v>36</v>
      </c>
      <c r="E1554" s="28">
        <v>0.05</v>
      </c>
      <c r="F1554" s="28">
        <v>12796801.408338999</v>
      </c>
    </row>
    <row r="1555" spans="2:6" x14ac:dyDescent="0.3">
      <c r="B1555" s="34" t="s">
        <v>44</v>
      </c>
      <c r="C1555" s="26" t="s">
        <v>9</v>
      </c>
      <c r="D1555" s="26" t="s">
        <v>36</v>
      </c>
      <c r="E1555" s="26">
        <v>0</v>
      </c>
      <c r="F1555" s="26">
        <v>7736188.235843</v>
      </c>
    </row>
    <row r="1556" spans="2:6" x14ac:dyDescent="0.3">
      <c r="B1556" s="35" t="s">
        <v>44</v>
      </c>
      <c r="C1556" s="28" t="s">
        <v>9</v>
      </c>
      <c r="D1556" s="28" t="s">
        <v>36</v>
      </c>
      <c r="E1556" s="28" t="s">
        <v>24</v>
      </c>
      <c r="F1556" s="28">
        <v>20628404.307517</v>
      </c>
    </row>
    <row r="1557" spans="2:6" x14ac:dyDescent="0.3">
      <c r="B1557" s="34" t="s">
        <v>44</v>
      </c>
      <c r="C1557" s="26" t="s">
        <v>9</v>
      </c>
      <c r="D1557" s="26" t="s">
        <v>37</v>
      </c>
      <c r="E1557" s="26">
        <v>1</v>
      </c>
      <c r="F1557" s="26">
        <v>9227278.0339499991</v>
      </c>
    </row>
    <row r="1558" spans="2:6" x14ac:dyDescent="0.3">
      <c r="B1558" s="35" t="s">
        <v>44</v>
      </c>
      <c r="C1558" s="28" t="s">
        <v>9</v>
      </c>
      <c r="D1558" s="28" t="s">
        <v>37</v>
      </c>
      <c r="E1558" s="28">
        <v>0.95</v>
      </c>
      <c r="F1558" s="28">
        <v>6684868.2038350003</v>
      </c>
    </row>
    <row r="1559" spans="2:6" x14ac:dyDescent="0.3">
      <c r="B1559" s="34" t="s">
        <v>44</v>
      </c>
      <c r="C1559" s="26" t="s">
        <v>9</v>
      </c>
      <c r="D1559" s="26" t="s">
        <v>37</v>
      </c>
      <c r="E1559" s="26">
        <v>0.95</v>
      </c>
      <c r="F1559" s="26">
        <v>6684868.2038350003</v>
      </c>
    </row>
    <row r="1560" spans="2:6" x14ac:dyDescent="0.3">
      <c r="B1560" s="35" t="s">
        <v>44</v>
      </c>
      <c r="C1560" s="28" t="s">
        <v>9</v>
      </c>
      <c r="D1560" s="28" t="s">
        <v>37</v>
      </c>
      <c r="E1560" s="28">
        <v>0.95</v>
      </c>
      <c r="F1560" s="28">
        <v>6684868.2038350003</v>
      </c>
    </row>
    <row r="1561" spans="2:6" x14ac:dyDescent="0.3">
      <c r="B1561" s="34" t="s">
        <v>44</v>
      </c>
      <c r="C1561" s="26" t="s">
        <v>9</v>
      </c>
      <c r="D1561" s="26" t="s">
        <v>37</v>
      </c>
      <c r="E1561" s="26">
        <v>0.75</v>
      </c>
      <c r="F1561" s="26">
        <v>5330183.7524800003</v>
      </c>
    </row>
    <row r="1562" spans="2:6" x14ac:dyDescent="0.3">
      <c r="B1562" s="35" t="s">
        <v>44</v>
      </c>
      <c r="C1562" s="28" t="s">
        <v>9</v>
      </c>
      <c r="D1562" s="28" t="s">
        <v>37</v>
      </c>
      <c r="E1562" s="28">
        <v>0.75</v>
      </c>
      <c r="F1562" s="28">
        <v>5330183.7524800003</v>
      </c>
    </row>
    <row r="1563" spans="2:6" x14ac:dyDescent="0.3">
      <c r="B1563" s="34" t="s">
        <v>44</v>
      </c>
      <c r="C1563" s="26" t="s">
        <v>9</v>
      </c>
      <c r="D1563" s="26" t="s">
        <v>37</v>
      </c>
      <c r="E1563" s="26">
        <v>0.75</v>
      </c>
      <c r="F1563" s="26">
        <v>5330183.7524800003</v>
      </c>
    </row>
    <row r="1564" spans="2:6" x14ac:dyDescent="0.3">
      <c r="B1564" s="35" t="s">
        <v>44</v>
      </c>
      <c r="C1564" s="28" t="s">
        <v>9</v>
      </c>
      <c r="D1564" s="28" t="s">
        <v>37</v>
      </c>
      <c r="E1564" s="28">
        <v>0.75</v>
      </c>
      <c r="F1564" s="28">
        <v>5330183.7524800003</v>
      </c>
    </row>
    <row r="1565" spans="2:6" x14ac:dyDescent="0.3">
      <c r="B1565" s="34" t="s">
        <v>44</v>
      </c>
      <c r="C1565" s="26" t="s">
        <v>9</v>
      </c>
      <c r="D1565" s="26" t="s">
        <v>37</v>
      </c>
      <c r="E1565" s="26">
        <v>0.5</v>
      </c>
      <c r="F1565" s="26">
        <v>4196006.4526389996</v>
      </c>
    </row>
    <row r="1566" spans="2:6" x14ac:dyDescent="0.3">
      <c r="B1566" s="35" t="s">
        <v>44</v>
      </c>
      <c r="C1566" s="28" t="s">
        <v>9</v>
      </c>
      <c r="D1566" s="28" t="s">
        <v>37</v>
      </c>
      <c r="E1566" s="28">
        <v>0.5</v>
      </c>
      <c r="F1566" s="28">
        <v>4196006.4526389996</v>
      </c>
    </row>
    <row r="1567" spans="2:6" x14ac:dyDescent="0.3">
      <c r="B1567" s="34" t="s">
        <v>44</v>
      </c>
      <c r="C1567" s="26" t="s">
        <v>9</v>
      </c>
      <c r="D1567" s="26" t="s">
        <v>37</v>
      </c>
      <c r="E1567" s="26">
        <v>0.5</v>
      </c>
      <c r="F1567" s="26">
        <v>4196006.4526389996</v>
      </c>
    </row>
    <row r="1568" spans="2:6" x14ac:dyDescent="0.3">
      <c r="B1568" s="35" t="s">
        <v>44</v>
      </c>
      <c r="C1568" s="28" t="s">
        <v>9</v>
      </c>
      <c r="D1568" s="28" t="s">
        <v>37</v>
      </c>
      <c r="E1568" s="28">
        <v>0.5</v>
      </c>
      <c r="F1568" s="28">
        <v>4196006.4526389996</v>
      </c>
    </row>
    <row r="1569" spans="2:6" x14ac:dyDescent="0.3">
      <c r="B1569" s="34" t="s">
        <v>44</v>
      </c>
      <c r="C1569" s="26" t="s">
        <v>9</v>
      </c>
      <c r="D1569" s="26" t="s">
        <v>37</v>
      </c>
      <c r="E1569" s="26">
        <v>0.5</v>
      </c>
      <c r="F1569" s="26">
        <v>4196006.4526389996</v>
      </c>
    </row>
    <row r="1570" spans="2:6" x14ac:dyDescent="0.3">
      <c r="B1570" s="35" t="s">
        <v>44</v>
      </c>
      <c r="C1570" s="28" t="s">
        <v>9</v>
      </c>
      <c r="D1570" s="28" t="s">
        <v>37</v>
      </c>
      <c r="E1570" s="28">
        <v>0.25</v>
      </c>
      <c r="F1570" s="28">
        <v>2948112.7531960001</v>
      </c>
    </row>
    <row r="1571" spans="2:6" x14ac:dyDescent="0.3">
      <c r="B1571" s="34" t="s">
        <v>44</v>
      </c>
      <c r="C1571" s="26" t="s">
        <v>9</v>
      </c>
      <c r="D1571" s="26" t="s">
        <v>37</v>
      </c>
      <c r="E1571" s="26">
        <v>0.25</v>
      </c>
      <c r="F1571" s="26">
        <v>2948112.7531960001</v>
      </c>
    </row>
    <row r="1572" spans="2:6" x14ac:dyDescent="0.3">
      <c r="B1572" s="35" t="s">
        <v>44</v>
      </c>
      <c r="C1572" s="28" t="s">
        <v>9</v>
      </c>
      <c r="D1572" s="28" t="s">
        <v>37</v>
      </c>
      <c r="E1572" s="28">
        <v>0.25</v>
      </c>
      <c r="F1572" s="28">
        <v>2948112.7531960001</v>
      </c>
    </row>
    <row r="1573" spans="2:6" x14ac:dyDescent="0.3">
      <c r="B1573" s="34" t="s">
        <v>44</v>
      </c>
      <c r="C1573" s="26" t="s">
        <v>9</v>
      </c>
      <c r="D1573" s="26" t="s">
        <v>37</v>
      </c>
      <c r="E1573" s="26">
        <v>0.25</v>
      </c>
      <c r="F1573" s="26">
        <v>2948112.7531960001</v>
      </c>
    </row>
    <row r="1574" spans="2:6" x14ac:dyDescent="0.3">
      <c r="B1574" s="35" t="s">
        <v>44</v>
      </c>
      <c r="C1574" s="28" t="s">
        <v>9</v>
      </c>
      <c r="D1574" s="28" t="s">
        <v>37</v>
      </c>
      <c r="E1574" s="28">
        <v>0.05</v>
      </c>
      <c r="F1574" s="28">
        <v>1744806.175061</v>
      </c>
    </row>
    <row r="1575" spans="2:6" x14ac:dyDescent="0.3">
      <c r="B1575" s="34" t="s">
        <v>44</v>
      </c>
      <c r="C1575" s="26" t="s">
        <v>9</v>
      </c>
      <c r="D1575" s="26" t="s">
        <v>37</v>
      </c>
      <c r="E1575" s="26">
        <v>0.05</v>
      </c>
      <c r="F1575" s="26">
        <v>1744806.175061</v>
      </c>
    </row>
    <row r="1576" spans="2:6" x14ac:dyDescent="0.3">
      <c r="B1576" s="35" t="s">
        <v>44</v>
      </c>
      <c r="C1576" s="28" t="s">
        <v>9</v>
      </c>
      <c r="D1576" s="28" t="s">
        <v>37</v>
      </c>
      <c r="E1576" s="28">
        <v>0.05</v>
      </c>
      <c r="F1576" s="28">
        <v>1744806.175061</v>
      </c>
    </row>
    <row r="1577" spans="2:6" x14ac:dyDescent="0.3">
      <c r="B1577" s="34" t="s">
        <v>44</v>
      </c>
      <c r="C1577" s="26" t="s">
        <v>9</v>
      </c>
      <c r="D1577" s="26" t="s">
        <v>37</v>
      </c>
      <c r="E1577" s="26">
        <v>0</v>
      </c>
      <c r="F1577" s="26">
        <v>701673.35456999997</v>
      </c>
    </row>
    <row r="1578" spans="2:6" x14ac:dyDescent="0.3">
      <c r="B1578" s="35" t="s">
        <v>44</v>
      </c>
      <c r="C1578" s="28" t="s">
        <v>9</v>
      </c>
      <c r="D1578" s="28" t="s">
        <v>37</v>
      </c>
      <c r="E1578" s="28" t="s">
        <v>24</v>
      </c>
      <c r="F1578" s="28">
        <v>4176480.1713930001</v>
      </c>
    </row>
    <row r="1579" spans="2:6" x14ac:dyDescent="0.3">
      <c r="B1579" s="34" t="s">
        <v>44</v>
      </c>
      <c r="C1579" s="26" t="s">
        <v>9</v>
      </c>
      <c r="D1579" s="26" t="s">
        <v>38</v>
      </c>
      <c r="E1579" s="26">
        <v>1</v>
      </c>
      <c r="F1579" s="26">
        <v>28590067.325879</v>
      </c>
    </row>
    <row r="1580" spans="2:6" x14ac:dyDescent="0.3">
      <c r="B1580" s="35" t="s">
        <v>44</v>
      </c>
      <c r="C1580" s="28" t="s">
        <v>9</v>
      </c>
      <c r="D1580" s="28" t="s">
        <v>38</v>
      </c>
      <c r="E1580" s="28">
        <v>0.95</v>
      </c>
      <c r="F1580" s="28">
        <v>21748360.654077999</v>
      </c>
    </row>
    <row r="1581" spans="2:6" x14ac:dyDescent="0.3">
      <c r="B1581" s="34" t="s">
        <v>44</v>
      </c>
      <c r="C1581" s="26" t="s">
        <v>9</v>
      </c>
      <c r="D1581" s="26" t="s">
        <v>38</v>
      </c>
      <c r="E1581" s="26">
        <v>0.95</v>
      </c>
      <c r="F1581" s="26">
        <v>21748360.654077999</v>
      </c>
    </row>
    <row r="1582" spans="2:6" x14ac:dyDescent="0.3">
      <c r="B1582" s="35" t="s">
        <v>44</v>
      </c>
      <c r="C1582" s="28" t="s">
        <v>9</v>
      </c>
      <c r="D1582" s="28" t="s">
        <v>38</v>
      </c>
      <c r="E1582" s="28">
        <v>0.95</v>
      </c>
      <c r="F1582" s="28">
        <v>21748360.654077999</v>
      </c>
    </row>
    <row r="1583" spans="2:6" x14ac:dyDescent="0.3">
      <c r="B1583" s="34" t="s">
        <v>44</v>
      </c>
      <c r="C1583" s="26" t="s">
        <v>9</v>
      </c>
      <c r="D1583" s="26" t="s">
        <v>38</v>
      </c>
      <c r="E1583" s="26">
        <v>0.75</v>
      </c>
      <c r="F1583" s="26">
        <v>18639632.777380999</v>
      </c>
    </row>
    <row r="1584" spans="2:6" x14ac:dyDescent="0.3">
      <c r="B1584" s="35" t="s">
        <v>44</v>
      </c>
      <c r="C1584" s="28" t="s">
        <v>9</v>
      </c>
      <c r="D1584" s="28" t="s">
        <v>38</v>
      </c>
      <c r="E1584" s="28">
        <v>0.75</v>
      </c>
      <c r="F1584" s="28">
        <v>18639632.777380999</v>
      </c>
    </row>
    <row r="1585" spans="2:6" x14ac:dyDescent="0.3">
      <c r="B1585" s="34" t="s">
        <v>44</v>
      </c>
      <c r="C1585" s="26" t="s">
        <v>9</v>
      </c>
      <c r="D1585" s="26" t="s">
        <v>38</v>
      </c>
      <c r="E1585" s="26">
        <v>0.75</v>
      </c>
      <c r="F1585" s="26">
        <v>18639632.777380999</v>
      </c>
    </row>
    <row r="1586" spans="2:6" x14ac:dyDescent="0.3">
      <c r="B1586" s="35" t="s">
        <v>44</v>
      </c>
      <c r="C1586" s="28" t="s">
        <v>9</v>
      </c>
      <c r="D1586" s="28" t="s">
        <v>38</v>
      </c>
      <c r="E1586" s="28">
        <v>0.75</v>
      </c>
      <c r="F1586" s="28">
        <v>18639632.777380999</v>
      </c>
    </row>
    <row r="1587" spans="2:6" x14ac:dyDescent="0.3">
      <c r="B1587" s="34" t="s">
        <v>44</v>
      </c>
      <c r="C1587" s="26" t="s">
        <v>9</v>
      </c>
      <c r="D1587" s="26" t="s">
        <v>38</v>
      </c>
      <c r="E1587" s="26">
        <v>0.5</v>
      </c>
      <c r="F1587" s="26">
        <v>16281651.887227001</v>
      </c>
    </row>
    <row r="1588" spans="2:6" x14ac:dyDescent="0.3">
      <c r="B1588" s="35" t="s">
        <v>44</v>
      </c>
      <c r="C1588" s="28" t="s">
        <v>9</v>
      </c>
      <c r="D1588" s="28" t="s">
        <v>38</v>
      </c>
      <c r="E1588" s="28">
        <v>0.5</v>
      </c>
      <c r="F1588" s="28">
        <v>16281651.887227001</v>
      </c>
    </row>
    <row r="1589" spans="2:6" x14ac:dyDescent="0.3">
      <c r="B1589" s="34" t="s">
        <v>44</v>
      </c>
      <c r="C1589" s="26" t="s">
        <v>9</v>
      </c>
      <c r="D1589" s="26" t="s">
        <v>38</v>
      </c>
      <c r="E1589" s="26">
        <v>0.5</v>
      </c>
      <c r="F1589" s="26">
        <v>16281651.887227001</v>
      </c>
    </row>
    <row r="1590" spans="2:6" x14ac:dyDescent="0.3">
      <c r="B1590" s="35" t="s">
        <v>44</v>
      </c>
      <c r="C1590" s="28" t="s">
        <v>9</v>
      </c>
      <c r="D1590" s="28" t="s">
        <v>38</v>
      </c>
      <c r="E1590" s="28">
        <v>0.5</v>
      </c>
      <c r="F1590" s="28">
        <v>16281651.887227001</v>
      </c>
    </row>
    <row r="1591" spans="2:6" x14ac:dyDescent="0.3">
      <c r="B1591" s="34" t="s">
        <v>44</v>
      </c>
      <c r="C1591" s="26" t="s">
        <v>9</v>
      </c>
      <c r="D1591" s="26" t="s">
        <v>38</v>
      </c>
      <c r="E1591" s="26">
        <v>0.5</v>
      </c>
      <c r="F1591" s="26">
        <v>16281651.887227001</v>
      </c>
    </row>
    <row r="1592" spans="2:6" x14ac:dyDescent="0.3">
      <c r="B1592" s="35" t="s">
        <v>44</v>
      </c>
      <c r="C1592" s="28" t="s">
        <v>9</v>
      </c>
      <c r="D1592" s="28" t="s">
        <v>38</v>
      </c>
      <c r="E1592" s="28">
        <v>0.25</v>
      </c>
      <c r="F1592" s="28">
        <v>13799516.370552</v>
      </c>
    </row>
    <row r="1593" spans="2:6" x14ac:dyDescent="0.3">
      <c r="B1593" s="34" t="s">
        <v>44</v>
      </c>
      <c r="C1593" s="26" t="s">
        <v>9</v>
      </c>
      <c r="D1593" s="26" t="s">
        <v>38</v>
      </c>
      <c r="E1593" s="26">
        <v>0.25</v>
      </c>
      <c r="F1593" s="26">
        <v>13799516.370552</v>
      </c>
    </row>
    <row r="1594" spans="2:6" x14ac:dyDescent="0.3">
      <c r="B1594" s="35" t="s">
        <v>44</v>
      </c>
      <c r="C1594" s="28" t="s">
        <v>9</v>
      </c>
      <c r="D1594" s="28" t="s">
        <v>38</v>
      </c>
      <c r="E1594" s="28">
        <v>0.25</v>
      </c>
      <c r="F1594" s="28">
        <v>13799516.370552</v>
      </c>
    </row>
    <row r="1595" spans="2:6" x14ac:dyDescent="0.3">
      <c r="B1595" s="34" t="s">
        <v>44</v>
      </c>
      <c r="C1595" s="26" t="s">
        <v>9</v>
      </c>
      <c r="D1595" s="26" t="s">
        <v>38</v>
      </c>
      <c r="E1595" s="26">
        <v>0.25</v>
      </c>
      <c r="F1595" s="26">
        <v>13799516.370552</v>
      </c>
    </row>
    <row r="1596" spans="2:6" x14ac:dyDescent="0.3">
      <c r="B1596" s="35" t="s">
        <v>44</v>
      </c>
      <c r="C1596" s="28" t="s">
        <v>9</v>
      </c>
      <c r="D1596" s="28" t="s">
        <v>38</v>
      </c>
      <c r="E1596" s="28">
        <v>0.05</v>
      </c>
      <c r="F1596" s="28">
        <v>10662510.334322</v>
      </c>
    </row>
    <row r="1597" spans="2:6" x14ac:dyDescent="0.3">
      <c r="B1597" s="34" t="s">
        <v>44</v>
      </c>
      <c r="C1597" s="26" t="s">
        <v>9</v>
      </c>
      <c r="D1597" s="26" t="s">
        <v>38</v>
      </c>
      <c r="E1597" s="26">
        <v>0.05</v>
      </c>
      <c r="F1597" s="26">
        <v>10662510.334322</v>
      </c>
    </row>
    <row r="1598" spans="2:6" x14ac:dyDescent="0.3">
      <c r="B1598" s="35" t="s">
        <v>44</v>
      </c>
      <c r="C1598" s="28" t="s">
        <v>9</v>
      </c>
      <c r="D1598" s="28" t="s">
        <v>38</v>
      </c>
      <c r="E1598" s="28">
        <v>0.05</v>
      </c>
      <c r="F1598" s="28">
        <v>10662510.334322</v>
      </c>
    </row>
    <row r="1599" spans="2:6" x14ac:dyDescent="0.3">
      <c r="B1599" s="34" t="s">
        <v>44</v>
      </c>
      <c r="C1599" s="26" t="s">
        <v>9</v>
      </c>
      <c r="D1599" s="26" t="s">
        <v>38</v>
      </c>
      <c r="E1599" s="26">
        <v>0</v>
      </c>
      <c r="F1599" s="26">
        <v>6576453.0334879998</v>
      </c>
    </row>
    <row r="1600" spans="2:6" x14ac:dyDescent="0.3">
      <c r="B1600" s="35" t="s">
        <v>44</v>
      </c>
      <c r="C1600" s="28" t="s">
        <v>9</v>
      </c>
      <c r="D1600" s="28" t="s">
        <v>38</v>
      </c>
      <c r="E1600" s="28" t="s">
        <v>24</v>
      </c>
      <c r="F1600" s="28">
        <v>16234377.965838</v>
      </c>
    </row>
    <row r="1601" spans="2:6" x14ac:dyDescent="0.3">
      <c r="B1601" s="34" t="s">
        <v>44</v>
      </c>
      <c r="C1601" s="26" t="s">
        <v>9</v>
      </c>
      <c r="D1601" s="26" t="s">
        <v>46</v>
      </c>
      <c r="E1601" s="26">
        <v>1</v>
      </c>
      <c r="F1601" s="26">
        <v>636</v>
      </c>
    </row>
    <row r="1602" spans="2:6" x14ac:dyDescent="0.3">
      <c r="B1602" s="35" t="s">
        <v>44</v>
      </c>
      <c r="C1602" s="28" t="s">
        <v>9</v>
      </c>
      <c r="D1602" s="28" t="s">
        <v>46</v>
      </c>
      <c r="E1602" s="28">
        <v>0.95</v>
      </c>
      <c r="F1602" s="28">
        <v>546</v>
      </c>
    </row>
    <row r="1603" spans="2:6" x14ac:dyDescent="0.3">
      <c r="B1603" s="34" t="s">
        <v>44</v>
      </c>
      <c r="C1603" s="26" t="s">
        <v>9</v>
      </c>
      <c r="D1603" s="26" t="s">
        <v>46</v>
      </c>
      <c r="E1603" s="26">
        <v>0.95</v>
      </c>
      <c r="F1603" s="26">
        <v>546</v>
      </c>
    </row>
    <row r="1604" spans="2:6" x14ac:dyDescent="0.3">
      <c r="B1604" s="35" t="s">
        <v>44</v>
      </c>
      <c r="C1604" s="28" t="s">
        <v>9</v>
      </c>
      <c r="D1604" s="28" t="s">
        <v>46</v>
      </c>
      <c r="E1604" s="28">
        <v>0.95</v>
      </c>
      <c r="F1604" s="28">
        <v>546</v>
      </c>
    </row>
    <row r="1605" spans="2:6" x14ac:dyDescent="0.3">
      <c r="B1605" s="34" t="s">
        <v>44</v>
      </c>
      <c r="C1605" s="26" t="s">
        <v>9</v>
      </c>
      <c r="D1605" s="26" t="s">
        <v>46</v>
      </c>
      <c r="E1605" s="26">
        <v>0.75</v>
      </c>
      <c r="F1605" s="26">
        <v>484</v>
      </c>
    </row>
    <row r="1606" spans="2:6" x14ac:dyDescent="0.3">
      <c r="B1606" s="35" t="s">
        <v>44</v>
      </c>
      <c r="C1606" s="28" t="s">
        <v>9</v>
      </c>
      <c r="D1606" s="28" t="s">
        <v>46</v>
      </c>
      <c r="E1606" s="28">
        <v>0.75</v>
      </c>
      <c r="F1606" s="28">
        <v>484</v>
      </c>
    </row>
    <row r="1607" spans="2:6" x14ac:dyDescent="0.3">
      <c r="B1607" s="34" t="s">
        <v>44</v>
      </c>
      <c r="C1607" s="26" t="s">
        <v>9</v>
      </c>
      <c r="D1607" s="26" t="s">
        <v>46</v>
      </c>
      <c r="E1607" s="26">
        <v>0.75</v>
      </c>
      <c r="F1607" s="26">
        <v>484</v>
      </c>
    </row>
    <row r="1608" spans="2:6" x14ac:dyDescent="0.3">
      <c r="B1608" s="35" t="s">
        <v>44</v>
      </c>
      <c r="C1608" s="28" t="s">
        <v>9</v>
      </c>
      <c r="D1608" s="28" t="s">
        <v>46</v>
      </c>
      <c r="E1608" s="28">
        <v>0.75</v>
      </c>
      <c r="F1608" s="28">
        <v>484</v>
      </c>
    </row>
    <row r="1609" spans="2:6" x14ac:dyDescent="0.3">
      <c r="B1609" s="34" t="s">
        <v>44</v>
      </c>
      <c r="C1609" s="26" t="s">
        <v>9</v>
      </c>
      <c r="D1609" s="26" t="s">
        <v>46</v>
      </c>
      <c r="E1609" s="26">
        <v>0.5</v>
      </c>
      <c r="F1609" s="26">
        <v>418</v>
      </c>
    </row>
    <row r="1610" spans="2:6" x14ac:dyDescent="0.3">
      <c r="B1610" s="35" t="s">
        <v>44</v>
      </c>
      <c r="C1610" s="28" t="s">
        <v>9</v>
      </c>
      <c r="D1610" s="28" t="s">
        <v>46</v>
      </c>
      <c r="E1610" s="28">
        <v>0.5</v>
      </c>
      <c r="F1610" s="28">
        <v>418</v>
      </c>
    </row>
    <row r="1611" spans="2:6" x14ac:dyDescent="0.3">
      <c r="B1611" s="34" t="s">
        <v>44</v>
      </c>
      <c r="C1611" s="26" t="s">
        <v>9</v>
      </c>
      <c r="D1611" s="26" t="s">
        <v>46</v>
      </c>
      <c r="E1611" s="26">
        <v>0.5</v>
      </c>
      <c r="F1611" s="26">
        <v>418</v>
      </c>
    </row>
    <row r="1612" spans="2:6" x14ac:dyDescent="0.3">
      <c r="B1612" s="35" t="s">
        <v>44</v>
      </c>
      <c r="C1612" s="28" t="s">
        <v>9</v>
      </c>
      <c r="D1612" s="28" t="s">
        <v>46</v>
      </c>
      <c r="E1612" s="28">
        <v>0.5</v>
      </c>
      <c r="F1612" s="28">
        <v>418</v>
      </c>
    </row>
    <row r="1613" spans="2:6" x14ac:dyDescent="0.3">
      <c r="B1613" s="34" t="s">
        <v>44</v>
      </c>
      <c r="C1613" s="26" t="s">
        <v>9</v>
      </c>
      <c r="D1613" s="26" t="s">
        <v>46</v>
      </c>
      <c r="E1613" s="26">
        <v>0.5</v>
      </c>
      <c r="F1613" s="26">
        <v>418</v>
      </c>
    </row>
    <row r="1614" spans="2:6" x14ac:dyDescent="0.3">
      <c r="B1614" s="35" t="s">
        <v>44</v>
      </c>
      <c r="C1614" s="28" t="s">
        <v>9</v>
      </c>
      <c r="D1614" s="28" t="s">
        <v>46</v>
      </c>
      <c r="E1614" s="28">
        <v>0.25</v>
      </c>
      <c r="F1614" s="28">
        <v>329</v>
      </c>
    </row>
    <row r="1615" spans="2:6" x14ac:dyDescent="0.3">
      <c r="B1615" s="34" t="s">
        <v>44</v>
      </c>
      <c r="C1615" s="26" t="s">
        <v>9</v>
      </c>
      <c r="D1615" s="26" t="s">
        <v>46</v>
      </c>
      <c r="E1615" s="26">
        <v>0.25</v>
      </c>
      <c r="F1615" s="26">
        <v>329</v>
      </c>
    </row>
    <row r="1616" spans="2:6" x14ac:dyDescent="0.3">
      <c r="B1616" s="35" t="s">
        <v>44</v>
      </c>
      <c r="C1616" s="28" t="s">
        <v>9</v>
      </c>
      <c r="D1616" s="28" t="s">
        <v>46</v>
      </c>
      <c r="E1616" s="28">
        <v>0.25</v>
      </c>
      <c r="F1616" s="28">
        <v>329</v>
      </c>
    </row>
    <row r="1617" spans="2:6" x14ac:dyDescent="0.3">
      <c r="B1617" s="34" t="s">
        <v>44</v>
      </c>
      <c r="C1617" s="26" t="s">
        <v>9</v>
      </c>
      <c r="D1617" s="26" t="s">
        <v>46</v>
      </c>
      <c r="E1617" s="26">
        <v>0.25</v>
      </c>
      <c r="F1617" s="26">
        <v>329</v>
      </c>
    </row>
    <row r="1618" spans="2:6" x14ac:dyDescent="0.3">
      <c r="B1618" s="35" t="s">
        <v>44</v>
      </c>
      <c r="C1618" s="28" t="s">
        <v>9</v>
      </c>
      <c r="D1618" s="28" t="s">
        <v>46</v>
      </c>
      <c r="E1618" s="28">
        <v>0.05</v>
      </c>
      <c r="F1618" s="28">
        <v>228</v>
      </c>
    </row>
    <row r="1619" spans="2:6" x14ac:dyDescent="0.3">
      <c r="B1619" s="34" t="s">
        <v>44</v>
      </c>
      <c r="C1619" s="26" t="s">
        <v>9</v>
      </c>
      <c r="D1619" s="26" t="s">
        <v>46</v>
      </c>
      <c r="E1619" s="26">
        <v>0.05</v>
      </c>
      <c r="F1619" s="26">
        <v>228</v>
      </c>
    </row>
    <row r="1620" spans="2:6" x14ac:dyDescent="0.3">
      <c r="B1620" s="35" t="s">
        <v>44</v>
      </c>
      <c r="C1620" s="28" t="s">
        <v>9</v>
      </c>
      <c r="D1620" s="28" t="s">
        <v>46</v>
      </c>
      <c r="E1620" s="28">
        <v>0.05</v>
      </c>
      <c r="F1620" s="28">
        <v>228</v>
      </c>
    </row>
    <row r="1621" spans="2:6" x14ac:dyDescent="0.3">
      <c r="B1621" s="34" t="s">
        <v>44</v>
      </c>
      <c r="C1621" s="26" t="s">
        <v>9</v>
      </c>
      <c r="D1621" s="26" t="s">
        <v>46</v>
      </c>
      <c r="E1621" s="26">
        <v>0</v>
      </c>
      <c r="F1621" s="26">
        <v>148</v>
      </c>
    </row>
    <row r="1622" spans="2:6" x14ac:dyDescent="0.3">
      <c r="B1622" s="35" t="s">
        <v>44</v>
      </c>
      <c r="C1622" s="28" t="s">
        <v>9</v>
      </c>
      <c r="D1622" s="28" t="s">
        <v>46</v>
      </c>
      <c r="E1622" s="28" t="s">
        <v>24</v>
      </c>
      <c r="F1622" s="28">
        <v>404.03133300000002</v>
      </c>
    </row>
    <row r="1623" spans="2:6" x14ac:dyDescent="0.3">
      <c r="B1623" s="34" t="s">
        <v>44</v>
      </c>
      <c r="C1623" s="26" t="s">
        <v>9</v>
      </c>
      <c r="D1623" s="26" t="s">
        <v>39</v>
      </c>
      <c r="E1623" s="26">
        <v>1</v>
      </c>
      <c r="F1623" s="26">
        <v>57.384326000000001</v>
      </c>
    </row>
    <row r="1624" spans="2:6" x14ac:dyDescent="0.3">
      <c r="B1624" s="35" t="s">
        <v>44</v>
      </c>
      <c r="C1624" s="28" t="s">
        <v>9</v>
      </c>
      <c r="D1624" s="28" t="s">
        <v>39</v>
      </c>
      <c r="E1624" s="28">
        <v>0.95</v>
      </c>
      <c r="F1624" s="28">
        <v>46.589247</v>
      </c>
    </row>
    <row r="1625" spans="2:6" x14ac:dyDescent="0.3">
      <c r="B1625" s="34" t="s">
        <v>44</v>
      </c>
      <c r="C1625" s="26" t="s">
        <v>9</v>
      </c>
      <c r="D1625" s="26" t="s">
        <v>39</v>
      </c>
      <c r="E1625" s="26">
        <v>0.95</v>
      </c>
      <c r="F1625" s="26">
        <v>46.589247</v>
      </c>
    </row>
    <row r="1626" spans="2:6" x14ac:dyDescent="0.3">
      <c r="B1626" s="35" t="s">
        <v>44</v>
      </c>
      <c r="C1626" s="28" t="s">
        <v>9</v>
      </c>
      <c r="D1626" s="28" t="s">
        <v>39</v>
      </c>
      <c r="E1626" s="28">
        <v>0.95</v>
      </c>
      <c r="F1626" s="28">
        <v>46.589247</v>
      </c>
    </row>
    <row r="1627" spans="2:6" x14ac:dyDescent="0.3">
      <c r="B1627" s="34" t="s">
        <v>44</v>
      </c>
      <c r="C1627" s="26" t="s">
        <v>9</v>
      </c>
      <c r="D1627" s="26" t="s">
        <v>39</v>
      </c>
      <c r="E1627" s="26">
        <v>0.75</v>
      </c>
      <c r="F1627" s="26">
        <v>41.643242000000001</v>
      </c>
    </row>
    <row r="1628" spans="2:6" x14ac:dyDescent="0.3">
      <c r="B1628" s="35" t="s">
        <v>44</v>
      </c>
      <c r="C1628" s="28" t="s">
        <v>9</v>
      </c>
      <c r="D1628" s="28" t="s">
        <v>39</v>
      </c>
      <c r="E1628" s="28">
        <v>0.75</v>
      </c>
      <c r="F1628" s="28">
        <v>41.643242000000001</v>
      </c>
    </row>
    <row r="1629" spans="2:6" x14ac:dyDescent="0.3">
      <c r="B1629" s="34" t="s">
        <v>44</v>
      </c>
      <c r="C1629" s="26" t="s">
        <v>9</v>
      </c>
      <c r="D1629" s="26" t="s">
        <v>39</v>
      </c>
      <c r="E1629" s="26">
        <v>0.75</v>
      </c>
      <c r="F1629" s="26">
        <v>41.643242000000001</v>
      </c>
    </row>
    <row r="1630" spans="2:6" x14ac:dyDescent="0.3">
      <c r="B1630" s="35" t="s">
        <v>44</v>
      </c>
      <c r="C1630" s="28" t="s">
        <v>9</v>
      </c>
      <c r="D1630" s="28" t="s">
        <v>39</v>
      </c>
      <c r="E1630" s="28">
        <v>0.75</v>
      </c>
      <c r="F1630" s="28">
        <v>41.643242000000001</v>
      </c>
    </row>
    <row r="1631" spans="2:6" x14ac:dyDescent="0.3">
      <c r="B1631" s="34" t="s">
        <v>44</v>
      </c>
      <c r="C1631" s="26" t="s">
        <v>9</v>
      </c>
      <c r="D1631" s="26" t="s">
        <v>39</v>
      </c>
      <c r="E1631" s="26">
        <v>0.5</v>
      </c>
      <c r="F1631" s="26">
        <v>37.873092999999997</v>
      </c>
    </row>
    <row r="1632" spans="2:6" x14ac:dyDescent="0.3">
      <c r="B1632" s="35" t="s">
        <v>44</v>
      </c>
      <c r="C1632" s="28" t="s">
        <v>9</v>
      </c>
      <c r="D1632" s="28" t="s">
        <v>39</v>
      </c>
      <c r="E1632" s="28">
        <v>0.5</v>
      </c>
      <c r="F1632" s="28">
        <v>37.873092999999997</v>
      </c>
    </row>
    <row r="1633" spans="2:6" x14ac:dyDescent="0.3">
      <c r="B1633" s="34" t="s">
        <v>44</v>
      </c>
      <c r="C1633" s="26" t="s">
        <v>9</v>
      </c>
      <c r="D1633" s="26" t="s">
        <v>39</v>
      </c>
      <c r="E1633" s="26">
        <v>0.5</v>
      </c>
      <c r="F1633" s="26">
        <v>37.873092999999997</v>
      </c>
    </row>
    <row r="1634" spans="2:6" x14ac:dyDescent="0.3">
      <c r="B1634" s="35" t="s">
        <v>44</v>
      </c>
      <c r="C1634" s="28" t="s">
        <v>9</v>
      </c>
      <c r="D1634" s="28" t="s">
        <v>39</v>
      </c>
      <c r="E1634" s="28">
        <v>0.5</v>
      </c>
      <c r="F1634" s="28">
        <v>37.873092999999997</v>
      </c>
    </row>
    <row r="1635" spans="2:6" x14ac:dyDescent="0.3">
      <c r="B1635" s="34" t="s">
        <v>44</v>
      </c>
      <c r="C1635" s="26" t="s">
        <v>9</v>
      </c>
      <c r="D1635" s="26" t="s">
        <v>39</v>
      </c>
      <c r="E1635" s="26">
        <v>0.5</v>
      </c>
      <c r="F1635" s="26">
        <v>37.873092999999997</v>
      </c>
    </row>
    <row r="1636" spans="2:6" x14ac:dyDescent="0.3">
      <c r="B1636" s="35" t="s">
        <v>44</v>
      </c>
      <c r="C1636" s="28" t="s">
        <v>9</v>
      </c>
      <c r="D1636" s="28" t="s">
        <v>39</v>
      </c>
      <c r="E1636" s="28">
        <v>0.25</v>
      </c>
      <c r="F1636" s="28">
        <v>33.697445999999999</v>
      </c>
    </row>
    <row r="1637" spans="2:6" x14ac:dyDescent="0.3">
      <c r="B1637" s="34" t="s">
        <v>44</v>
      </c>
      <c r="C1637" s="26" t="s">
        <v>9</v>
      </c>
      <c r="D1637" s="26" t="s">
        <v>39</v>
      </c>
      <c r="E1637" s="26">
        <v>0.25</v>
      </c>
      <c r="F1637" s="26">
        <v>33.697445999999999</v>
      </c>
    </row>
    <row r="1638" spans="2:6" x14ac:dyDescent="0.3">
      <c r="B1638" s="35" t="s">
        <v>44</v>
      </c>
      <c r="C1638" s="28" t="s">
        <v>9</v>
      </c>
      <c r="D1638" s="28" t="s">
        <v>39</v>
      </c>
      <c r="E1638" s="28">
        <v>0.25</v>
      </c>
      <c r="F1638" s="28">
        <v>33.697445999999999</v>
      </c>
    </row>
    <row r="1639" spans="2:6" x14ac:dyDescent="0.3">
      <c r="B1639" s="34" t="s">
        <v>44</v>
      </c>
      <c r="C1639" s="26" t="s">
        <v>9</v>
      </c>
      <c r="D1639" s="26" t="s">
        <v>39</v>
      </c>
      <c r="E1639" s="26">
        <v>0.25</v>
      </c>
      <c r="F1639" s="26">
        <v>33.697445999999999</v>
      </c>
    </row>
    <row r="1640" spans="2:6" x14ac:dyDescent="0.3">
      <c r="B1640" s="35" t="s">
        <v>44</v>
      </c>
      <c r="C1640" s="28" t="s">
        <v>9</v>
      </c>
      <c r="D1640" s="28" t="s">
        <v>39</v>
      </c>
      <c r="E1640" s="28">
        <v>0.05</v>
      </c>
      <c r="F1640" s="28">
        <v>27.975404000000001</v>
      </c>
    </row>
    <row r="1641" spans="2:6" x14ac:dyDescent="0.3">
      <c r="B1641" s="34" t="s">
        <v>44</v>
      </c>
      <c r="C1641" s="26" t="s">
        <v>9</v>
      </c>
      <c r="D1641" s="26" t="s">
        <v>39</v>
      </c>
      <c r="E1641" s="26">
        <v>0.05</v>
      </c>
      <c r="F1641" s="26">
        <v>27.975404000000001</v>
      </c>
    </row>
    <row r="1642" spans="2:6" x14ac:dyDescent="0.3">
      <c r="B1642" s="35" t="s">
        <v>44</v>
      </c>
      <c r="C1642" s="28" t="s">
        <v>9</v>
      </c>
      <c r="D1642" s="28" t="s">
        <v>39</v>
      </c>
      <c r="E1642" s="28">
        <v>0.05</v>
      </c>
      <c r="F1642" s="28">
        <v>27.975404000000001</v>
      </c>
    </row>
    <row r="1643" spans="2:6" x14ac:dyDescent="0.3">
      <c r="B1643" s="34" t="s">
        <v>44</v>
      </c>
      <c r="C1643" s="26" t="s">
        <v>9</v>
      </c>
      <c r="D1643" s="26" t="s">
        <v>39</v>
      </c>
      <c r="E1643" s="26">
        <v>0</v>
      </c>
      <c r="F1643" s="26">
        <v>17.785931999999999</v>
      </c>
    </row>
    <row r="1644" spans="2:6" x14ac:dyDescent="0.3">
      <c r="B1644" s="35" t="s">
        <v>44</v>
      </c>
      <c r="C1644" s="28" t="s">
        <v>9</v>
      </c>
      <c r="D1644" s="28" t="s">
        <v>39</v>
      </c>
      <c r="E1644" s="28" t="s">
        <v>24</v>
      </c>
      <c r="F1644" s="28">
        <v>37.627330000000001</v>
      </c>
    </row>
    <row r="1645" spans="2:6" x14ac:dyDescent="0.3">
      <c r="B1645" s="34" t="s">
        <v>44</v>
      </c>
      <c r="C1645" s="26" t="s">
        <v>9</v>
      </c>
      <c r="D1645" s="26" t="s">
        <v>40</v>
      </c>
      <c r="E1645" s="26">
        <v>1</v>
      </c>
      <c r="F1645" s="26">
        <v>424.09353900000002</v>
      </c>
    </row>
    <row r="1646" spans="2:6" x14ac:dyDescent="0.3">
      <c r="B1646" s="35" t="s">
        <v>44</v>
      </c>
      <c r="C1646" s="28" t="s">
        <v>9</v>
      </c>
      <c r="D1646" s="28" t="s">
        <v>40</v>
      </c>
      <c r="E1646" s="28">
        <v>0.95</v>
      </c>
      <c r="F1646" s="28">
        <v>290.86554799999999</v>
      </c>
    </row>
    <row r="1647" spans="2:6" x14ac:dyDescent="0.3">
      <c r="B1647" s="34" t="s">
        <v>44</v>
      </c>
      <c r="C1647" s="26" t="s">
        <v>9</v>
      </c>
      <c r="D1647" s="26" t="s">
        <v>40</v>
      </c>
      <c r="E1647" s="26">
        <v>0.95</v>
      </c>
      <c r="F1647" s="26">
        <v>290.86554799999999</v>
      </c>
    </row>
    <row r="1648" spans="2:6" x14ac:dyDescent="0.3">
      <c r="B1648" s="35" t="s">
        <v>44</v>
      </c>
      <c r="C1648" s="28" t="s">
        <v>9</v>
      </c>
      <c r="D1648" s="28" t="s">
        <v>40</v>
      </c>
      <c r="E1648" s="28">
        <v>0.95</v>
      </c>
      <c r="F1648" s="28">
        <v>290.86554799999999</v>
      </c>
    </row>
    <row r="1649" spans="2:6" x14ac:dyDescent="0.3">
      <c r="B1649" s="34" t="s">
        <v>44</v>
      </c>
      <c r="C1649" s="26" t="s">
        <v>9</v>
      </c>
      <c r="D1649" s="26" t="s">
        <v>40</v>
      </c>
      <c r="E1649" s="26">
        <v>0.75</v>
      </c>
      <c r="F1649" s="26">
        <v>237.54277500000001</v>
      </c>
    </row>
    <row r="1650" spans="2:6" x14ac:dyDescent="0.3">
      <c r="B1650" s="35" t="s">
        <v>44</v>
      </c>
      <c r="C1650" s="28" t="s">
        <v>9</v>
      </c>
      <c r="D1650" s="28" t="s">
        <v>40</v>
      </c>
      <c r="E1650" s="28">
        <v>0.75</v>
      </c>
      <c r="F1650" s="28">
        <v>237.54277500000001</v>
      </c>
    </row>
    <row r="1651" spans="2:6" x14ac:dyDescent="0.3">
      <c r="B1651" s="34" t="s">
        <v>44</v>
      </c>
      <c r="C1651" s="26" t="s">
        <v>9</v>
      </c>
      <c r="D1651" s="26" t="s">
        <v>40</v>
      </c>
      <c r="E1651" s="26">
        <v>0.75</v>
      </c>
      <c r="F1651" s="26">
        <v>237.54277500000001</v>
      </c>
    </row>
    <row r="1652" spans="2:6" x14ac:dyDescent="0.3">
      <c r="B1652" s="35" t="s">
        <v>44</v>
      </c>
      <c r="C1652" s="28" t="s">
        <v>9</v>
      </c>
      <c r="D1652" s="28" t="s">
        <v>40</v>
      </c>
      <c r="E1652" s="28">
        <v>0.75</v>
      </c>
      <c r="F1652" s="28">
        <v>237.54277500000001</v>
      </c>
    </row>
    <row r="1653" spans="2:6" x14ac:dyDescent="0.3">
      <c r="B1653" s="34" t="s">
        <v>44</v>
      </c>
      <c r="C1653" s="26" t="s">
        <v>9</v>
      </c>
      <c r="D1653" s="26" t="s">
        <v>40</v>
      </c>
      <c r="E1653" s="26">
        <v>0.5</v>
      </c>
      <c r="F1653" s="26">
        <v>213.698804</v>
      </c>
    </row>
    <row r="1654" spans="2:6" x14ac:dyDescent="0.3">
      <c r="B1654" s="35" t="s">
        <v>44</v>
      </c>
      <c r="C1654" s="28" t="s">
        <v>9</v>
      </c>
      <c r="D1654" s="28" t="s">
        <v>40</v>
      </c>
      <c r="E1654" s="28">
        <v>0.5</v>
      </c>
      <c r="F1654" s="28">
        <v>213.698804</v>
      </c>
    </row>
    <row r="1655" spans="2:6" x14ac:dyDescent="0.3">
      <c r="B1655" s="34" t="s">
        <v>44</v>
      </c>
      <c r="C1655" s="26" t="s">
        <v>9</v>
      </c>
      <c r="D1655" s="26" t="s">
        <v>40</v>
      </c>
      <c r="E1655" s="26">
        <v>0.5</v>
      </c>
      <c r="F1655" s="26">
        <v>213.698804</v>
      </c>
    </row>
    <row r="1656" spans="2:6" x14ac:dyDescent="0.3">
      <c r="B1656" s="35" t="s">
        <v>44</v>
      </c>
      <c r="C1656" s="28" t="s">
        <v>9</v>
      </c>
      <c r="D1656" s="28" t="s">
        <v>40</v>
      </c>
      <c r="E1656" s="28">
        <v>0.5</v>
      </c>
      <c r="F1656" s="28">
        <v>213.698804</v>
      </c>
    </row>
    <row r="1657" spans="2:6" x14ac:dyDescent="0.3">
      <c r="B1657" s="34" t="s">
        <v>44</v>
      </c>
      <c r="C1657" s="26" t="s">
        <v>9</v>
      </c>
      <c r="D1657" s="26" t="s">
        <v>40</v>
      </c>
      <c r="E1657" s="26">
        <v>0.5</v>
      </c>
      <c r="F1657" s="26">
        <v>213.698804</v>
      </c>
    </row>
    <row r="1658" spans="2:6" x14ac:dyDescent="0.3">
      <c r="B1658" s="35" t="s">
        <v>44</v>
      </c>
      <c r="C1658" s="28" t="s">
        <v>9</v>
      </c>
      <c r="D1658" s="28" t="s">
        <v>40</v>
      </c>
      <c r="E1658" s="28">
        <v>0.25</v>
      </c>
      <c r="F1658" s="28">
        <v>195.88085000000001</v>
      </c>
    </row>
    <row r="1659" spans="2:6" x14ac:dyDescent="0.3">
      <c r="B1659" s="34" t="s">
        <v>44</v>
      </c>
      <c r="C1659" s="26" t="s">
        <v>9</v>
      </c>
      <c r="D1659" s="26" t="s">
        <v>40</v>
      </c>
      <c r="E1659" s="26">
        <v>0.25</v>
      </c>
      <c r="F1659" s="26">
        <v>195.88085000000001</v>
      </c>
    </row>
    <row r="1660" spans="2:6" x14ac:dyDescent="0.3">
      <c r="B1660" s="35" t="s">
        <v>44</v>
      </c>
      <c r="C1660" s="28" t="s">
        <v>9</v>
      </c>
      <c r="D1660" s="28" t="s">
        <v>40</v>
      </c>
      <c r="E1660" s="28">
        <v>0.25</v>
      </c>
      <c r="F1660" s="28">
        <v>195.88085000000001</v>
      </c>
    </row>
    <row r="1661" spans="2:6" x14ac:dyDescent="0.3">
      <c r="B1661" s="34" t="s">
        <v>44</v>
      </c>
      <c r="C1661" s="26" t="s">
        <v>9</v>
      </c>
      <c r="D1661" s="26" t="s">
        <v>40</v>
      </c>
      <c r="E1661" s="26">
        <v>0.25</v>
      </c>
      <c r="F1661" s="26">
        <v>195.88085000000001</v>
      </c>
    </row>
    <row r="1662" spans="2:6" x14ac:dyDescent="0.3">
      <c r="B1662" s="35" t="s">
        <v>44</v>
      </c>
      <c r="C1662" s="28" t="s">
        <v>9</v>
      </c>
      <c r="D1662" s="28" t="s">
        <v>40</v>
      </c>
      <c r="E1662" s="28">
        <v>0.05</v>
      </c>
      <c r="F1662" s="28">
        <v>177.22582600000001</v>
      </c>
    </row>
    <row r="1663" spans="2:6" x14ac:dyDescent="0.3">
      <c r="B1663" s="34" t="s">
        <v>44</v>
      </c>
      <c r="C1663" s="26" t="s">
        <v>9</v>
      </c>
      <c r="D1663" s="26" t="s">
        <v>40</v>
      </c>
      <c r="E1663" s="26">
        <v>0.05</v>
      </c>
      <c r="F1663" s="26">
        <v>177.22582600000001</v>
      </c>
    </row>
    <row r="1664" spans="2:6" x14ac:dyDescent="0.3">
      <c r="B1664" s="35" t="s">
        <v>44</v>
      </c>
      <c r="C1664" s="28" t="s">
        <v>9</v>
      </c>
      <c r="D1664" s="28" t="s">
        <v>40</v>
      </c>
      <c r="E1664" s="28">
        <v>0.05</v>
      </c>
      <c r="F1664" s="28">
        <v>177.22582600000001</v>
      </c>
    </row>
    <row r="1665" spans="2:6" x14ac:dyDescent="0.3">
      <c r="B1665" s="34" t="s">
        <v>44</v>
      </c>
      <c r="C1665" s="26" t="s">
        <v>9</v>
      </c>
      <c r="D1665" s="26" t="s">
        <v>40</v>
      </c>
      <c r="E1665" s="26">
        <v>0</v>
      </c>
      <c r="F1665" s="26">
        <v>160.99518</v>
      </c>
    </row>
    <row r="1666" spans="2:6" x14ac:dyDescent="0.3">
      <c r="B1666" s="35" t="s">
        <v>44</v>
      </c>
      <c r="C1666" s="28" t="s">
        <v>9</v>
      </c>
      <c r="D1666" s="28" t="s">
        <v>40</v>
      </c>
      <c r="E1666" s="28" t="s">
        <v>24</v>
      </c>
      <c r="F1666" s="28">
        <v>220.90655699999999</v>
      </c>
    </row>
    <row r="1667" spans="2:6" x14ac:dyDescent="0.3">
      <c r="B1667" s="34" t="s">
        <v>44</v>
      </c>
      <c r="C1667" s="26" t="s">
        <v>9</v>
      </c>
      <c r="D1667" s="26" t="s">
        <v>41</v>
      </c>
      <c r="E1667" s="26">
        <v>1</v>
      </c>
      <c r="F1667" s="26">
        <v>466.66506500000003</v>
      </c>
    </row>
    <row r="1668" spans="2:6" x14ac:dyDescent="0.3">
      <c r="B1668" s="35" t="s">
        <v>44</v>
      </c>
      <c r="C1668" s="28" t="s">
        <v>9</v>
      </c>
      <c r="D1668" s="28" t="s">
        <v>41</v>
      </c>
      <c r="E1668" s="28">
        <v>0.95</v>
      </c>
      <c r="F1668" s="28">
        <v>340.19960099999997</v>
      </c>
    </row>
    <row r="1669" spans="2:6" x14ac:dyDescent="0.3">
      <c r="B1669" s="34" t="s">
        <v>44</v>
      </c>
      <c r="C1669" s="26" t="s">
        <v>9</v>
      </c>
      <c r="D1669" s="26" t="s">
        <v>41</v>
      </c>
      <c r="E1669" s="26">
        <v>0.95</v>
      </c>
      <c r="F1669" s="26">
        <v>340.19960099999997</v>
      </c>
    </row>
    <row r="1670" spans="2:6" x14ac:dyDescent="0.3">
      <c r="B1670" s="35" t="s">
        <v>44</v>
      </c>
      <c r="C1670" s="28" t="s">
        <v>9</v>
      </c>
      <c r="D1670" s="28" t="s">
        <v>41</v>
      </c>
      <c r="E1670" s="28">
        <v>0.95</v>
      </c>
      <c r="F1670" s="28">
        <v>340.19960099999997</v>
      </c>
    </row>
    <row r="1671" spans="2:6" x14ac:dyDescent="0.3">
      <c r="B1671" s="34" t="s">
        <v>44</v>
      </c>
      <c r="C1671" s="26" t="s">
        <v>9</v>
      </c>
      <c r="D1671" s="26" t="s">
        <v>41</v>
      </c>
      <c r="E1671" s="26">
        <v>0.75</v>
      </c>
      <c r="F1671" s="26">
        <v>292.73012599999998</v>
      </c>
    </row>
    <row r="1672" spans="2:6" x14ac:dyDescent="0.3">
      <c r="B1672" s="35" t="s">
        <v>44</v>
      </c>
      <c r="C1672" s="28" t="s">
        <v>9</v>
      </c>
      <c r="D1672" s="28" t="s">
        <v>41</v>
      </c>
      <c r="E1672" s="28">
        <v>0.75</v>
      </c>
      <c r="F1672" s="28">
        <v>292.73012599999998</v>
      </c>
    </row>
    <row r="1673" spans="2:6" x14ac:dyDescent="0.3">
      <c r="B1673" s="34" t="s">
        <v>44</v>
      </c>
      <c r="C1673" s="26" t="s">
        <v>9</v>
      </c>
      <c r="D1673" s="26" t="s">
        <v>41</v>
      </c>
      <c r="E1673" s="26">
        <v>0.75</v>
      </c>
      <c r="F1673" s="26">
        <v>292.73012599999998</v>
      </c>
    </row>
    <row r="1674" spans="2:6" x14ac:dyDescent="0.3">
      <c r="B1674" s="35" t="s">
        <v>44</v>
      </c>
      <c r="C1674" s="28" t="s">
        <v>9</v>
      </c>
      <c r="D1674" s="28" t="s">
        <v>41</v>
      </c>
      <c r="E1674" s="28">
        <v>0.75</v>
      </c>
      <c r="F1674" s="28">
        <v>292.73012599999998</v>
      </c>
    </row>
    <row r="1675" spans="2:6" x14ac:dyDescent="0.3">
      <c r="B1675" s="34" t="s">
        <v>44</v>
      </c>
      <c r="C1675" s="26" t="s">
        <v>9</v>
      </c>
      <c r="D1675" s="26" t="s">
        <v>41</v>
      </c>
      <c r="E1675" s="26">
        <v>0.5</v>
      </c>
      <c r="F1675" s="26">
        <v>272.29785700000002</v>
      </c>
    </row>
    <row r="1676" spans="2:6" x14ac:dyDescent="0.3">
      <c r="B1676" s="35" t="s">
        <v>44</v>
      </c>
      <c r="C1676" s="28" t="s">
        <v>9</v>
      </c>
      <c r="D1676" s="28" t="s">
        <v>41</v>
      </c>
      <c r="E1676" s="28">
        <v>0.5</v>
      </c>
      <c r="F1676" s="28">
        <v>272.29785700000002</v>
      </c>
    </row>
    <row r="1677" spans="2:6" x14ac:dyDescent="0.3">
      <c r="B1677" s="34" t="s">
        <v>44</v>
      </c>
      <c r="C1677" s="26" t="s">
        <v>9</v>
      </c>
      <c r="D1677" s="26" t="s">
        <v>41</v>
      </c>
      <c r="E1677" s="26">
        <v>0.5</v>
      </c>
      <c r="F1677" s="26">
        <v>272.29785700000002</v>
      </c>
    </row>
    <row r="1678" spans="2:6" x14ac:dyDescent="0.3">
      <c r="B1678" s="35" t="s">
        <v>44</v>
      </c>
      <c r="C1678" s="28" t="s">
        <v>9</v>
      </c>
      <c r="D1678" s="28" t="s">
        <v>41</v>
      </c>
      <c r="E1678" s="28">
        <v>0.5</v>
      </c>
      <c r="F1678" s="28">
        <v>272.29785700000002</v>
      </c>
    </row>
    <row r="1679" spans="2:6" x14ac:dyDescent="0.3">
      <c r="B1679" s="34" t="s">
        <v>44</v>
      </c>
      <c r="C1679" s="26" t="s">
        <v>9</v>
      </c>
      <c r="D1679" s="26" t="s">
        <v>41</v>
      </c>
      <c r="E1679" s="26">
        <v>0.5</v>
      </c>
      <c r="F1679" s="26">
        <v>272.29785700000002</v>
      </c>
    </row>
    <row r="1680" spans="2:6" x14ac:dyDescent="0.3">
      <c r="B1680" s="35" t="s">
        <v>44</v>
      </c>
      <c r="C1680" s="28" t="s">
        <v>9</v>
      </c>
      <c r="D1680" s="28" t="s">
        <v>41</v>
      </c>
      <c r="E1680" s="28">
        <v>0.25</v>
      </c>
      <c r="F1680" s="28">
        <v>255.39025699999999</v>
      </c>
    </row>
    <row r="1681" spans="2:6" x14ac:dyDescent="0.3">
      <c r="B1681" s="34" t="s">
        <v>44</v>
      </c>
      <c r="C1681" s="26" t="s">
        <v>9</v>
      </c>
      <c r="D1681" s="26" t="s">
        <v>41</v>
      </c>
      <c r="E1681" s="26">
        <v>0.25</v>
      </c>
      <c r="F1681" s="26">
        <v>255.39025699999999</v>
      </c>
    </row>
    <row r="1682" spans="2:6" x14ac:dyDescent="0.3">
      <c r="B1682" s="35" t="s">
        <v>44</v>
      </c>
      <c r="C1682" s="28" t="s">
        <v>9</v>
      </c>
      <c r="D1682" s="28" t="s">
        <v>41</v>
      </c>
      <c r="E1682" s="28">
        <v>0.25</v>
      </c>
      <c r="F1682" s="28">
        <v>255.39025699999999</v>
      </c>
    </row>
    <row r="1683" spans="2:6" x14ac:dyDescent="0.3">
      <c r="B1683" s="34" t="s">
        <v>44</v>
      </c>
      <c r="C1683" s="26" t="s">
        <v>9</v>
      </c>
      <c r="D1683" s="26" t="s">
        <v>41</v>
      </c>
      <c r="E1683" s="26">
        <v>0.25</v>
      </c>
      <c r="F1683" s="26">
        <v>255.39025699999999</v>
      </c>
    </row>
    <row r="1684" spans="2:6" x14ac:dyDescent="0.3">
      <c r="B1684" s="35" t="s">
        <v>44</v>
      </c>
      <c r="C1684" s="28" t="s">
        <v>9</v>
      </c>
      <c r="D1684" s="28" t="s">
        <v>41</v>
      </c>
      <c r="E1684" s="28">
        <v>0.05</v>
      </c>
      <c r="F1684" s="28">
        <v>235.610085</v>
      </c>
    </row>
    <row r="1685" spans="2:6" x14ac:dyDescent="0.3">
      <c r="B1685" s="34" t="s">
        <v>44</v>
      </c>
      <c r="C1685" s="26" t="s">
        <v>9</v>
      </c>
      <c r="D1685" s="26" t="s">
        <v>41</v>
      </c>
      <c r="E1685" s="26">
        <v>0.05</v>
      </c>
      <c r="F1685" s="26">
        <v>235.610085</v>
      </c>
    </row>
    <row r="1686" spans="2:6" x14ac:dyDescent="0.3">
      <c r="B1686" s="35" t="s">
        <v>44</v>
      </c>
      <c r="C1686" s="28" t="s">
        <v>9</v>
      </c>
      <c r="D1686" s="28" t="s">
        <v>41</v>
      </c>
      <c r="E1686" s="28">
        <v>0.05</v>
      </c>
      <c r="F1686" s="28">
        <v>235.610085</v>
      </c>
    </row>
    <row r="1687" spans="2:6" x14ac:dyDescent="0.3">
      <c r="B1687" s="34" t="s">
        <v>44</v>
      </c>
      <c r="C1687" s="26" t="s">
        <v>9</v>
      </c>
      <c r="D1687" s="26" t="s">
        <v>41</v>
      </c>
      <c r="E1687" s="26">
        <v>0</v>
      </c>
      <c r="F1687" s="26">
        <v>215.37618800000001</v>
      </c>
    </row>
    <row r="1688" spans="2:6" x14ac:dyDescent="0.3">
      <c r="B1688" s="35" t="s">
        <v>44</v>
      </c>
      <c r="C1688" s="28" t="s">
        <v>9</v>
      </c>
      <c r="D1688" s="28" t="s">
        <v>41</v>
      </c>
      <c r="E1688" s="28" t="s">
        <v>24</v>
      </c>
      <c r="F1688" s="28">
        <v>277.683717</v>
      </c>
    </row>
    <row r="1689" spans="2:6" x14ac:dyDescent="0.3">
      <c r="B1689" s="34" t="s">
        <v>44</v>
      </c>
      <c r="C1689" s="26" t="s">
        <v>9</v>
      </c>
      <c r="D1689" s="26" t="s">
        <v>42</v>
      </c>
      <c r="E1689" s="26">
        <v>1</v>
      </c>
      <c r="F1689" s="26">
        <v>30296563.397282999</v>
      </c>
    </row>
    <row r="1690" spans="2:6" x14ac:dyDescent="0.3">
      <c r="B1690" s="35" t="s">
        <v>44</v>
      </c>
      <c r="C1690" s="28" t="s">
        <v>9</v>
      </c>
      <c r="D1690" s="28" t="s">
        <v>42</v>
      </c>
      <c r="E1690" s="28">
        <v>0.95</v>
      </c>
      <c r="F1690" s="28">
        <v>23098982.840183001</v>
      </c>
    </row>
    <row r="1691" spans="2:6" x14ac:dyDescent="0.3">
      <c r="B1691" s="34" t="s">
        <v>44</v>
      </c>
      <c r="C1691" s="26" t="s">
        <v>9</v>
      </c>
      <c r="D1691" s="26" t="s">
        <v>42</v>
      </c>
      <c r="E1691" s="26">
        <v>0.95</v>
      </c>
      <c r="F1691" s="26">
        <v>23098982.840183001</v>
      </c>
    </row>
    <row r="1692" spans="2:6" x14ac:dyDescent="0.3">
      <c r="B1692" s="35" t="s">
        <v>44</v>
      </c>
      <c r="C1692" s="28" t="s">
        <v>9</v>
      </c>
      <c r="D1692" s="28" t="s">
        <v>42</v>
      </c>
      <c r="E1692" s="28">
        <v>0.95</v>
      </c>
      <c r="F1692" s="28">
        <v>23098982.840183001</v>
      </c>
    </row>
    <row r="1693" spans="2:6" x14ac:dyDescent="0.3">
      <c r="B1693" s="34" t="s">
        <v>44</v>
      </c>
      <c r="C1693" s="26" t="s">
        <v>9</v>
      </c>
      <c r="D1693" s="26" t="s">
        <v>42</v>
      </c>
      <c r="E1693" s="26">
        <v>0.75</v>
      </c>
      <c r="F1693" s="26">
        <v>19822469.221985999</v>
      </c>
    </row>
    <row r="1694" spans="2:6" x14ac:dyDescent="0.3">
      <c r="B1694" s="35" t="s">
        <v>44</v>
      </c>
      <c r="C1694" s="28" t="s">
        <v>9</v>
      </c>
      <c r="D1694" s="28" t="s">
        <v>42</v>
      </c>
      <c r="E1694" s="28">
        <v>0.75</v>
      </c>
      <c r="F1694" s="28">
        <v>19822469.221985999</v>
      </c>
    </row>
    <row r="1695" spans="2:6" x14ac:dyDescent="0.3">
      <c r="B1695" s="34" t="s">
        <v>44</v>
      </c>
      <c r="C1695" s="26" t="s">
        <v>9</v>
      </c>
      <c r="D1695" s="26" t="s">
        <v>42</v>
      </c>
      <c r="E1695" s="26">
        <v>0.75</v>
      </c>
      <c r="F1695" s="26">
        <v>19822469.221985999</v>
      </c>
    </row>
    <row r="1696" spans="2:6" x14ac:dyDescent="0.3">
      <c r="B1696" s="35" t="s">
        <v>44</v>
      </c>
      <c r="C1696" s="28" t="s">
        <v>9</v>
      </c>
      <c r="D1696" s="28" t="s">
        <v>42</v>
      </c>
      <c r="E1696" s="28">
        <v>0.75</v>
      </c>
      <c r="F1696" s="28">
        <v>19822469.221985999</v>
      </c>
    </row>
    <row r="1697" spans="2:6" x14ac:dyDescent="0.3">
      <c r="B1697" s="34" t="s">
        <v>44</v>
      </c>
      <c r="C1697" s="26" t="s">
        <v>9</v>
      </c>
      <c r="D1697" s="26" t="s">
        <v>42</v>
      </c>
      <c r="E1697" s="26">
        <v>0.5</v>
      </c>
      <c r="F1697" s="26">
        <v>17329968.807700001</v>
      </c>
    </row>
    <row r="1698" spans="2:6" x14ac:dyDescent="0.3">
      <c r="B1698" s="35" t="s">
        <v>44</v>
      </c>
      <c r="C1698" s="28" t="s">
        <v>9</v>
      </c>
      <c r="D1698" s="28" t="s">
        <v>42</v>
      </c>
      <c r="E1698" s="28">
        <v>0.5</v>
      </c>
      <c r="F1698" s="28">
        <v>17329968.807700001</v>
      </c>
    </row>
    <row r="1699" spans="2:6" x14ac:dyDescent="0.3">
      <c r="B1699" s="34" t="s">
        <v>44</v>
      </c>
      <c r="C1699" s="26" t="s">
        <v>9</v>
      </c>
      <c r="D1699" s="26" t="s">
        <v>42</v>
      </c>
      <c r="E1699" s="26">
        <v>0.5</v>
      </c>
      <c r="F1699" s="26">
        <v>17329968.807700001</v>
      </c>
    </row>
    <row r="1700" spans="2:6" x14ac:dyDescent="0.3">
      <c r="B1700" s="35" t="s">
        <v>44</v>
      </c>
      <c r="C1700" s="28" t="s">
        <v>9</v>
      </c>
      <c r="D1700" s="28" t="s">
        <v>42</v>
      </c>
      <c r="E1700" s="28">
        <v>0.5</v>
      </c>
      <c r="F1700" s="28">
        <v>17329968.807700001</v>
      </c>
    </row>
    <row r="1701" spans="2:6" x14ac:dyDescent="0.3">
      <c r="B1701" s="34" t="s">
        <v>44</v>
      </c>
      <c r="C1701" s="26" t="s">
        <v>9</v>
      </c>
      <c r="D1701" s="26" t="s">
        <v>42</v>
      </c>
      <c r="E1701" s="26">
        <v>0.5</v>
      </c>
      <c r="F1701" s="26">
        <v>17329968.807700001</v>
      </c>
    </row>
    <row r="1702" spans="2:6" x14ac:dyDescent="0.3">
      <c r="B1702" s="35" t="s">
        <v>44</v>
      </c>
      <c r="C1702" s="28" t="s">
        <v>9</v>
      </c>
      <c r="D1702" s="28" t="s">
        <v>42</v>
      </c>
      <c r="E1702" s="28">
        <v>0.25</v>
      </c>
      <c r="F1702" s="28">
        <v>14702934.774369</v>
      </c>
    </row>
    <row r="1703" spans="2:6" x14ac:dyDescent="0.3">
      <c r="B1703" s="34" t="s">
        <v>44</v>
      </c>
      <c r="C1703" s="26" t="s">
        <v>9</v>
      </c>
      <c r="D1703" s="26" t="s">
        <v>42</v>
      </c>
      <c r="E1703" s="26">
        <v>0.25</v>
      </c>
      <c r="F1703" s="26">
        <v>14702934.774369</v>
      </c>
    </row>
    <row r="1704" spans="2:6" x14ac:dyDescent="0.3">
      <c r="B1704" s="35" t="s">
        <v>44</v>
      </c>
      <c r="C1704" s="28" t="s">
        <v>9</v>
      </c>
      <c r="D1704" s="28" t="s">
        <v>42</v>
      </c>
      <c r="E1704" s="28">
        <v>0.25</v>
      </c>
      <c r="F1704" s="28">
        <v>14702934.774369</v>
      </c>
    </row>
    <row r="1705" spans="2:6" x14ac:dyDescent="0.3">
      <c r="B1705" s="34" t="s">
        <v>44</v>
      </c>
      <c r="C1705" s="26" t="s">
        <v>9</v>
      </c>
      <c r="D1705" s="26" t="s">
        <v>42</v>
      </c>
      <c r="E1705" s="26">
        <v>0.25</v>
      </c>
      <c r="F1705" s="26">
        <v>14702934.774369</v>
      </c>
    </row>
    <row r="1706" spans="2:6" x14ac:dyDescent="0.3">
      <c r="B1706" s="35" t="s">
        <v>44</v>
      </c>
      <c r="C1706" s="28" t="s">
        <v>9</v>
      </c>
      <c r="D1706" s="28" t="s">
        <v>42</v>
      </c>
      <c r="E1706" s="28">
        <v>0.05</v>
      </c>
      <c r="F1706" s="28">
        <v>11371846.237259001</v>
      </c>
    </row>
    <row r="1707" spans="2:6" x14ac:dyDescent="0.3">
      <c r="B1707" s="34" t="s">
        <v>44</v>
      </c>
      <c r="C1707" s="26" t="s">
        <v>9</v>
      </c>
      <c r="D1707" s="26" t="s">
        <v>42</v>
      </c>
      <c r="E1707" s="26">
        <v>0.05</v>
      </c>
      <c r="F1707" s="26">
        <v>11371846.237259001</v>
      </c>
    </row>
    <row r="1708" spans="2:6" x14ac:dyDescent="0.3">
      <c r="B1708" s="35" t="s">
        <v>44</v>
      </c>
      <c r="C1708" s="28" t="s">
        <v>9</v>
      </c>
      <c r="D1708" s="28" t="s">
        <v>42</v>
      </c>
      <c r="E1708" s="28">
        <v>0.05</v>
      </c>
      <c r="F1708" s="28">
        <v>11371846.237259001</v>
      </c>
    </row>
    <row r="1709" spans="2:6" x14ac:dyDescent="0.3">
      <c r="B1709" s="34" t="s">
        <v>44</v>
      </c>
      <c r="C1709" s="26" t="s">
        <v>9</v>
      </c>
      <c r="D1709" s="26" t="s">
        <v>42</v>
      </c>
      <c r="E1709" s="26">
        <v>0</v>
      </c>
      <c r="F1709" s="26">
        <v>7038741.9154089997</v>
      </c>
    </row>
    <row r="1710" spans="2:6" x14ac:dyDescent="0.3">
      <c r="B1710" s="35" t="s">
        <v>44</v>
      </c>
      <c r="C1710" s="28" t="s">
        <v>9</v>
      </c>
      <c r="D1710" s="28" t="s">
        <v>42</v>
      </c>
      <c r="E1710" s="28" t="s">
        <v>24</v>
      </c>
      <c r="F1710" s="28">
        <v>17274520.34293</v>
      </c>
    </row>
    <row r="1711" spans="2:6" x14ac:dyDescent="0.3">
      <c r="B1711" s="34" t="s">
        <v>44</v>
      </c>
      <c r="C1711" s="26" t="s">
        <v>9</v>
      </c>
      <c r="D1711" s="26" t="s">
        <v>43</v>
      </c>
      <c r="E1711" s="26">
        <v>1</v>
      </c>
      <c r="F1711" s="26">
        <v>449.45780300000001</v>
      </c>
    </row>
    <row r="1712" spans="2:6" x14ac:dyDescent="0.3">
      <c r="B1712" s="35" t="s">
        <v>44</v>
      </c>
      <c r="C1712" s="28" t="s">
        <v>9</v>
      </c>
      <c r="D1712" s="28" t="s">
        <v>43</v>
      </c>
      <c r="E1712" s="28">
        <v>0.95</v>
      </c>
      <c r="F1712" s="28">
        <v>309.376034</v>
      </c>
    </row>
    <row r="1713" spans="2:6" x14ac:dyDescent="0.3">
      <c r="B1713" s="34" t="s">
        <v>44</v>
      </c>
      <c r="C1713" s="26" t="s">
        <v>9</v>
      </c>
      <c r="D1713" s="26" t="s">
        <v>43</v>
      </c>
      <c r="E1713" s="26">
        <v>0.95</v>
      </c>
      <c r="F1713" s="26">
        <v>309.376034</v>
      </c>
    </row>
    <row r="1714" spans="2:6" x14ac:dyDescent="0.3">
      <c r="B1714" s="35" t="s">
        <v>44</v>
      </c>
      <c r="C1714" s="28" t="s">
        <v>9</v>
      </c>
      <c r="D1714" s="28" t="s">
        <v>43</v>
      </c>
      <c r="E1714" s="28">
        <v>0.95</v>
      </c>
      <c r="F1714" s="28">
        <v>309.376034</v>
      </c>
    </row>
    <row r="1715" spans="2:6" x14ac:dyDescent="0.3">
      <c r="B1715" s="34" t="s">
        <v>44</v>
      </c>
      <c r="C1715" s="26" t="s">
        <v>9</v>
      </c>
      <c r="D1715" s="26" t="s">
        <v>43</v>
      </c>
      <c r="E1715" s="26">
        <v>0.75</v>
      </c>
      <c r="F1715" s="26">
        <v>252.74754799999999</v>
      </c>
    </row>
    <row r="1716" spans="2:6" x14ac:dyDescent="0.3">
      <c r="B1716" s="35" t="s">
        <v>44</v>
      </c>
      <c r="C1716" s="28" t="s">
        <v>9</v>
      </c>
      <c r="D1716" s="28" t="s">
        <v>43</v>
      </c>
      <c r="E1716" s="28">
        <v>0.75</v>
      </c>
      <c r="F1716" s="28">
        <v>252.74754799999999</v>
      </c>
    </row>
    <row r="1717" spans="2:6" x14ac:dyDescent="0.3">
      <c r="B1717" s="34" t="s">
        <v>44</v>
      </c>
      <c r="C1717" s="26" t="s">
        <v>9</v>
      </c>
      <c r="D1717" s="26" t="s">
        <v>43</v>
      </c>
      <c r="E1717" s="26">
        <v>0.75</v>
      </c>
      <c r="F1717" s="26">
        <v>252.74754799999999</v>
      </c>
    </row>
    <row r="1718" spans="2:6" x14ac:dyDescent="0.3">
      <c r="B1718" s="35" t="s">
        <v>44</v>
      </c>
      <c r="C1718" s="28" t="s">
        <v>9</v>
      </c>
      <c r="D1718" s="28" t="s">
        <v>43</v>
      </c>
      <c r="E1718" s="28">
        <v>0.75</v>
      </c>
      <c r="F1718" s="28">
        <v>252.74754799999999</v>
      </c>
    </row>
    <row r="1719" spans="2:6" x14ac:dyDescent="0.3">
      <c r="B1719" s="34" t="s">
        <v>44</v>
      </c>
      <c r="C1719" s="26" t="s">
        <v>9</v>
      </c>
      <c r="D1719" s="26" t="s">
        <v>43</v>
      </c>
      <c r="E1719" s="26">
        <v>0.5</v>
      </c>
      <c r="F1719" s="26">
        <v>227.39937800000001</v>
      </c>
    </row>
    <row r="1720" spans="2:6" x14ac:dyDescent="0.3">
      <c r="B1720" s="35" t="s">
        <v>44</v>
      </c>
      <c r="C1720" s="28" t="s">
        <v>9</v>
      </c>
      <c r="D1720" s="28" t="s">
        <v>43</v>
      </c>
      <c r="E1720" s="28">
        <v>0.5</v>
      </c>
      <c r="F1720" s="28">
        <v>227.39937800000001</v>
      </c>
    </row>
    <row r="1721" spans="2:6" x14ac:dyDescent="0.3">
      <c r="B1721" s="34" t="s">
        <v>44</v>
      </c>
      <c r="C1721" s="26" t="s">
        <v>9</v>
      </c>
      <c r="D1721" s="26" t="s">
        <v>43</v>
      </c>
      <c r="E1721" s="26">
        <v>0.5</v>
      </c>
      <c r="F1721" s="26">
        <v>227.39937800000001</v>
      </c>
    </row>
    <row r="1722" spans="2:6" x14ac:dyDescent="0.3">
      <c r="B1722" s="35" t="s">
        <v>44</v>
      </c>
      <c r="C1722" s="28" t="s">
        <v>9</v>
      </c>
      <c r="D1722" s="28" t="s">
        <v>43</v>
      </c>
      <c r="E1722" s="28">
        <v>0.5</v>
      </c>
      <c r="F1722" s="28">
        <v>227.39937800000001</v>
      </c>
    </row>
    <row r="1723" spans="2:6" x14ac:dyDescent="0.3">
      <c r="B1723" s="34" t="s">
        <v>44</v>
      </c>
      <c r="C1723" s="26" t="s">
        <v>9</v>
      </c>
      <c r="D1723" s="26" t="s">
        <v>43</v>
      </c>
      <c r="E1723" s="26">
        <v>0.5</v>
      </c>
      <c r="F1723" s="26">
        <v>227.39937800000001</v>
      </c>
    </row>
    <row r="1724" spans="2:6" x14ac:dyDescent="0.3">
      <c r="B1724" s="35" t="s">
        <v>44</v>
      </c>
      <c r="C1724" s="28" t="s">
        <v>9</v>
      </c>
      <c r="D1724" s="28" t="s">
        <v>43</v>
      </c>
      <c r="E1724" s="28">
        <v>0.25</v>
      </c>
      <c r="F1724" s="28">
        <v>208.56852900000001</v>
      </c>
    </row>
    <row r="1725" spans="2:6" x14ac:dyDescent="0.3">
      <c r="B1725" s="34" t="s">
        <v>44</v>
      </c>
      <c r="C1725" s="26" t="s">
        <v>9</v>
      </c>
      <c r="D1725" s="26" t="s">
        <v>43</v>
      </c>
      <c r="E1725" s="26">
        <v>0.25</v>
      </c>
      <c r="F1725" s="26">
        <v>208.56852900000001</v>
      </c>
    </row>
    <row r="1726" spans="2:6" x14ac:dyDescent="0.3">
      <c r="B1726" s="35" t="s">
        <v>44</v>
      </c>
      <c r="C1726" s="28" t="s">
        <v>9</v>
      </c>
      <c r="D1726" s="28" t="s">
        <v>43</v>
      </c>
      <c r="E1726" s="28">
        <v>0.25</v>
      </c>
      <c r="F1726" s="28">
        <v>208.56852900000001</v>
      </c>
    </row>
    <row r="1727" spans="2:6" x14ac:dyDescent="0.3">
      <c r="B1727" s="34" t="s">
        <v>44</v>
      </c>
      <c r="C1727" s="26" t="s">
        <v>9</v>
      </c>
      <c r="D1727" s="26" t="s">
        <v>43</v>
      </c>
      <c r="E1727" s="26">
        <v>0.25</v>
      </c>
      <c r="F1727" s="26">
        <v>208.56852900000001</v>
      </c>
    </row>
    <row r="1728" spans="2:6" x14ac:dyDescent="0.3">
      <c r="B1728" s="35" t="s">
        <v>44</v>
      </c>
      <c r="C1728" s="28" t="s">
        <v>9</v>
      </c>
      <c r="D1728" s="28" t="s">
        <v>43</v>
      </c>
      <c r="E1728" s="28">
        <v>0.05</v>
      </c>
      <c r="F1728" s="28">
        <v>188.94310100000001</v>
      </c>
    </row>
    <row r="1729" spans="2:6" x14ac:dyDescent="0.3">
      <c r="B1729" s="34" t="s">
        <v>44</v>
      </c>
      <c r="C1729" s="26" t="s">
        <v>9</v>
      </c>
      <c r="D1729" s="26" t="s">
        <v>43</v>
      </c>
      <c r="E1729" s="26">
        <v>0.05</v>
      </c>
      <c r="F1729" s="26">
        <v>188.94310100000001</v>
      </c>
    </row>
    <row r="1730" spans="2:6" x14ac:dyDescent="0.3">
      <c r="B1730" s="35" t="s">
        <v>44</v>
      </c>
      <c r="C1730" s="28" t="s">
        <v>9</v>
      </c>
      <c r="D1730" s="28" t="s">
        <v>43</v>
      </c>
      <c r="E1730" s="28">
        <v>0.05</v>
      </c>
      <c r="F1730" s="28">
        <v>188.94310100000001</v>
      </c>
    </row>
    <row r="1731" spans="2:6" x14ac:dyDescent="0.3">
      <c r="B1731" s="34" t="s">
        <v>44</v>
      </c>
      <c r="C1731" s="26" t="s">
        <v>9</v>
      </c>
      <c r="D1731" s="26" t="s">
        <v>43</v>
      </c>
      <c r="E1731" s="26">
        <v>0</v>
      </c>
      <c r="F1731" s="26">
        <v>172.05451199999999</v>
      </c>
    </row>
    <row r="1732" spans="2:6" x14ac:dyDescent="0.3">
      <c r="B1732" s="35" t="s">
        <v>44</v>
      </c>
      <c r="C1732" s="28" t="s">
        <v>9</v>
      </c>
      <c r="D1732" s="28" t="s">
        <v>43</v>
      </c>
      <c r="E1732" s="28" t="s">
        <v>24</v>
      </c>
      <c r="F1732" s="28">
        <v>235.098624</v>
      </c>
    </row>
    <row r="1733" spans="2:6" x14ac:dyDescent="0.3">
      <c r="B1733" s="34" t="s">
        <v>44</v>
      </c>
      <c r="C1733" s="26" t="s">
        <v>10</v>
      </c>
      <c r="D1733" s="26" t="s">
        <v>35</v>
      </c>
      <c r="E1733" s="26">
        <v>1</v>
      </c>
      <c r="F1733" s="26">
        <v>126150.5</v>
      </c>
    </row>
    <row r="1734" spans="2:6" x14ac:dyDescent="0.3">
      <c r="B1734" s="35" t="s">
        <v>44</v>
      </c>
      <c r="C1734" s="28" t="s">
        <v>10</v>
      </c>
      <c r="D1734" s="28" t="s">
        <v>35</v>
      </c>
      <c r="E1734" s="28">
        <v>0.95</v>
      </c>
      <c r="F1734" s="28">
        <v>108903.72500000001</v>
      </c>
    </row>
    <row r="1735" spans="2:6" x14ac:dyDescent="0.3">
      <c r="B1735" s="34" t="s">
        <v>44</v>
      </c>
      <c r="C1735" s="26" t="s">
        <v>10</v>
      </c>
      <c r="D1735" s="26" t="s">
        <v>35</v>
      </c>
      <c r="E1735" s="26">
        <v>0.95</v>
      </c>
      <c r="F1735" s="26">
        <v>108903.72500000001</v>
      </c>
    </row>
    <row r="1736" spans="2:6" x14ac:dyDescent="0.3">
      <c r="B1736" s="35" t="s">
        <v>44</v>
      </c>
      <c r="C1736" s="28" t="s">
        <v>10</v>
      </c>
      <c r="D1736" s="28" t="s">
        <v>35</v>
      </c>
      <c r="E1736" s="28">
        <v>0.95</v>
      </c>
      <c r="F1736" s="28">
        <v>108903.72500000001</v>
      </c>
    </row>
    <row r="1737" spans="2:6" x14ac:dyDescent="0.3">
      <c r="B1737" s="34" t="s">
        <v>44</v>
      </c>
      <c r="C1737" s="26" t="s">
        <v>10</v>
      </c>
      <c r="D1737" s="26" t="s">
        <v>35</v>
      </c>
      <c r="E1737" s="26">
        <v>0.75</v>
      </c>
      <c r="F1737" s="26">
        <v>97568.8</v>
      </c>
    </row>
    <row r="1738" spans="2:6" x14ac:dyDescent="0.3">
      <c r="B1738" s="35" t="s">
        <v>44</v>
      </c>
      <c r="C1738" s="28" t="s">
        <v>10</v>
      </c>
      <c r="D1738" s="28" t="s">
        <v>35</v>
      </c>
      <c r="E1738" s="28">
        <v>0.75</v>
      </c>
      <c r="F1738" s="28">
        <v>97568.8</v>
      </c>
    </row>
    <row r="1739" spans="2:6" x14ac:dyDescent="0.3">
      <c r="B1739" s="34" t="s">
        <v>44</v>
      </c>
      <c r="C1739" s="26" t="s">
        <v>10</v>
      </c>
      <c r="D1739" s="26" t="s">
        <v>35</v>
      </c>
      <c r="E1739" s="26">
        <v>0.75</v>
      </c>
      <c r="F1739" s="26">
        <v>97568.8</v>
      </c>
    </row>
    <row r="1740" spans="2:6" x14ac:dyDescent="0.3">
      <c r="B1740" s="35" t="s">
        <v>44</v>
      </c>
      <c r="C1740" s="28" t="s">
        <v>10</v>
      </c>
      <c r="D1740" s="28" t="s">
        <v>35</v>
      </c>
      <c r="E1740" s="28">
        <v>0.75</v>
      </c>
      <c r="F1740" s="28">
        <v>97568.8</v>
      </c>
    </row>
    <row r="1741" spans="2:6" x14ac:dyDescent="0.3">
      <c r="B1741" s="34" t="s">
        <v>44</v>
      </c>
      <c r="C1741" s="26" t="s">
        <v>10</v>
      </c>
      <c r="D1741" s="26" t="s">
        <v>35</v>
      </c>
      <c r="E1741" s="26">
        <v>0.5</v>
      </c>
      <c r="F1741" s="26">
        <v>86862.3</v>
      </c>
    </row>
    <row r="1742" spans="2:6" x14ac:dyDescent="0.3">
      <c r="B1742" s="35" t="s">
        <v>44</v>
      </c>
      <c r="C1742" s="28" t="s">
        <v>10</v>
      </c>
      <c r="D1742" s="28" t="s">
        <v>35</v>
      </c>
      <c r="E1742" s="28">
        <v>0.5</v>
      </c>
      <c r="F1742" s="28">
        <v>86862.3</v>
      </c>
    </row>
    <row r="1743" spans="2:6" x14ac:dyDescent="0.3">
      <c r="B1743" s="34" t="s">
        <v>44</v>
      </c>
      <c r="C1743" s="26" t="s">
        <v>10</v>
      </c>
      <c r="D1743" s="26" t="s">
        <v>35</v>
      </c>
      <c r="E1743" s="26">
        <v>0.5</v>
      </c>
      <c r="F1743" s="26">
        <v>86862.3</v>
      </c>
    </row>
    <row r="1744" spans="2:6" x14ac:dyDescent="0.3">
      <c r="B1744" s="35" t="s">
        <v>44</v>
      </c>
      <c r="C1744" s="28" t="s">
        <v>10</v>
      </c>
      <c r="D1744" s="28" t="s">
        <v>35</v>
      </c>
      <c r="E1744" s="28">
        <v>0.5</v>
      </c>
      <c r="F1744" s="28">
        <v>86862.3</v>
      </c>
    </row>
    <row r="1745" spans="2:6" x14ac:dyDescent="0.3">
      <c r="B1745" s="34" t="s">
        <v>44</v>
      </c>
      <c r="C1745" s="26" t="s">
        <v>10</v>
      </c>
      <c r="D1745" s="26" t="s">
        <v>35</v>
      </c>
      <c r="E1745" s="26">
        <v>0.5</v>
      </c>
      <c r="F1745" s="26">
        <v>86862.3</v>
      </c>
    </row>
    <row r="1746" spans="2:6" x14ac:dyDescent="0.3">
      <c r="B1746" s="35" t="s">
        <v>44</v>
      </c>
      <c r="C1746" s="28" t="s">
        <v>10</v>
      </c>
      <c r="D1746" s="28" t="s">
        <v>35</v>
      </c>
      <c r="E1746" s="28">
        <v>0.25</v>
      </c>
      <c r="F1746" s="28">
        <v>72571.45</v>
      </c>
    </row>
    <row r="1747" spans="2:6" x14ac:dyDescent="0.3">
      <c r="B1747" s="34" t="s">
        <v>44</v>
      </c>
      <c r="C1747" s="26" t="s">
        <v>10</v>
      </c>
      <c r="D1747" s="26" t="s">
        <v>35</v>
      </c>
      <c r="E1747" s="26">
        <v>0.25</v>
      </c>
      <c r="F1747" s="26">
        <v>72571.45</v>
      </c>
    </row>
    <row r="1748" spans="2:6" x14ac:dyDescent="0.3">
      <c r="B1748" s="35" t="s">
        <v>44</v>
      </c>
      <c r="C1748" s="28" t="s">
        <v>10</v>
      </c>
      <c r="D1748" s="28" t="s">
        <v>35</v>
      </c>
      <c r="E1748" s="28">
        <v>0.25</v>
      </c>
      <c r="F1748" s="28">
        <v>72571.45</v>
      </c>
    </row>
    <row r="1749" spans="2:6" x14ac:dyDescent="0.3">
      <c r="B1749" s="34" t="s">
        <v>44</v>
      </c>
      <c r="C1749" s="26" t="s">
        <v>10</v>
      </c>
      <c r="D1749" s="26" t="s">
        <v>35</v>
      </c>
      <c r="E1749" s="26">
        <v>0.25</v>
      </c>
      <c r="F1749" s="26">
        <v>72571.45</v>
      </c>
    </row>
    <row r="1750" spans="2:6" x14ac:dyDescent="0.3">
      <c r="B1750" s="35" t="s">
        <v>44</v>
      </c>
      <c r="C1750" s="28" t="s">
        <v>10</v>
      </c>
      <c r="D1750" s="28" t="s">
        <v>35</v>
      </c>
      <c r="E1750" s="28">
        <v>0.05</v>
      </c>
      <c r="F1750" s="28">
        <v>50274</v>
      </c>
    </row>
    <row r="1751" spans="2:6" x14ac:dyDescent="0.3">
      <c r="B1751" s="34" t="s">
        <v>44</v>
      </c>
      <c r="C1751" s="26" t="s">
        <v>10</v>
      </c>
      <c r="D1751" s="26" t="s">
        <v>35</v>
      </c>
      <c r="E1751" s="26">
        <v>0.05</v>
      </c>
      <c r="F1751" s="26">
        <v>50274</v>
      </c>
    </row>
    <row r="1752" spans="2:6" x14ac:dyDescent="0.3">
      <c r="B1752" s="35" t="s">
        <v>44</v>
      </c>
      <c r="C1752" s="28" t="s">
        <v>10</v>
      </c>
      <c r="D1752" s="28" t="s">
        <v>35</v>
      </c>
      <c r="E1752" s="28">
        <v>0.05</v>
      </c>
      <c r="F1752" s="28">
        <v>50274</v>
      </c>
    </row>
    <row r="1753" spans="2:6" x14ac:dyDescent="0.3">
      <c r="B1753" s="34" t="s">
        <v>44</v>
      </c>
      <c r="C1753" s="26" t="s">
        <v>10</v>
      </c>
      <c r="D1753" s="26" t="s">
        <v>35</v>
      </c>
      <c r="E1753" s="26">
        <v>0</v>
      </c>
      <c r="F1753" s="26">
        <v>33422.9</v>
      </c>
    </row>
    <row r="1754" spans="2:6" x14ac:dyDescent="0.3">
      <c r="B1754" s="35" t="s">
        <v>44</v>
      </c>
      <c r="C1754" s="28" t="s">
        <v>10</v>
      </c>
      <c r="D1754" s="28" t="s">
        <v>35</v>
      </c>
      <c r="E1754" s="28" t="s">
        <v>24</v>
      </c>
      <c r="F1754" s="28">
        <v>84096.862771999993</v>
      </c>
    </row>
    <row r="1755" spans="2:6" x14ac:dyDescent="0.3">
      <c r="B1755" s="34" t="s">
        <v>44</v>
      </c>
      <c r="C1755" s="26" t="s">
        <v>10</v>
      </c>
      <c r="D1755" s="26" t="s">
        <v>45</v>
      </c>
      <c r="E1755" s="26">
        <v>1</v>
      </c>
      <c r="F1755" s="26">
        <v>181937.340153</v>
      </c>
    </row>
    <row r="1756" spans="2:6" x14ac:dyDescent="0.3">
      <c r="B1756" s="35" t="s">
        <v>44</v>
      </c>
      <c r="C1756" s="28" t="s">
        <v>10</v>
      </c>
      <c r="D1756" s="28" t="s">
        <v>45</v>
      </c>
      <c r="E1756" s="28">
        <v>0.95</v>
      </c>
      <c r="F1756" s="28">
        <v>157097.186701</v>
      </c>
    </row>
    <row r="1757" spans="2:6" x14ac:dyDescent="0.3">
      <c r="B1757" s="34" t="s">
        <v>44</v>
      </c>
      <c r="C1757" s="26" t="s">
        <v>10</v>
      </c>
      <c r="D1757" s="26" t="s">
        <v>45</v>
      </c>
      <c r="E1757" s="26">
        <v>0.95</v>
      </c>
      <c r="F1757" s="26">
        <v>157097.186701</v>
      </c>
    </row>
    <row r="1758" spans="2:6" x14ac:dyDescent="0.3">
      <c r="B1758" s="35" t="s">
        <v>44</v>
      </c>
      <c r="C1758" s="28" t="s">
        <v>10</v>
      </c>
      <c r="D1758" s="28" t="s">
        <v>45</v>
      </c>
      <c r="E1758" s="28">
        <v>0.95</v>
      </c>
      <c r="F1758" s="28">
        <v>157097.186701</v>
      </c>
    </row>
    <row r="1759" spans="2:6" x14ac:dyDescent="0.3">
      <c r="B1759" s="34" t="s">
        <v>44</v>
      </c>
      <c r="C1759" s="26" t="s">
        <v>10</v>
      </c>
      <c r="D1759" s="26" t="s">
        <v>45</v>
      </c>
      <c r="E1759" s="26">
        <v>0.75</v>
      </c>
      <c r="F1759" s="26">
        <v>140682.544757</v>
      </c>
    </row>
    <row r="1760" spans="2:6" x14ac:dyDescent="0.3">
      <c r="B1760" s="35" t="s">
        <v>44</v>
      </c>
      <c r="C1760" s="28" t="s">
        <v>10</v>
      </c>
      <c r="D1760" s="28" t="s">
        <v>45</v>
      </c>
      <c r="E1760" s="28">
        <v>0.75</v>
      </c>
      <c r="F1760" s="28">
        <v>140682.544757</v>
      </c>
    </row>
    <row r="1761" spans="2:6" x14ac:dyDescent="0.3">
      <c r="B1761" s="34" t="s">
        <v>44</v>
      </c>
      <c r="C1761" s="26" t="s">
        <v>10</v>
      </c>
      <c r="D1761" s="26" t="s">
        <v>45</v>
      </c>
      <c r="E1761" s="26">
        <v>0.75</v>
      </c>
      <c r="F1761" s="26">
        <v>140682.544757</v>
      </c>
    </row>
    <row r="1762" spans="2:6" x14ac:dyDescent="0.3">
      <c r="B1762" s="35" t="s">
        <v>44</v>
      </c>
      <c r="C1762" s="28" t="s">
        <v>10</v>
      </c>
      <c r="D1762" s="28" t="s">
        <v>45</v>
      </c>
      <c r="E1762" s="28">
        <v>0.75</v>
      </c>
      <c r="F1762" s="28">
        <v>140682.544757</v>
      </c>
    </row>
    <row r="1763" spans="2:6" x14ac:dyDescent="0.3">
      <c r="B1763" s="34" t="s">
        <v>44</v>
      </c>
      <c r="C1763" s="26" t="s">
        <v>10</v>
      </c>
      <c r="D1763" s="26" t="s">
        <v>45</v>
      </c>
      <c r="E1763" s="26">
        <v>0.5</v>
      </c>
      <c r="F1763" s="26">
        <v>125274.936061</v>
      </c>
    </row>
    <row r="1764" spans="2:6" x14ac:dyDescent="0.3">
      <c r="B1764" s="35" t="s">
        <v>44</v>
      </c>
      <c r="C1764" s="28" t="s">
        <v>10</v>
      </c>
      <c r="D1764" s="28" t="s">
        <v>45</v>
      </c>
      <c r="E1764" s="28">
        <v>0.5</v>
      </c>
      <c r="F1764" s="28">
        <v>125274.936061</v>
      </c>
    </row>
    <row r="1765" spans="2:6" x14ac:dyDescent="0.3">
      <c r="B1765" s="34" t="s">
        <v>44</v>
      </c>
      <c r="C1765" s="26" t="s">
        <v>10</v>
      </c>
      <c r="D1765" s="26" t="s">
        <v>45</v>
      </c>
      <c r="E1765" s="26">
        <v>0.5</v>
      </c>
      <c r="F1765" s="26">
        <v>125274.936061</v>
      </c>
    </row>
    <row r="1766" spans="2:6" x14ac:dyDescent="0.3">
      <c r="B1766" s="35" t="s">
        <v>44</v>
      </c>
      <c r="C1766" s="28" t="s">
        <v>10</v>
      </c>
      <c r="D1766" s="28" t="s">
        <v>45</v>
      </c>
      <c r="E1766" s="28">
        <v>0.5</v>
      </c>
      <c r="F1766" s="28">
        <v>125274.936061</v>
      </c>
    </row>
    <row r="1767" spans="2:6" x14ac:dyDescent="0.3">
      <c r="B1767" s="34" t="s">
        <v>44</v>
      </c>
      <c r="C1767" s="26" t="s">
        <v>10</v>
      </c>
      <c r="D1767" s="26" t="s">
        <v>45</v>
      </c>
      <c r="E1767" s="26">
        <v>0.5</v>
      </c>
      <c r="F1767" s="26">
        <v>125274.936061</v>
      </c>
    </row>
    <row r="1768" spans="2:6" x14ac:dyDescent="0.3">
      <c r="B1768" s="35" t="s">
        <v>44</v>
      </c>
      <c r="C1768" s="28" t="s">
        <v>10</v>
      </c>
      <c r="D1768" s="28" t="s">
        <v>45</v>
      </c>
      <c r="E1768" s="28">
        <v>0.25</v>
      </c>
      <c r="F1768" s="28">
        <v>104664.32225100001</v>
      </c>
    </row>
    <row r="1769" spans="2:6" x14ac:dyDescent="0.3">
      <c r="B1769" s="34" t="s">
        <v>44</v>
      </c>
      <c r="C1769" s="26" t="s">
        <v>10</v>
      </c>
      <c r="D1769" s="26" t="s">
        <v>45</v>
      </c>
      <c r="E1769" s="26">
        <v>0.25</v>
      </c>
      <c r="F1769" s="26">
        <v>104664.32225100001</v>
      </c>
    </row>
    <row r="1770" spans="2:6" x14ac:dyDescent="0.3">
      <c r="B1770" s="35" t="s">
        <v>44</v>
      </c>
      <c r="C1770" s="28" t="s">
        <v>10</v>
      </c>
      <c r="D1770" s="28" t="s">
        <v>45</v>
      </c>
      <c r="E1770" s="28">
        <v>0.25</v>
      </c>
      <c r="F1770" s="28">
        <v>104664.32225100001</v>
      </c>
    </row>
    <row r="1771" spans="2:6" x14ac:dyDescent="0.3">
      <c r="B1771" s="34" t="s">
        <v>44</v>
      </c>
      <c r="C1771" s="26" t="s">
        <v>10</v>
      </c>
      <c r="D1771" s="26" t="s">
        <v>45</v>
      </c>
      <c r="E1771" s="26">
        <v>0.25</v>
      </c>
      <c r="F1771" s="26">
        <v>104664.32225100001</v>
      </c>
    </row>
    <row r="1772" spans="2:6" x14ac:dyDescent="0.3">
      <c r="B1772" s="35" t="s">
        <v>44</v>
      </c>
      <c r="C1772" s="28" t="s">
        <v>10</v>
      </c>
      <c r="D1772" s="28" t="s">
        <v>45</v>
      </c>
      <c r="E1772" s="28">
        <v>0.05</v>
      </c>
      <c r="F1772" s="28">
        <v>72573.529412000004</v>
      </c>
    </row>
    <row r="1773" spans="2:6" x14ac:dyDescent="0.3">
      <c r="B1773" s="34" t="s">
        <v>44</v>
      </c>
      <c r="C1773" s="26" t="s">
        <v>10</v>
      </c>
      <c r="D1773" s="26" t="s">
        <v>45</v>
      </c>
      <c r="E1773" s="26">
        <v>0.05</v>
      </c>
      <c r="F1773" s="26">
        <v>72573.529412000004</v>
      </c>
    </row>
    <row r="1774" spans="2:6" x14ac:dyDescent="0.3">
      <c r="B1774" s="35" t="s">
        <v>44</v>
      </c>
      <c r="C1774" s="28" t="s">
        <v>10</v>
      </c>
      <c r="D1774" s="28" t="s">
        <v>45</v>
      </c>
      <c r="E1774" s="28">
        <v>0.05</v>
      </c>
      <c r="F1774" s="28">
        <v>72573.529412000004</v>
      </c>
    </row>
    <row r="1775" spans="2:6" x14ac:dyDescent="0.3">
      <c r="B1775" s="34" t="s">
        <v>44</v>
      </c>
      <c r="C1775" s="26" t="s">
        <v>10</v>
      </c>
      <c r="D1775" s="26" t="s">
        <v>45</v>
      </c>
      <c r="E1775" s="26">
        <v>0</v>
      </c>
      <c r="F1775" s="26">
        <v>48203.324807999998</v>
      </c>
    </row>
    <row r="1776" spans="2:6" x14ac:dyDescent="0.3">
      <c r="B1776" s="35" t="s">
        <v>44</v>
      </c>
      <c r="C1776" s="28" t="s">
        <v>10</v>
      </c>
      <c r="D1776" s="28" t="s">
        <v>45</v>
      </c>
      <c r="E1776" s="28" t="s">
        <v>24</v>
      </c>
      <c r="F1776" s="28">
        <v>121286.368286</v>
      </c>
    </row>
    <row r="1777" spans="2:6" x14ac:dyDescent="0.3">
      <c r="B1777" s="34" t="s">
        <v>44</v>
      </c>
      <c r="C1777" s="26" t="s">
        <v>10</v>
      </c>
      <c r="D1777" s="26" t="s">
        <v>36</v>
      </c>
      <c r="E1777" s="26">
        <v>1</v>
      </c>
      <c r="F1777" s="26">
        <v>44086000.140753001</v>
      </c>
    </row>
    <row r="1778" spans="2:6" x14ac:dyDescent="0.3">
      <c r="B1778" s="35" t="s">
        <v>44</v>
      </c>
      <c r="C1778" s="28" t="s">
        <v>10</v>
      </c>
      <c r="D1778" s="28" t="s">
        <v>36</v>
      </c>
      <c r="E1778" s="28">
        <v>0.95</v>
      </c>
      <c r="F1778" s="28">
        <v>31295394.884897001</v>
      </c>
    </row>
    <row r="1779" spans="2:6" x14ac:dyDescent="0.3">
      <c r="B1779" s="34" t="s">
        <v>44</v>
      </c>
      <c r="C1779" s="26" t="s">
        <v>10</v>
      </c>
      <c r="D1779" s="26" t="s">
        <v>36</v>
      </c>
      <c r="E1779" s="26">
        <v>0.95</v>
      </c>
      <c r="F1779" s="26">
        <v>31295394.884897001</v>
      </c>
    </row>
    <row r="1780" spans="2:6" x14ac:dyDescent="0.3">
      <c r="B1780" s="35" t="s">
        <v>44</v>
      </c>
      <c r="C1780" s="28" t="s">
        <v>10</v>
      </c>
      <c r="D1780" s="28" t="s">
        <v>36</v>
      </c>
      <c r="E1780" s="28">
        <v>0.95</v>
      </c>
      <c r="F1780" s="28">
        <v>31295394.884897001</v>
      </c>
    </row>
    <row r="1781" spans="2:6" x14ac:dyDescent="0.3">
      <c r="B1781" s="34" t="s">
        <v>44</v>
      </c>
      <c r="C1781" s="26" t="s">
        <v>10</v>
      </c>
      <c r="D1781" s="26" t="s">
        <v>36</v>
      </c>
      <c r="E1781" s="26">
        <v>0.75</v>
      </c>
      <c r="F1781" s="26">
        <v>26775133.917059999</v>
      </c>
    </row>
    <row r="1782" spans="2:6" x14ac:dyDescent="0.3">
      <c r="B1782" s="35" t="s">
        <v>44</v>
      </c>
      <c r="C1782" s="28" t="s">
        <v>10</v>
      </c>
      <c r="D1782" s="28" t="s">
        <v>36</v>
      </c>
      <c r="E1782" s="28">
        <v>0.75</v>
      </c>
      <c r="F1782" s="28">
        <v>26775133.917059999</v>
      </c>
    </row>
    <row r="1783" spans="2:6" x14ac:dyDescent="0.3">
      <c r="B1783" s="34" t="s">
        <v>44</v>
      </c>
      <c r="C1783" s="26" t="s">
        <v>10</v>
      </c>
      <c r="D1783" s="26" t="s">
        <v>36</v>
      </c>
      <c r="E1783" s="26">
        <v>0.75</v>
      </c>
      <c r="F1783" s="26">
        <v>26775133.917059999</v>
      </c>
    </row>
    <row r="1784" spans="2:6" x14ac:dyDescent="0.3">
      <c r="B1784" s="35" t="s">
        <v>44</v>
      </c>
      <c r="C1784" s="28" t="s">
        <v>10</v>
      </c>
      <c r="D1784" s="28" t="s">
        <v>36</v>
      </c>
      <c r="E1784" s="28">
        <v>0.75</v>
      </c>
      <c r="F1784" s="28">
        <v>26775133.917059999</v>
      </c>
    </row>
    <row r="1785" spans="2:6" x14ac:dyDescent="0.3">
      <c r="B1785" s="34" t="s">
        <v>44</v>
      </c>
      <c r="C1785" s="26" t="s">
        <v>10</v>
      </c>
      <c r="D1785" s="26" t="s">
        <v>36</v>
      </c>
      <c r="E1785" s="26">
        <v>0.5</v>
      </c>
      <c r="F1785" s="26">
        <v>23233548.842399001</v>
      </c>
    </row>
    <row r="1786" spans="2:6" x14ac:dyDescent="0.3">
      <c r="B1786" s="35" t="s">
        <v>44</v>
      </c>
      <c r="C1786" s="28" t="s">
        <v>10</v>
      </c>
      <c r="D1786" s="28" t="s">
        <v>36</v>
      </c>
      <c r="E1786" s="28">
        <v>0.5</v>
      </c>
      <c r="F1786" s="28">
        <v>23233548.842399001</v>
      </c>
    </row>
    <row r="1787" spans="2:6" x14ac:dyDescent="0.3">
      <c r="B1787" s="34" t="s">
        <v>44</v>
      </c>
      <c r="C1787" s="26" t="s">
        <v>10</v>
      </c>
      <c r="D1787" s="26" t="s">
        <v>36</v>
      </c>
      <c r="E1787" s="26">
        <v>0.5</v>
      </c>
      <c r="F1787" s="26">
        <v>23233548.842399001</v>
      </c>
    </row>
    <row r="1788" spans="2:6" x14ac:dyDescent="0.3">
      <c r="B1788" s="35" t="s">
        <v>44</v>
      </c>
      <c r="C1788" s="28" t="s">
        <v>10</v>
      </c>
      <c r="D1788" s="28" t="s">
        <v>36</v>
      </c>
      <c r="E1788" s="28">
        <v>0.5</v>
      </c>
      <c r="F1788" s="28">
        <v>23233548.842399001</v>
      </c>
    </row>
    <row r="1789" spans="2:6" x14ac:dyDescent="0.3">
      <c r="B1789" s="34" t="s">
        <v>44</v>
      </c>
      <c r="C1789" s="26" t="s">
        <v>10</v>
      </c>
      <c r="D1789" s="26" t="s">
        <v>36</v>
      </c>
      <c r="E1789" s="26">
        <v>0.5</v>
      </c>
      <c r="F1789" s="26">
        <v>23233548.842399001</v>
      </c>
    </row>
    <row r="1790" spans="2:6" x14ac:dyDescent="0.3">
      <c r="B1790" s="35" t="s">
        <v>44</v>
      </c>
      <c r="C1790" s="28" t="s">
        <v>10</v>
      </c>
      <c r="D1790" s="28" t="s">
        <v>36</v>
      </c>
      <c r="E1790" s="28">
        <v>0.25</v>
      </c>
      <c r="F1790" s="28">
        <v>19540006.578767002</v>
      </c>
    </row>
    <row r="1791" spans="2:6" x14ac:dyDescent="0.3">
      <c r="B1791" s="34" t="s">
        <v>44</v>
      </c>
      <c r="C1791" s="26" t="s">
        <v>10</v>
      </c>
      <c r="D1791" s="26" t="s">
        <v>36</v>
      </c>
      <c r="E1791" s="26">
        <v>0.25</v>
      </c>
      <c r="F1791" s="26">
        <v>19540006.578767002</v>
      </c>
    </row>
    <row r="1792" spans="2:6" x14ac:dyDescent="0.3">
      <c r="B1792" s="35" t="s">
        <v>44</v>
      </c>
      <c r="C1792" s="28" t="s">
        <v>10</v>
      </c>
      <c r="D1792" s="28" t="s">
        <v>36</v>
      </c>
      <c r="E1792" s="28">
        <v>0.25</v>
      </c>
      <c r="F1792" s="28">
        <v>19540006.578767002</v>
      </c>
    </row>
    <row r="1793" spans="2:6" x14ac:dyDescent="0.3">
      <c r="B1793" s="34" t="s">
        <v>44</v>
      </c>
      <c r="C1793" s="26" t="s">
        <v>10</v>
      </c>
      <c r="D1793" s="26" t="s">
        <v>36</v>
      </c>
      <c r="E1793" s="26">
        <v>0.25</v>
      </c>
      <c r="F1793" s="26">
        <v>19540006.578767002</v>
      </c>
    </row>
    <row r="1794" spans="2:6" x14ac:dyDescent="0.3">
      <c r="B1794" s="35" t="s">
        <v>44</v>
      </c>
      <c r="C1794" s="28" t="s">
        <v>10</v>
      </c>
      <c r="D1794" s="28" t="s">
        <v>36</v>
      </c>
      <c r="E1794" s="28">
        <v>0.05</v>
      </c>
      <c r="F1794" s="28">
        <v>14591897.05776</v>
      </c>
    </row>
    <row r="1795" spans="2:6" x14ac:dyDescent="0.3">
      <c r="B1795" s="34" t="s">
        <v>44</v>
      </c>
      <c r="C1795" s="26" t="s">
        <v>10</v>
      </c>
      <c r="D1795" s="26" t="s">
        <v>36</v>
      </c>
      <c r="E1795" s="26">
        <v>0.05</v>
      </c>
      <c r="F1795" s="26">
        <v>14591897.05776</v>
      </c>
    </row>
    <row r="1796" spans="2:6" x14ac:dyDescent="0.3">
      <c r="B1796" s="35" t="s">
        <v>44</v>
      </c>
      <c r="C1796" s="28" t="s">
        <v>10</v>
      </c>
      <c r="D1796" s="28" t="s">
        <v>36</v>
      </c>
      <c r="E1796" s="28">
        <v>0.05</v>
      </c>
      <c r="F1796" s="28">
        <v>14591897.05776</v>
      </c>
    </row>
    <row r="1797" spans="2:6" x14ac:dyDescent="0.3">
      <c r="B1797" s="34" t="s">
        <v>44</v>
      </c>
      <c r="C1797" s="26" t="s">
        <v>10</v>
      </c>
      <c r="D1797" s="26" t="s">
        <v>36</v>
      </c>
      <c r="E1797" s="26">
        <v>0</v>
      </c>
      <c r="F1797" s="26">
        <v>7948500.3512909999</v>
      </c>
    </row>
    <row r="1798" spans="2:6" x14ac:dyDescent="0.3">
      <c r="B1798" s="35" t="s">
        <v>44</v>
      </c>
      <c r="C1798" s="28" t="s">
        <v>10</v>
      </c>
      <c r="D1798" s="28" t="s">
        <v>36</v>
      </c>
      <c r="E1798" s="28" t="s">
        <v>24</v>
      </c>
      <c r="F1798" s="28">
        <v>23139500.410076998</v>
      </c>
    </row>
    <row r="1799" spans="2:6" x14ac:dyDescent="0.3">
      <c r="B1799" s="34" t="s">
        <v>44</v>
      </c>
      <c r="C1799" s="26" t="s">
        <v>10</v>
      </c>
      <c r="D1799" s="26" t="s">
        <v>37</v>
      </c>
      <c r="E1799" s="26">
        <v>1</v>
      </c>
      <c r="F1799" s="26">
        <v>10552554.400408</v>
      </c>
    </row>
    <row r="1800" spans="2:6" x14ac:dyDescent="0.3">
      <c r="B1800" s="35" t="s">
        <v>44</v>
      </c>
      <c r="C1800" s="28" t="s">
        <v>10</v>
      </c>
      <c r="D1800" s="28" t="s">
        <v>37</v>
      </c>
      <c r="E1800" s="28">
        <v>0.95</v>
      </c>
      <c r="F1800" s="28">
        <v>7609043.9627919998</v>
      </c>
    </row>
    <row r="1801" spans="2:6" x14ac:dyDescent="0.3">
      <c r="B1801" s="34" t="s">
        <v>44</v>
      </c>
      <c r="C1801" s="26" t="s">
        <v>10</v>
      </c>
      <c r="D1801" s="26" t="s">
        <v>37</v>
      </c>
      <c r="E1801" s="26">
        <v>0.95</v>
      </c>
      <c r="F1801" s="26">
        <v>7609043.9627919998</v>
      </c>
    </row>
    <row r="1802" spans="2:6" x14ac:dyDescent="0.3">
      <c r="B1802" s="35" t="s">
        <v>44</v>
      </c>
      <c r="C1802" s="28" t="s">
        <v>10</v>
      </c>
      <c r="D1802" s="28" t="s">
        <v>37</v>
      </c>
      <c r="E1802" s="28">
        <v>0.95</v>
      </c>
      <c r="F1802" s="28">
        <v>7609043.9627919998</v>
      </c>
    </row>
    <row r="1803" spans="2:6" x14ac:dyDescent="0.3">
      <c r="B1803" s="34" t="s">
        <v>44</v>
      </c>
      <c r="C1803" s="26" t="s">
        <v>10</v>
      </c>
      <c r="D1803" s="26" t="s">
        <v>37</v>
      </c>
      <c r="E1803" s="26">
        <v>0.75</v>
      </c>
      <c r="F1803" s="26">
        <v>6177777.4513990004</v>
      </c>
    </row>
    <row r="1804" spans="2:6" x14ac:dyDescent="0.3">
      <c r="B1804" s="35" t="s">
        <v>44</v>
      </c>
      <c r="C1804" s="28" t="s">
        <v>10</v>
      </c>
      <c r="D1804" s="28" t="s">
        <v>37</v>
      </c>
      <c r="E1804" s="28">
        <v>0.75</v>
      </c>
      <c r="F1804" s="28">
        <v>6177777.4513990004</v>
      </c>
    </row>
    <row r="1805" spans="2:6" x14ac:dyDescent="0.3">
      <c r="B1805" s="34" t="s">
        <v>44</v>
      </c>
      <c r="C1805" s="26" t="s">
        <v>10</v>
      </c>
      <c r="D1805" s="26" t="s">
        <v>37</v>
      </c>
      <c r="E1805" s="26">
        <v>0.75</v>
      </c>
      <c r="F1805" s="26">
        <v>6177777.4513990004</v>
      </c>
    </row>
    <row r="1806" spans="2:6" x14ac:dyDescent="0.3">
      <c r="B1806" s="35" t="s">
        <v>44</v>
      </c>
      <c r="C1806" s="28" t="s">
        <v>10</v>
      </c>
      <c r="D1806" s="28" t="s">
        <v>37</v>
      </c>
      <c r="E1806" s="28">
        <v>0.75</v>
      </c>
      <c r="F1806" s="28">
        <v>6177777.4513990004</v>
      </c>
    </row>
    <row r="1807" spans="2:6" x14ac:dyDescent="0.3">
      <c r="B1807" s="34" t="s">
        <v>44</v>
      </c>
      <c r="C1807" s="26" t="s">
        <v>10</v>
      </c>
      <c r="D1807" s="26" t="s">
        <v>37</v>
      </c>
      <c r="E1807" s="26">
        <v>0.5</v>
      </c>
      <c r="F1807" s="26">
        <v>5057223.3896000003</v>
      </c>
    </row>
    <row r="1808" spans="2:6" x14ac:dyDescent="0.3">
      <c r="B1808" s="35" t="s">
        <v>44</v>
      </c>
      <c r="C1808" s="28" t="s">
        <v>10</v>
      </c>
      <c r="D1808" s="28" t="s">
        <v>37</v>
      </c>
      <c r="E1808" s="28">
        <v>0.5</v>
      </c>
      <c r="F1808" s="28">
        <v>5057223.3896000003</v>
      </c>
    </row>
    <row r="1809" spans="2:6" x14ac:dyDescent="0.3">
      <c r="B1809" s="34" t="s">
        <v>44</v>
      </c>
      <c r="C1809" s="26" t="s">
        <v>10</v>
      </c>
      <c r="D1809" s="26" t="s">
        <v>37</v>
      </c>
      <c r="E1809" s="26">
        <v>0.5</v>
      </c>
      <c r="F1809" s="26">
        <v>5057223.3896000003</v>
      </c>
    </row>
    <row r="1810" spans="2:6" x14ac:dyDescent="0.3">
      <c r="B1810" s="35" t="s">
        <v>44</v>
      </c>
      <c r="C1810" s="28" t="s">
        <v>10</v>
      </c>
      <c r="D1810" s="28" t="s">
        <v>37</v>
      </c>
      <c r="E1810" s="28">
        <v>0.5</v>
      </c>
      <c r="F1810" s="28">
        <v>5057223.3896000003</v>
      </c>
    </row>
    <row r="1811" spans="2:6" x14ac:dyDescent="0.3">
      <c r="B1811" s="34" t="s">
        <v>44</v>
      </c>
      <c r="C1811" s="26" t="s">
        <v>10</v>
      </c>
      <c r="D1811" s="26" t="s">
        <v>37</v>
      </c>
      <c r="E1811" s="26">
        <v>0.5</v>
      </c>
      <c r="F1811" s="26">
        <v>5057223.3896000003</v>
      </c>
    </row>
    <row r="1812" spans="2:6" x14ac:dyDescent="0.3">
      <c r="B1812" s="35" t="s">
        <v>44</v>
      </c>
      <c r="C1812" s="28" t="s">
        <v>10</v>
      </c>
      <c r="D1812" s="28" t="s">
        <v>37</v>
      </c>
      <c r="E1812" s="28">
        <v>0.25</v>
      </c>
      <c r="F1812" s="28">
        <v>3809475.8593159998</v>
      </c>
    </row>
    <row r="1813" spans="2:6" x14ac:dyDescent="0.3">
      <c r="B1813" s="34" t="s">
        <v>44</v>
      </c>
      <c r="C1813" s="26" t="s">
        <v>10</v>
      </c>
      <c r="D1813" s="26" t="s">
        <v>37</v>
      </c>
      <c r="E1813" s="26">
        <v>0.25</v>
      </c>
      <c r="F1813" s="26">
        <v>3809475.8593159998</v>
      </c>
    </row>
    <row r="1814" spans="2:6" x14ac:dyDescent="0.3">
      <c r="B1814" s="35" t="s">
        <v>44</v>
      </c>
      <c r="C1814" s="28" t="s">
        <v>10</v>
      </c>
      <c r="D1814" s="28" t="s">
        <v>37</v>
      </c>
      <c r="E1814" s="28">
        <v>0.25</v>
      </c>
      <c r="F1814" s="28">
        <v>3809475.8593159998</v>
      </c>
    </row>
    <row r="1815" spans="2:6" x14ac:dyDescent="0.3">
      <c r="B1815" s="34" t="s">
        <v>44</v>
      </c>
      <c r="C1815" s="26" t="s">
        <v>10</v>
      </c>
      <c r="D1815" s="26" t="s">
        <v>37</v>
      </c>
      <c r="E1815" s="26">
        <v>0.25</v>
      </c>
      <c r="F1815" s="26">
        <v>3809475.8593159998</v>
      </c>
    </row>
    <row r="1816" spans="2:6" x14ac:dyDescent="0.3">
      <c r="B1816" s="35" t="s">
        <v>44</v>
      </c>
      <c r="C1816" s="28" t="s">
        <v>10</v>
      </c>
      <c r="D1816" s="28" t="s">
        <v>37</v>
      </c>
      <c r="E1816" s="28">
        <v>0.05</v>
      </c>
      <c r="F1816" s="28">
        <v>2269945.3094870001</v>
      </c>
    </row>
    <row r="1817" spans="2:6" x14ac:dyDescent="0.3">
      <c r="B1817" s="34" t="s">
        <v>44</v>
      </c>
      <c r="C1817" s="26" t="s">
        <v>10</v>
      </c>
      <c r="D1817" s="26" t="s">
        <v>37</v>
      </c>
      <c r="E1817" s="26">
        <v>0.05</v>
      </c>
      <c r="F1817" s="26">
        <v>2269945.3094870001</v>
      </c>
    </row>
    <row r="1818" spans="2:6" x14ac:dyDescent="0.3">
      <c r="B1818" s="35" t="s">
        <v>44</v>
      </c>
      <c r="C1818" s="28" t="s">
        <v>10</v>
      </c>
      <c r="D1818" s="28" t="s">
        <v>37</v>
      </c>
      <c r="E1818" s="28">
        <v>0.05</v>
      </c>
      <c r="F1818" s="28">
        <v>2269945.3094870001</v>
      </c>
    </row>
    <row r="1819" spans="2:6" x14ac:dyDescent="0.3">
      <c r="B1819" s="34" t="s">
        <v>44</v>
      </c>
      <c r="C1819" s="26" t="s">
        <v>10</v>
      </c>
      <c r="D1819" s="26" t="s">
        <v>37</v>
      </c>
      <c r="E1819" s="26">
        <v>0</v>
      </c>
      <c r="F1819" s="26">
        <v>933957.22393900005</v>
      </c>
    </row>
    <row r="1820" spans="2:6" x14ac:dyDescent="0.3">
      <c r="B1820" s="35" t="s">
        <v>44</v>
      </c>
      <c r="C1820" s="28" t="s">
        <v>10</v>
      </c>
      <c r="D1820" s="28" t="s">
        <v>37</v>
      </c>
      <c r="E1820" s="28" t="s">
        <v>24</v>
      </c>
      <c r="F1820" s="28">
        <v>5002178.3276209999</v>
      </c>
    </row>
    <row r="1821" spans="2:6" x14ac:dyDescent="0.3">
      <c r="B1821" s="34" t="s">
        <v>44</v>
      </c>
      <c r="C1821" s="26" t="s">
        <v>10</v>
      </c>
      <c r="D1821" s="26" t="s">
        <v>38</v>
      </c>
      <c r="E1821" s="26">
        <v>1</v>
      </c>
      <c r="F1821" s="26">
        <v>34611561.658119</v>
      </c>
    </row>
    <row r="1822" spans="2:6" x14ac:dyDescent="0.3">
      <c r="B1822" s="35" t="s">
        <v>44</v>
      </c>
      <c r="C1822" s="28" t="s">
        <v>10</v>
      </c>
      <c r="D1822" s="28" t="s">
        <v>38</v>
      </c>
      <c r="E1822" s="28">
        <v>0.95</v>
      </c>
      <c r="F1822" s="28">
        <v>23827240.180050001</v>
      </c>
    </row>
    <row r="1823" spans="2:6" x14ac:dyDescent="0.3">
      <c r="B1823" s="34" t="s">
        <v>44</v>
      </c>
      <c r="C1823" s="26" t="s">
        <v>10</v>
      </c>
      <c r="D1823" s="26" t="s">
        <v>38</v>
      </c>
      <c r="E1823" s="26">
        <v>0.95</v>
      </c>
      <c r="F1823" s="26">
        <v>23827240.180050001</v>
      </c>
    </row>
    <row r="1824" spans="2:6" x14ac:dyDescent="0.3">
      <c r="B1824" s="35" t="s">
        <v>44</v>
      </c>
      <c r="C1824" s="28" t="s">
        <v>10</v>
      </c>
      <c r="D1824" s="28" t="s">
        <v>38</v>
      </c>
      <c r="E1824" s="28">
        <v>0.95</v>
      </c>
      <c r="F1824" s="28">
        <v>23827240.180050001</v>
      </c>
    </row>
    <row r="1825" spans="2:6" x14ac:dyDescent="0.3">
      <c r="B1825" s="34" t="s">
        <v>44</v>
      </c>
      <c r="C1825" s="26" t="s">
        <v>10</v>
      </c>
      <c r="D1825" s="26" t="s">
        <v>38</v>
      </c>
      <c r="E1825" s="26">
        <v>0.75</v>
      </c>
      <c r="F1825" s="26">
        <v>20404170.285482999</v>
      </c>
    </row>
    <row r="1826" spans="2:6" x14ac:dyDescent="0.3">
      <c r="B1826" s="35" t="s">
        <v>44</v>
      </c>
      <c r="C1826" s="28" t="s">
        <v>10</v>
      </c>
      <c r="D1826" s="28" t="s">
        <v>38</v>
      </c>
      <c r="E1826" s="28">
        <v>0.75</v>
      </c>
      <c r="F1826" s="28">
        <v>20404170.285482999</v>
      </c>
    </row>
    <row r="1827" spans="2:6" x14ac:dyDescent="0.3">
      <c r="B1827" s="34" t="s">
        <v>44</v>
      </c>
      <c r="C1827" s="26" t="s">
        <v>10</v>
      </c>
      <c r="D1827" s="26" t="s">
        <v>38</v>
      </c>
      <c r="E1827" s="26">
        <v>0.75</v>
      </c>
      <c r="F1827" s="26">
        <v>20404170.285482999</v>
      </c>
    </row>
    <row r="1828" spans="2:6" x14ac:dyDescent="0.3">
      <c r="B1828" s="35" t="s">
        <v>44</v>
      </c>
      <c r="C1828" s="28" t="s">
        <v>10</v>
      </c>
      <c r="D1828" s="28" t="s">
        <v>38</v>
      </c>
      <c r="E1828" s="28">
        <v>0.75</v>
      </c>
      <c r="F1828" s="28">
        <v>20404170.285482999</v>
      </c>
    </row>
    <row r="1829" spans="2:6" x14ac:dyDescent="0.3">
      <c r="B1829" s="34" t="s">
        <v>44</v>
      </c>
      <c r="C1829" s="26" t="s">
        <v>10</v>
      </c>
      <c r="D1829" s="26" t="s">
        <v>38</v>
      </c>
      <c r="E1829" s="26">
        <v>0.5</v>
      </c>
      <c r="F1829" s="26">
        <v>17906880.719392002</v>
      </c>
    </row>
    <row r="1830" spans="2:6" x14ac:dyDescent="0.3">
      <c r="B1830" s="35" t="s">
        <v>44</v>
      </c>
      <c r="C1830" s="28" t="s">
        <v>10</v>
      </c>
      <c r="D1830" s="28" t="s">
        <v>38</v>
      </c>
      <c r="E1830" s="28">
        <v>0.5</v>
      </c>
      <c r="F1830" s="28">
        <v>17906880.719392002</v>
      </c>
    </row>
    <row r="1831" spans="2:6" x14ac:dyDescent="0.3">
      <c r="B1831" s="34" t="s">
        <v>44</v>
      </c>
      <c r="C1831" s="26" t="s">
        <v>10</v>
      </c>
      <c r="D1831" s="26" t="s">
        <v>38</v>
      </c>
      <c r="E1831" s="26">
        <v>0.5</v>
      </c>
      <c r="F1831" s="26">
        <v>17906880.719392002</v>
      </c>
    </row>
    <row r="1832" spans="2:6" x14ac:dyDescent="0.3">
      <c r="B1832" s="35" t="s">
        <v>44</v>
      </c>
      <c r="C1832" s="28" t="s">
        <v>10</v>
      </c>
      <c r="D1832" s="28" t="s">
        <v>38</v>
      </c>
      <c r="E1832" s="28">
        <v>0.5</v>
      </c>
      <c r="F1832" s="28">
        <v>17906880.719392002</v>
      </c>
    </row>
    <row r="1833" spans="2:6" x14ac:dyDescent="0.3">
      <c r="B1833" s="34" t="s">
        <v>44</v>
      </c>
      <c r="C1833" s="26" t="s">
        <v>10</v>
      </c>
      <c r="D1833" s="26" t="s">
        <v>38</v>
      </c>
      <c r="E1833" s="26">
        <v>0.5</v>
      </c>
      <c r="F1833" s="26">
        <v>17906880.719392002</v>
      </c>
    </row>
    <row r="1834" spans="2:6" x14ac:dyDescent="0.3">
      <c r="B1834" s="35" t="s">
        <v>44</v>
      </c>
      <c r="C1834" s="28" t="s">
        <v>10</v>
      </c>
      <c r="D1834" s="28" t="s">
        <v>38</v>
      </c>
      <c r="E1834" s="28">
        <v>0.25</v>
      </c>
      <c r="F1834" s="28">
        <v>15390783.764791001</v>
      </c>
    </row>
    <row r="1835" spans="2:6" x14ac:dyDescent="0.3">
      <c r="B1835" s="34" t="s">
        <v>44</v>
      </c>
      <c r="C1835" s="26" t="s">
        <v>10</v>
      </c>
      <c r="D1835" s="26" t="s">
        <v>38</v>
      </c>
      <c r="E1835" s="26">
        <v>0.25</v>
      </c>
      <c r="F1835" s="26">
        <v>15390783.764791001</v>
      </c>
    </row>
    <row r="1836" spans="2:6" x14ac:dyDescent="0.3">
      <c r="B1836" s="35" t="s">
        <v>44</v>
      </c>
      <c r="C1836" s="28" t="s">
        <v>10</v>
      </c>
      <c r="D1836" s="28" t="s">
        <v>38</v>
      </c>
      <c r="E1836" s="28">
        <v>0.25</v>
      </c>
      <c r="F1836" s="28">
        <v>15390783.764791001</v>
      </c>
    </row>
    <row r="1837" spans="2:6" x14ac:dyDescent="0.3">
      <c r="B1837" s="34" t="s">
        <v>44</v>
      </c>
      <c r="C1837" s="26" t="s">
        <v>10</v>
      </c>
      <c r="D1837" s="26" t="s">
        <v>38</v>
      </c>
      <c r="E1837" s="26">
        <v>0.25</v>
      </c>
      <c r="F1837" s="26">
        <v>15390783.764791001</v>
      </c>
    </row>
    <row r="1838" spans="2:6" x14ac:dyDescent="0.3">
      <c r="B1838" s="35" t="s">
        <v>44</v>
      </c>
      <c r="C1838" s="28" t="s">
        <v>10</v>
      </c>
      <c r="D1838" s="28" t="s">
        <v>38</v>
      </c>
      <c r="E1838" s="28">
        <v>0.05</v>
      </c>
      <c r="F1838" s="28">
        <v>11926721.67749</v>
      </c>
    </row>
    <row r="1839" spans="2:6" x14ac:dyDescent="0.3">
      <c r="B1839" s="34" t="s">
        <v>44</v>
      </c>
      <c r="C1839" s="26" t="s">
        <v>10</v>
      </c>
      <c r="D1839" s="26" t="s">
        <v>38</v>
      </c>
      <c r="E1839" s="26">
        <v>0.05</v>
      </c>
      <c r="F1839" s="26">
        <v>11926721.67749</v>
      </c>
    </row>
    <row r="1840" spans="2:6" x14ac:dyDescent="0.3">
      <c r="B1840" s="35" t="s">
        <v>44</v>
      </c>
      <c r="C1840" s="28" t="s">
        <v>10</v>
      </c>
      <c r="D1840" s="28" t="s">
        <v>38</v>
      </c>
      <c r="E1840" s="28">
        <v>0.05</v>
      </c>
      <c r="F1840" s="28">
        <v>11926721.67749</v>
      </c>
    </row>
    <row r="1841" spans="2:6" x14ac:dyDescent="0.3">
      <c r="B1841" s="34" t="s">
        <v>44</v>
      </c>
      <c r="C1841" s="26" t="s">
        <v>10</v>
      </c>
      <c r="D1841" s="26" t="s">
        <v>38</v>
      </c>
      <c r="E1841" s="26">
        <v>0</v>
      </c>
      <c r="F1841" s="26">
        <v>6902522.4916920001</v>
      </c>
    </row>
    <row r="1842" spans="2:6" x14ac:dyDescent="0.3">
      <c r="B1842" s="35" t="s">
        <v>44</v>
      </c>
      <c r="C1842" s="28" t="s">
        <v>10</v>
      </c>
      <c r="D1842" s="28" t="s">
        <v>38</v>
      </c>
      <c r="E1842" s="28" t="s">
        <v>24</v>
      </c>
      <c r="F1842" s="28">
        <v>17904962.105108</v>
      </c>
    </row>
    <row r="1843" spans="2:6" x14ac:dyDescent="0.3">
      <c r="B1843" s="34" t="s">
        <v>44</v>
      </c>
      <c r="C1843" s="26" t="s">
        <v>10</v>
      </c>
      <c r="D1843" s="26" t="s">
        <v>46</v>
      </c>
      <c r="E1843" s="26">
        <v>1</v>
      </c>
      <c r="F1843" s="26">
        <v>678</v>
      </c>
    </row>
    <row r="1844" spans="2:6" x14ac:dyDescent="0.3">
      <c r="B1844" s="35" t="s">
        <v>44</v>
      </c>
      <c r="C1844" s="28" t="s">
        <v>10</v>
      </c>
      <c r="D1844" s="28" t="s">
        <v>46</v>
      </c>
      <c r="E1844" s="28">
        <v>0.95</v>
      </c>
      <c r="F1844" s="28">
        <v>585</v>
      </c>
    </row>
    <row r="1845" spans="2:6" x14ac:dyDescent="0.3">
      <c r="B1845" s="34" t="s">
        <v>44</v>
      </c>
      <c r="C1845" s="26" t="s">
        <v>10</v>
      </c>
      <c r="D1845" s="26" t="s">
        <v>46</v>
      </c>
      <c r="E1845" s="26">
        <v>0.95</v>
      </c>
      <c r="F1845" s="26">
        <v>585</v>
      </c>
    </row>
    <row r="1846" spans="2:6" x14ac:dyDescent="0.3">
      <c r="B1846" s="35" t="s">
        <v>44</v>
      </c>
      <c r="C1846" s="28" t="s">
        <v>10</v>
      </c>
      <c r="D1846" s="28" t="s">
        <v>46</v>
      </c>
      <c r="E1846" s="28">
        <v>0.95</v>
      </c>
      <c r="F1846" s="28">
        <v>585</v>
      </c>
    </row>
    <row r="1847" spans="2:6" x14ac:dyDescent="0.3">
      <c r="B1847" s="34" t="s">
        <v>44</v>
      </c>
      <c r="C1847" s="26" t="s">
        <v>10</v>
      </c>
      <c r="D1847" s="26" t="s">
        <v>46</v>
      </c>
      <c r="E1847" s="26">
        <v>0.75</v>
      </c>
      <c r="F1847" s="26">
        <v>524</v>
      </c>
    </row>
    <row r="1848" spans="2:6" x14ac:dyDescent="0.3">
      <c r="B1848" s="35" t="s">
        <v>44</v>
      </c>
      <c r="C1848" s="28" t="s">
        <v>10</v>
      </c>
      <c r="D1848" s="28" t="s">
        <v>46</v>
      </c>
      <c r="E1848" s="28">
        <v>0.75</v>
      </c>
      <c r="F1848" s="28">
        <v>524</v>
      </c>
    </row>
    <row r="1849" spans="2:6" x14ac:dyDescent="0.3">
      <c r="B1849" s="34" t="s">
        <v>44</v>
      </c>
      <c r="C1849" s="26" t="s">
        <v>10</v>
      </c>
      <c r="D1849" s="26" t="s">
        <v>46</v>
      </c>
      <c r="E1849" s="26">
        <v>0.75</v>
      </c>
      <c r="F1849" s="26">
        <v>524</v>
      </c>
    </row>
    <row r="1850" spans="2:6" x14ac:dyDescent="0.3">
      <c r="B1850" s="35" t="s">
        <v>44</v>
      </c>
      <c r="C1850" s="28" t="s">
        <v>10</v>
      </c>
      <c r="D1850" s="28" t="s">
        <v>46</v>
      </c>
      <c r="E1850" s="28">
        <v>0.75</v>
      </c>
      <c r="F1850" s="28">
        <v>524</v>
      </c>
    </row>
    <row r="1851" spans="2:6" x14ac:dyDescent="0.3">
      <c r="B1851" s="34" t="s">
        <v>44</v>
      </c>
      <c r="C1851" s="26" t="s">
        <v>10</v>
      </c>
      <c r="D1851" s="26" t="s">
        <v>46</v>
      </c>
      <c r="E1851" s="26">
        <v>0.5</v>
      </c>
      <c r="F1851" s="26">
        <v>467</v>
      </c>
    </row>
    <row r="1852" spans="2:6" x14ac:dyDescent="0.3">
      <c r="B1852" s="35" t="s">
        <v>44</v>
      </c>
      <c r="C1852" s="28" t="s">
        <v>10</v>
      </c>
      <c r="D1852" s="28" t="s">
        <v>46</v>
      </c>
      <c r="E1852" s="28">
        <v>0.5</v>
      </c>
      <c r="F1852" s="28">
        <v>467</v>
      </c>
    </row>
    <row r="1853" spans="2:6" x14ac:dyDescent="0.3">
      <c r="B1853" s="34" t="s">
        <v>44</v>
      </c>
      <c r="C1853" s="26" t="s">
        <v>10</v>
      </c>
      <c r="D1853" s="26" t="s">
        <v>46</v>
      </c>
      <c r="E1853" s="26">
        <v>0.5</v>
      </c>
      <c r="F1853" s="26">
        <v>467</v>
      </c>
    </row>
    <row r="1854" spans="2:6" x14ac:dyDescent="0.3">
      <c r="B1854" s="35" t="s">
        <v>44</v>
      </c>
      <c r="C1854" s="28" t="s">
        <v>10</v>
      </c>
      <c r="D1854" s="28" t="s">
        <v>46</v>
      </c>
      <c r="E1854" s="28">
        <v>0.5</v>
      </c>
      <c r="F1854" s="28">
        <v>467</v>
      </c>
    </row>
    <row r="1855" spans="2:6" x14ac:dyDescent="0.3">
      <c r="B1855" s="34" t="s">
        <v>44</v>
      </c>
      <c r="C1855" s="26" t="s">
        <v>10</v>
      </c>
      <c r="D1855" s="26" t="s">
        <v>46</v>
      </c>
      <c r="E1855" s="26">
        <v>0.5</v>
      </c>
      <c r="F1855" s="26">
        <v>467</v>
      </c>
    </row>
    <row r="1856" spans="2:6" x14ac:dyDescent="0.3">
      <c r="B1856" s="35" t="s">
        <v>44</v>
      </c>
      <c r="C1856" s="28" t="s">
        <v>10</v>
      </c>
      <c r="D1856" s="28" t="s">
        <v>46</v>
      </c>
      <c r="E1856" s="28">
        <v>0.25</v>
      </c>
      <c r="F1856" s="28">
        <v>390</v>
      </c>
    </row>
    <row r="1857" spans="2:6" x14ac:dyDescent="0.3">
      <c r="B1857" s="34" t="s">
        <v>44</v>
      </c>
      <c r="C1857" s="26" t="s">
        <v>10</v>
      </c>
      <c r="D1857" s="26" t="s">
        <v>46</v>
      </c>
      <c r="E1857" s="26">
        <v>0.25</v>
      </c>
      <c r="F1857" s="26">
        <v>390</v>
      </c>
    </row>
    <row r="1858" spans="2:6" x14ac:dyDescent="0.3">
      <c r="B1858" s="35" t="s">
        <v>44</v>
      </c>
      <c r="C1858" s="28" t="s">
        <v>10</v>
      </c>
      <c r="D1858" s="28" t="s">
        <v>46</v>
      </c>
      <c r="E1858" s="28">
        <v>0.25</v>
      </c>
      <c r="F1858" s="28">
        <v>390</v>
      </c>
    </row>
    <row r="1859" spans="2:6" x14ac:dyDescent="0.3">
      <c r="B1859" s="34" t="s">
        <v>44</v>
      </c>
      <c r="C1859" s="26" t="s">
        <v>10</v>
      </c>
      <c r="D1859" s="26" t="s">
        <v>46</v>
      </c>
      <c r="E1859" s="26">
        <v>0.25</v>
      </c>
      <c r="F1859" s="26">
        <v>390</v>
      </c>
    </row>
    <row r="1860" spans="2:6" x14ac:dyDescent="0.3">
      <c r="B1860" s="35" t="s">
        <v>44</v>
      </c>
      <c r="C1860" s="28" t="s">
        <v>10</v>
      </c>
      <c r="D1860" s="28" t="s">
        <v>46</v>
      </c>
      <c r="E1860" s="28">
        <v>0.05</v>
      </c>
      <c r="F1860" s="28">
        <v>270</v>
      </c>
    </row>
    <row r="1861" spans="2:6" x14ac:dyDescent="0.3">
      <c r="B1861" s="34" t="s">
        <v>44</v>
      </c>
      <c r="C1861" s="26" t="s">
        <v>10</v>
      </c>
      <c r="D1861" s="26" t="s">
        <v>46</v>
      </c>
      <c r="E1861" s="26">
        <v>0.05</v>
      </c>
      <c r="F1861" s="26">
        <v>270</v>
      </c>
    </row>
    <row r="1862" spans="2:6" x14ac:dyDescent="0.3">
      <c r="B1862" s="35" t="s">
        <v>44</v>
      </c>
      <c r="C1862" s="28" t="s">
        <v>10</v>
      </c>
      <c r="D1862" s="28" t="s">
        <v>46</v>
      </c>
      <c r="E1862" s="28">
        <v>0.05</v>
      </c>
      <c r="F1862" s="28">
        <v>270</v>
      </c>
    </row>
    <row r="1863" spans="2:6" x14ac:dyDescent="0.3">
      <c r="B1863" s="34" t="s">
        <v>44</v>
      </c>
      <c r="C1863" s="26" t="s">
        <v>10</v>
      </c>
      <c r="D1863" s="26" t="s">
        <v>46</v>
      </c>
      <c r="E1863" s="26">
        <v>0</v>
      </c>
      <c r="F1863" s="26">
        <v>180</v>
      </c>
    </row>
    <row r="1864" spans="2:6" x14ac:dyDescent="0.3">
      <c r="B1864" s="35" t="s">
        <v>44</v>
      </c>
      <c r="C1864" s="28" t="s">
        <v>10</v>
      </c>
      <c r="D1864" s="28" t="s">
        <v>46</v>
      </c>
      <c r="E1864" s="28" t="s">
        <v>24</v>
      </c>
      <c r="F1864" s="28">
        <v>451.770556</v>
      </c>
    </row>
    <row r="1865" spans="2:6" x14ac:dyDescent="0.3">
      <c r="B1865" s="34" t="s">
        <v>44</v>
      </c>
      <c r="C1865" s="26" t="s">
        <v>10</v>
      </c>
      <c r="D1865" s="26" t="s">
        <v>39</v>
      </c>
      <c r="E1865" s="26">
        <v>1</v>
      </c>
      <c r="F1865" s="26">
        <v>59.250160999999999</v>
      </c>
    </row>
    <row r="1866" spans="2:6" x14ac:dyDescent="0.3">
      <c r="B1866" s="35" t="s">
        <v>44</v>
      </c>
      <c r="C1866" s="28" t="s">
        <v>10</v>
      </c>
      <c r="D1866" s="28" t="s">
        <v>39</v>
      </c>
      <c r="E1866" s="28">
        <v>0.95</v>
      </c>
      <c r="F1866" s="28">
        <v>49.082405000000001</v>
      </c>
    </row>
    <row r="1867" spans="2:6" x14ac:dyDescent="0.3">
      <c r="B1867" s="34" t="s">
        <v>44</v>
      </c>
      <c r="C1867" s="26" t="s">
        <v>10</v>
      </c>
      <c r="D1867" s="26" t="s">
        <v>39</v>
      </c>
      <c r="E1867" s="26">
        <v>0.95</v>
      </c>
      <c r="F1867" s="26">
        <v>49.082405000000001</v>
      </c>
    </row>
    <row r="1868" spans="2:6" x14ac:dyDescent="0.3">
      <c r="B1868" s="35" t="s">
        <v>44</v>
      </c>
      <c r="C1868" s="28" t="s">
        <v>10</v>
      </c>
      <c r="D1868" s="28" t="s">
        <v>39</v>
      </c>
      <c r="E1868" s="28">
        <v>0.95</v>
      </c>
      <c r="F1868" s="28">
        <v>49.082405000000001</v>
      </c>
    </row>
    <row r="1869" spans="2:6" x14ac:dyDescent="0.3">
      <c r="B1869" s="34" t="s">
        <v>44</v>
      </c>
      <c r="C1869" s="26" t="s">
        <v>10</v>
      </c>
      <c r="D1869" s="26" t="s">
        <v>39</v>
      </c>
      <c r="E1869" s="26">
        <v>0.75</v>
      </c>
      <c r="F1869" s="26">
        <v>44.145386000000002</v>
      </c>
    </row>
    <row r="1870" spans="2:6" x14ac:dyDescent="0.3">
      <c r="B1870" s="35" t="s">
        <v>44</v>
      </c>
      <c r="C1870" s="28" t="s">
        <v>10</v>
      </c>
      <c r="D1870" s="28" t="s">
        <v>39</v>
      </c>
      <c r="E1870" s="28">
        <v>0.75</v>
      </c>
      <c r="F1870" s="28">
        <v>44.145386000000002</v>
      </c>
    </row>
    <row r="1871" spans="2:6" x14ac:dyDescent="0.3">
      <c r="B1871" s="34" t="s">
        <v>44</v>
      </c>
      <c r="C1871" s="26" t="s">
        <v>10</v>
      </c>
      <c r="D1871" s="26" t="s">
        <v>39</v>
      </c>
      <c r="E1871" s="26">
        <v>0.75</v>
      </c>
      <c r="F1871" s="26">
        <v>44.145386000000002</v>
      </c>
    </row>
    <row r="1872" spans="2:6" x14ac:dyDescent="0.3">
      <c r="B1872" s="35" t="s">
        <v>44</v>
      </c>
      <c r="C1872" s="28" t="s">
        <v>10</v>
      </c>
      <c r="D1872" s="28" t="s">
        <v>39</v>
      </c>
      <c r="E1872" s="28">
        <v>0.75</v>
      </c>
      <c r="F1872" s="28">
        <v>44.145386000000002</v>
      </c>
    </row>
    <row r="1873" spans="2:6" x14ac:dyDescent="0.3">
      <c r="B1873" s="34" t="s">
        <v>44</v>
      </c>
      <c r="C1873" s="26" t="s">
        <v>10</v>
      </c>
      <c r="D1873" s="26" t="s">
        <v>39</v>
      </c>
      <c r="E1873" s="26">
        <v>0.5</v>
      </c>
      <c r="F1873" s="26">
        <v>40.420476000000001</v>
      </c>
    </row>
    <row r="1874" spans="2:6" x14ac:dyDescent="0.3">
      <c r="B1874" s="35" t="s">
        <v>44</v>
      </c>
      <c r="C1874" s="28" t="s">
        <v>10</v>
      </c>
      <c r="D1874" s="28" t="s">
        <v>39</v>
      </c>
      <c r="E1874" s="28">
        <v>0.5</v>
      </c>
      <c r="F1874" s="28">
        <v>40.420476000000001</v>
      </c>
    </row>
    <row r="1875" spans="2:6" x14ac:dyDescent="0.3">
      <c r="B1875" s="34" t="s">
        <v>44</v>
      </c>
      <c r="C1875" s="26" t="s">
        <v>10</v>
      </c>
      <c r="D1875" s="26" t="s">
        <v>39</v>
      </c>
      <c r="E1875" s="26">
        <v>0.5</v>
      </c>
      <c r="F1875" s="26">
        <v>40.420476000000001</v>
      </c>
    </row>
    <row r="1876" spans="2:6" x14ac:dyDescent="0.3">
      <c r="B1876" s="35" t="s">
        <v>44</v>
      </c>
      <c r="C1876" s="28" t="s">
        <v>10</v>
      </c>
      <c r="D1876" s="28" t="s">
        <v>39</v>
      </c>
      <c r="E1876" s="28">
        <v>0.5</v>
      </c>
      <c r="F1876" s="28">
        <v>40.420476000000001</v>
      </c>
    </row>
    <row r="1877" spans="2:6" x14ac:dyDescent="0.3">
      <c r="B1877" s="34" t="s">
        <v>44</v>
      </c>
      <c r="C1877" s="26" t="s">
        <v>10</v>
      </c>
      <c r="D1877" s="26" t="s">
        <v>39</v>
      </c>
      <c r="E1877" s="26">
        <v>0.5</v>
      </c>
      <c r="F1877" s="26">
        <v>40.420476000000001</v>
      </c>
    </row>
    <row r="1878" spans="2:6" x14ac:dyDescent="0.3">
      <c r="B1878" s="35" t="s">
        <v>44</v>
      </c>
      <c r="C1878" s="28" t="s">
        <v>10</v>
      </c>
      <c r="D1878" s="28" t="s">
        <v>39</v>
      </c>
      <c r="E1878" s="28">
        <v>0.25</v>
      </c>
      <c r="F1878" s="28">
        <v>36.386659999999999</v>
      </c>
    </row>
    <row r="1879" spans="2:6" x14ac:dyDescent="0.3">
      <c r="B1879" s="34" t="s">
        <v>44</v>
      </c>
      <c r="C1879" s="26" t="s">
        <v>10</v>
      </c>
      <c r="D1879" s="26" t="s">
        <v>39</v>
      </c>
      <c r="E1879" s="26">
        <v>0.25</v>
      </c>
      <c r="F1879" s="26">
        <v>36.386659999999999</v>
      </c>
    </row>
    <row r="1880" spans="2:6" x14ac:dyDescent="0.3">
      <c r="B1880" s="35" t="s">
        <v>44</v>
      </c>
      <c r="C1880" s="28" t="s">
        <v>10</v>
      </c>
      <c r="D1880" s="28" t="s">
        <v>39</v>
      </c>
      <c r="E1880" s="28">
        <v>0.25</v>
      </c>
      <c r="F1880" s="28">
        <v>36.386659999999999</v>
      </c>
    </row>
    <row r="1881" spans="2:6" x14ac:dyDescent="0.3">
      <c r="B1881" s="34" t="s">
        <v>44</v>
      </c>
      <c r="C1881" s="26" t="s">
        <v>10</v>
      </c>
      <c r="D1881" s="26" t="s">
        <v>39</v>
      </c>
      <c r="E1881" s="26">
        <v>0.25</v>
      </c>
      <c r="F1881" s="26">
        <v>36.386659999999999</v>
      </c>
    </row>
    <row r="1882" spans="2:6" x14ac:dyDescent="0.3">
      <c r="B1882" s="35" t="s">
        <v>44</v>
      </c>
      <c r="C1882" s="28" t="s">
        <v>10</v>
      </c>
      <c r="D1882" s="28" t="s">
        <v>39</v>
      </c>
      <c r="E1882" s="28">
        <v>0.05</v>
      </c>
      <c r="F1882" s="28">
        <v>30.482324999999999</v>
      </c>
    </row>
    <row r="1883" spans="2:6" x14ac:dyDescent="0.3">
      <c r="B1883" s="34" t="s">
        <v>44</v>
      </c>
      <c r="C1883" s="26" t="s">
        <v>10</v>
      </c>
      <c r="D1883" s="26" t="s">
        <v>39</v>
      </c>
      <c r="E1883" s="26">
        <v>0.05</v>
      </c>
      <c r="F1883" s="26">
        <v>30.482324999999999</v>
      </c>
    </row>
    <row r="1884" spans="2:6" x14ac:dyDescent="0.3">
      <c r="B1884" s="35" t="s">
        <v>44</v>
      </c>
      <c r="C1884" s="28" t="s">
        <v>10</v>
      </c>
      <c r="D1884" s="28" t="s">
        <v>39</v>
      </c>
      <c r="E1884" s="28">
        <v>0.05</v>
      </c>
      <c r="F1884" s="28">
        <v>30.482324999999999</v>
      </c>
    </row>
    <row r="1885" spans="2:6" x14ac:dyDescent="0.3">
      <c r="B1885" s="34" t="s">
        <v>44</v>
      </c>
      <c r="C1885" s="26" t="s">
        <v>10</v>
      </c>
      <c r="D1885" s="26" t="s">
        <v>39</v>
      </c>
      <c r="E1885" s="26">
        <v>0</v>
      </c>
      <c r="F1885" s="26">
        <v>19.375368999999999</v>
      </c>
    </row>
    <row r="1886" spans="2:6" x14ac:dyDescent="0.3">
      <c r="B1886" s="35" t="s">
        <v>44</v>
      </c>
      <c r="C1886" s="28" t="s">
        <v>10</v>
      </c>
      <c r="D1886" s="28" t="s">
        <v>39</v>
      </c>
      <c r="E1886" s="28" t="s">
        <v>24</v>
      </c>
      <c r="F1886" s="28">
        <v>40.189563</v>
      </c>
    </row>
    <row r="1887" spans="2:6" x14ac:dyDescent="0.3">
      <c r="B1887" s="34" t="s">
        <v>44</v>
      </c>
      <c r="C1887" s="26" t="s">
        <v>10</v>
      </c>
      <c r="D1887" s="26" t="s">
        <v>40</v>
      </c>
      <c r="E1887" s="26">
        <v>1</v>
      </c>
      <c r="F1887" s="26">
        <v>407.56083000000001</v>
      </c>
    </row>
    <row r="1888" spans="2:6" x14ac:dyDescent="0.3">
      <c r="B1888" s="35" t="s">
        <v>44</v>
      </c>
      <c r="C1888" s="28" t="s">
        <v>10</v>
      </c>
      <c r="D1888" s="28" t="s">
        <v>40</v>
      </c>
      <c r="E1888" s="28">
        <v>0.95</v>
      </c>
      <c r="F1888" s="28">
        <v>270.40115500000002</v>
      </c>
    </row>
    <row r="1889" spans="2:6" x14ac:dyDescent="0.3">
      <c r="B1889" s="34" t="s">
        <v>44</v>
      </c>
      <c r="C1889" s="26" t="s">
        <v>10</v>
      </c>
      <c r="D1889" s="26" t="s">
        <v>40</v>
      </c>
      <c r="E1889" s="26">
        <v>0.95</v>
      </c>
      <c r="F1889" s="26">
        <v>270.40115500000002</v>
      </c>
    </row>
    <row r="1890" spans="2:6" x14ac:dyDescent="0.3">
      <c r="B1890" s="35" t="s">
        <v>44</v>
      </c>
      <c r="C1890" s="28" t="s">
        <v>10</v>
      </c>
      <c r="D1890" s="28" t="s">
        <v>40</v>
      </c>
      <c r="E1890" s="28">
        <v>0.95</v>
      </c>
      <c r="F1890" s="28">
        <v>270.40115500000002</v>
      </c>
    </row>
    <row r="1891" spans="2:6" x14ac:dyDescent="0.3">
      <c r="B1891" s="34" t="s">
        <v>44</v>
      </c>
      <c r="C1891" s="26" t="s">
        <v>10</v>
      </c>
      <c r="D1891" s="26" t="s">
        <v>40</v>
      </c>
      <c r="E1891" s="26">
        <v>0.75</v>
      </c>
      <c r="F1891" s="26">
        <v>228.98681300000001</v>
      </c>
    </row>
    <row r="1892" spans="2:6" x14ac:dyDescent="0.3">
      <c r="B1892" s="35" t="s">
        <v>44</v>
      </c>
      <c r="C1892" s="28" t="s">
        <v>10</v>
      </c>
      <c r="D1892" s="28" t="s">
        <v>40</v>
      </c>
      <c r="E1892" s="28">
        <v>0.75</v>
      </c>
      <c r="F1892" s="28">
        <v>228.98681300000001</v>
      </c>
    </row>
    <row r="1893" spans="2:6" x14ac:dyDescent="0.3">
      <c r="B1893" s="34" t="s">
        <v>44</v>
      </c>
      <c r="C1893" s="26" t="s">
        <v>10</v>
      </c>
      <c r="D1893" s="26" t="s">
        <v>40</v>
      </c>
      <c r="E1893" s="26">
        <v>0.75</v>
      </c>
      <c r="F1893" s="26">
        <v>228.98681300000001</v>
      </c>
    </row>
    <row r="1894" spans="2:6" x14ac:dyDescent="0.3">
      <c r="B1894" s="35" t="s">
        <v>44</v>
      </c>
      <c r="C1894" s="28" t="s">
        <v>10</v>
      </c>
      <c r="D1894" s="28" t="s">
        <v>40</v>
      </c>
      <c r="E1894" s="28">
        <v>0.75</v>
      </c>
      <c r="F1894" s="28">
        <v>228.98681300000001</v>
      </c>
    </row>
    <row r="1895" spans="2:6" x14ac:dyDescent="0.3">
      <c r="B1895" s="34" t="s">
        <v>44</v>
      </c>
      <c r="C1895" s="26" t="s">
        <v>10</v>
      </c>
      <c r="D1895" s="26" t="s">
        <v>40</v>
      </c>
      <c r="E1895" s="26">
        <v>0.5</v>
      </c>
      <c r="F1895" s="26">
        <v>210.42861300000001</v>
      </c>
    </row>
    <row r="1896" spans="2:6" x14ac:dyDescent="0.3">
      <c r="B1896" s="35" t="s">
        <v>44</v>
      </c>
      <c r="C1896" s="28" t="s">
        <v>10</v>
      </c>
      <c r="D1896" s="28" t="s">
        <v>40</v>
      </c>
      <c r="E1896" s="28">
        <v>0.5</v>
      </c>
      <c r="F1896" s="28">
        <v>210.42861300000001</v>
      </c>
    </row>
    <row r="1897" spans="2:6" x14ac:dyDescent="0.3">
      <c r="B1897" s="34" t="s">
        <v>44</v>
      </c>
      <c r="C1897" s="26" t="s">
        <v>10</v>
      </c>
      <c r="D1897" s="26" t="s">
        <v>40</v>
      </c>
      <c r="E1897" s="26">
        <v>0.5</v>
      </c>
      <c r="F1897" s="26">
        <v>210.42861300000001</v>
      </c>
    </row>
    <row r="1898" spans="2:6" x14ac:dyDescent="0.3">
      <c r="B1898" s="35" t="s">
        <v>44</v>
      </c>
      <c r="C1898" s="28" t="s">
        <v>10</v>
      </c>
      <c r="D1898" s="28" t="s">
        <v>40</v>
      </c>
      <c r="E1898" s="28">
        <v>0.5</v>
      </c>
      <c r="F1898" s="28">
        <v>210.42861300000001</v>
      </c>
    </row>
    <row r="1899" spans="2:6" x14ac:dyDescent="0.3">
      <c r="B1899" s="34" t="s">
        <v>44</v>
      </c>
      <c r="C1899" s="26" t="s">
        <v>10</v>
      </c>
      <c r="D1899" s="26" t="s">
        <v>40</v>
      </c>
      <c r="E1899" s="26">
        <v>0.5</v>
      </c>
      <c r="F1899" s="26">
        <v>210.42861300000001</v>
      </c>
    </row>
    <row r="1900" spans="2:6" x14ac:dyDescent="0.3">
      <c r="B1900" s="35" t="s">
        <v>44</v>
      </c>
      <c r="C1900" s="28" t="s">
        <v>10</v>
      </c>
      <c r="D1900" s="28" t="s">
        <v>40</v>
      </c>
      <c r="E1900" s="28">
        <v>0.25</v>
      </c>
      <c r="F1900" s="28">
        <v>195.22389799999999</v>
      </c>
    </row>
    <row r="1901" spans="2:6" x14ac:dyDescent="0.3">
      <c r="B1901" s="34" t="s">
        <v>44</v>
      </c>
      <c r="C1901" s="26" t="s">
        <v>10</v>
      </c>
      <c r="D1901" s="26" t="s">
        <v>40</v>
      </c>
      <c r="E1901" s="26">
        <v>0.25</v>
      </c>
      <c r="F1901" s="26">
        <v>195.22389799999999</v>
      </c>
    </row>
    <row r="1902" spans="2:6" x14ac:dyDescent="0.3">
      <c r="B1902" s="35" t="s">
        <v>44</v>
      </c>
      <c r="C1902" s="28" t="s">
        <v>10</v>
      </c>
      <c r="D1902" s="28" t="s">
        <v>40</v>
      </c>
      <c r="E1902" s="28">
        <v>0.25</v>
      </c>
      <c r="F1902" s="28">
        <v>195.22389799999999</v>
      </c>
    </row>
    <row r="1903" spans="2:6" x14ac:dyDescent="0.3">
      <c r="B1903" s="34" t="s">
        <v>44</v>
      </c>
      <c r="C1903" s="26" t="s">
        <v>10</v>
      </c>
      <c r="D1903" s="26" t="s">
        <v>40</v>
      </c>
      <c r="E1903" s="26">
        <v>0.25</v>
      </c>
      <c r="F1903" s="26">
        <v>195.22389799999999</v>
      </c>
    </row>
    <row r="1904" spans="2:6" x14ac:dyDescent="0.3">
      <c r="B1904" s="35" t="s">
        <v>44</v>
      </c>
      <c r="C1904" s="28" t="s">
        <v>10</v>
      </c>
      <c r="D1904" s="28" t="s">
        <v>40</v>
      </c>
      <c r="E1904" s="28">
        <v>0.05</v>
      </c>
      <c r="F1904" s="28">
        <v>178.78243599999999</v>
      </c>
    </row>
    <row r="1905" spans="2:6" x14ac:dyDescent="0.3">
      <c r="B1905" s="34" t="s">
        <v>44</v>
      </c>
      <c r="C1905" s="26" t="s">
        <v>10</v>
      </c>
      <c r="D1905" s="26" t="s">
        <v>40</v>
      </c>
      <c r="E1905" s="26">
        <v>0.05</v>
      </c>
      <c r="F1905" s="26">
        <v>178.78243599999999</v>
      </c>
    </row>
    <row r="1906" spans="2:6" x14ac:dyDescent="0.3">
      <c r="B1906" s="35" t="s">
        <v>44</v>
      </c>
      <c r="C1906" s="28" t="s">
        <v>10</v>
      </c>
      <c r="D1906" s="28" t="s">
        <v>40</v>
      </c>
      <c r="E1906" s="28">
        <v>0.05</v>
      </c>
      <c r="F1906" s="28">
        <v>178.78243599999999</v>
      </c>
    </row>
    <row r="1907" spans="2:6" x14ac:dyDescent="0.3">
      <c r="B1907" s="34" t="s">
        <v>44</v>
      </c>
      <c r="C1907" s="26" t="s">
        <v>10</v>
      </c>
      <c r="D1907" s="26" t="s">
        <v>40</v>
      </c>
      <c r="E1907" s="26">
        <v>0</v>
      </c>
      <c r="F1907" s="26">
        <v>160.58976899999999</v>
      </c>
    </row>
    <row r="1908" spans="2:6" x14ac:dyDescent="0.3">
      <c r="B1908" s="35" t="s">
        <v>44</v>
      </c>
      <c r="C1908" s="28" t="s">
        <v>10</v>
      </c>
      <c r="D1908" s="28" t="s">
        <v>40</v>
      </c>
      <c r="E1908" s="28" t="s">
        <v>24</v>
      </c>
      <c r="F1908" s="28">
        <v>215.44722899999999</v>
      </c>
    </row>
    <row r="1909" spans="2:6" x14ac:dyDescent="0.3">
      <c r="B1909" s="34" t="s">
        <v>44</v>
      </c>
      <c r="C1909" s="26" t="s">
        <v>10</v>
      </c>
      <c r="D1909" s="26" t="s">
        <v>41</v>
      </c>
      <c r="E1909" s="26">
        <v>1</v>
      </c>
      <c r="F1909" s="26">
        <v>466.02193499999998</v>
      </c>
    </row>
    <row r="1910" spans="2:6" x14ac:dyDescent="0.3">
      <c r="B1910" s="35" t="s">
        <v>44</v>
      </c>
      <c r="C1910" s="28" t="s">
        <v>10</v>
      </c>
      <c r="D1910" s="28" t="s">
        <v>41</v>
      </c>
      <c r="E1910" s="28">
        <v>0.95</v>
      </c>
      <c r="F1910" s="28">
        <v>325.15443499999998</v>
      </c>
    </row>
    <row r="1911" spans="2:6" x14ac:dyDescent="0.3">
      <c r="B1911" s="34" t="s">
        <v>44</v>
      </c>
      <c r="C1911" s="26" t="s">
        <v>10</v>
      </c>
      <c r="D1911" s="26" t="s">
        <v>41</v>
      </c>
      <c r="E1911" s="26">
        <v>0.95</v>
      </c>
      <c r="F1911" s="26">
        <v>325.15443499999998</v>
      </c>
    </row>
    <row r="1912" spans="2:6" x14ac:dyDescent="0.3">
      <c r="B1912" s="35" t="s">
        <v>44</v>
      </c>
      <c r="C1912" s="28" t="s">
        <v>10</v>
      </c>
      <c r="D1912" s="28" t="s">
        <v>41</v>
      </c>
      <c r="E1912" s="28">
        <v>0.95</v>
      </c>
      <c r="F1912" s="28">
        <v>325.15443499999998</v>
      </c>
    </row>
    <row r="1913" spans="2:6" x14ac:dyDescent="0.3">
      <c r="B1913" s="34" t="s">
        <v>44</v>
      </c>
      <c r="C1913" s="26" t="s">
        <v>10</v>
      </c>
      <c r="D1913" s="26" t="s">
        <v>41</v>
      </c>
      <c r="E1913" s="26">
        <v>0.75</v>
      </c>
      <c r="F1913" s="26">
        <v>289.71935200000001</v>
      </c>
    </row>
    <row r="1914" spans="2:6" x14ac:dyDescent="0.3">
      <c r="B1914" s="35" t="s">
        <v>44</v>
      </c>
      <c r="C1914" s="28" t="s">
        <v>10</v>
      </c>
      <c r="D1914" s="28" t="s">
        <v>41</v>
      </c>
      <c r="E1914" s="28">
        <v>0.75</v>
      </c>
      <c r="F1914" s="28">
        <v>289.71935200000001</v>
      </c>
    </row>
    <row r="1915" spans="2:6" x14ac:dyDescent="0.3">
      <c r="B1915" s="34" t="s">
        <v>44</v>
      </c>
      <c r="C1915" s="26" t="s">
        <v>10</v>
      </c>
      <c r="D1915" s="26" t="s">
        <v>41</v>
      </c>
      <c r="E1915" s="26">
        <v>0.75</v>
      </c>
      <c r="F1915" s="26">
        <v>289.71935200000001</v>
      </c>
    </row>
    <row r="1916" spans="2:6" x14ac:dyDescent="0.3">
      <c r="B1916" s="35" t="s">
        <v>44</v>
      </c>
      <c r="C1916" s="28" t="s">
        <v>10</v>
      </c>
      <c r="D1916" s="28" t="s">
        <v>41</v>
      </c>
      <c r="E1916" s="28">
        <v>0.75</v>
      </c>
      <c r="F1916" s="28">
        <v>289.71935200000001</v>
      </c>
    </row>
    <row r="1917" spans="2:6" x14ac:dyDescent="0.3">
      <c r="B1917" s="34" t="s">
        <v>44</v>
      </c>
      <c r="C1917" s="26" t="s">
        <v>10</v>
      </c>
      <c r="D1917" s="26" t="s">
        <v>41</v>
      </c>
      <c r="E1917" s="26">
        <v>0.5</v>
      </c>
      <c r="F1917" s="26">
        <v>272.70244200000002</v>
      </c>
    </row>
    <row r="1918" spans="2:6" x14ac:dyDescent="0.3">
      <c r="B1918" s="35" t="s">
        <v>44</v>
      </c>
      <c r="C1918" s="28" t="s">
        <v>10</v>
      </c>
      <c r="D1918" s="28" t="s">
        <v>41</v>
      </c>
      <c r="E1918" s="28">
        <v>0.5</v>
      </c>
      <c r="F1918" s="28">
        <v>272.70244200000002</v>
      </c>
    </row>
    <row r="1919" spans="2:6" x14ac:dyDescent="0.3">
      <c r="B1919" s="34" t="s">
        <v>44</v>
      </c>
      <c r="C1919" s="26" t="s">
        <v>10</v>
      </c>
      <c r="D1919" s="26" t="s">
        <v>41</v>
      </c>
      <c r="E1919" s="26">
        <v>0.5</v>
      </c>
      <c r="F1919" s="26">
        <v>272.70244200000002</v>
      </c>
    </row>
    <row r="1920" spans="2:6" x14ac:dyDescent="0.3">
      <c r="B1920" s="35" t="s">
        <v>44</v>
      </c>
      <c r="C1920" s="28" t="s">
        <v>10</v>
      </c>
      <c r="D1920" s="28" t="s">
        <v>41</v>
      </c>
      <c r="E1920" s="28">
        <v>0.5</v>
      </c>
      <c r="F1920" s="28">
        <v>272.70244200000002</v>
      </c>
    </row>
    <row r="1921" spans="2:6" x14ac:dyDescent="0.3">
      <c r="B1921" s="34" t="s">
        <v>44</v>
      </c>
      <c r="C1921" s="26" t="s">
        <v>10</v>
      </c>
      <c r="D1921" s="26" t="s">
        <v>41</v>
      </c>
      <c r="E1921" s="26">
        <v>0.5</v>
      </c>
      <c r="F1921" s="26">
        <v>272.70244200000002</v>
      </c>
    </row>
    <row r="1922" spans="2:6" x14ac:dyDescent="0.3">
      <c r="B1922" s="35" t="s">
        <v>44</v>
      </c>
      <c r="C1922" s="28" t="s">
        <v>10</v>
      </c>
      <c r="D1922" s="28" t="s">
        <v>41</v>
      </c>
      <c r="E1922" s="28">
        <v>0.25</v>
      </c>
      <c r="F1922" s="28">
        <v>257.67344400000002</v>
      </c>
    </row>
    <row r="1923" spans="2:6" x14ac:dyDescent="0.3">
      <c r="B1923" s="34" t="s">
        <v>44</v>
      </c>
      <c r="C1923" s="26" t="s">
        <v>10</v>
      </c>
      <c r="D1923" s="26" t="s">
        <v>41</v>
      </c>
      <c r="E1923" s="26">
        <v>0.25</v>
      </c>
      <c r="F1923" s="26">
        <v>257.67344400000002</v>
      </c>
    </row>
    <row r="1924" spans="2:6" x14ac:dyDescent="0.3">
      <c r="B1924" s="35" t="s">
        <v>44</v>
      </c>
      <c r="C1924" s="28" t="s">
        <v>10</v>
      </c>
      <c r="D1924" s="28" t="s">
        <v>41</v>
      </c>
      <c r="E1924" s="28">
        <v>0.25</v>
      </c>
      <c r="F1924" s="28">
        <v>257.67344400000002</v>
      </c>
    </row>
    <row r="1925" spans="2:6" x14ac:dyDescent="0.3">
      <c r="B1925" s="34" t="s">
        <v>44</v>
      </c>
      <c r="C1925" s="26" t="s">
        <v>10</v>
      </c>
      <c r="D1925" s="26" t="s">
        <v>41</v>
      </c>
      <c r="E1925" s="26">
        <v>0.25</v>
      </c>
      <c r="F1925" s="26">
        <v>257.67344400000002</v>
      </c>
    </row>
    <row r="1926" spans="2:6" x14ac:dyDescent="0.3">
      <c r="B1926" s="35" t="s">
        <v>44</v>
      </c>
      <c r="C1926" s="28" t="s">
        <v>10</v>
      </c>
      <c r="D1926" s="28" t="s">
        <v>41</v>
      </c>
      <c r="E1926" s="28">
        <v>0.05</v>
      </c>
      <c r="F1926" s="28">
        <v>239.694895</v>
      </c>
    </row>
    <row r="1927" spans="2:6" x14ac:dyDescent="0.3">
      <c r="B1927" s="34" t="s">
        <v>44</v>
      </c>
      <c r="C1927" s="26" t="s">
        <v>10</v>
      </c>
      <c r="D1927" s="26" t="s">
        <v>41</v>
      </c>
      <c r="E1927" s="26">
        <v>0.05</v>
      </c>
      <c r="F1927" s="26">
        <v>239.694895</v>
      </c>
    </row>
    <row r="1928" spans="2:6" x14ac:dyDescent="0.3">
      <c r="B1928" s="35" t="s">
        <v>44</v>
      </c>
      <c r="C1928" s="28" t="s">
        <v>10</v>
      </c>
      <c r="D1928" s="28" t="s">
        <v>41</v>
      </c>
      <c r="E1928" s="28">
        <v>0.05</v>
      </c>
      <c r="F1928" s="28">
        <v>239.694895</v>
      </c>
    </row>
    <row r="1929" spans="2:6" x14ac:dyDescent="0.3">
      <c r="B1929" s="34" t="s">
        <v>44</v>
      </c>
      <c r="C1929" s="26" t="s">
        <v>10</v>
      </c>
      <c r="D1929" s="26" t="s">
        <v>41</v>
      </c>
      <c r="E1929" s="26">
        <v>0</v>
      </c>
      <c r="F1929" s="26">
        <v>213.872075</v>
      </c>
    </row>
    <row r="1930" spans="2:6" x14ac:dyDescent="0.3">
      <c r="B1930" s="35" t="s">
        <v>44</v>
      </c>
      <c r="C1930" s="28" t="s">
        <v>10</v>
      </c>
      <c r="D1930" s="28" t="s">
        <v>41</v>
      </c>
      <c r="E1930" s="28" t="s">
        <v>24</v>
      </c>
      <c r="F1930" s="28">
        <v>276.23643299999998</v>
      </c>
    </row>
    <row r="1931" spans="2:6" x14ac:dyDescent="0.3">
      <c r="B1931" s="34" t="s">
        <v>44</v>
      </c>
      <c r="C1931" s="26" t="s">
        <v>10</v>
      </c>
      <c r="D1931" s="26" t="s">
        <v>42</v>
      </c>
      <c r="E1931" s="26">
        <v>1</v>
      </c>
      <c r="F1931" s="26">
        <v>36661439.395047002</v>
      </c>
    </row>
    <row r="1932" spans="2:6" x14ac:dyDescent="0.3">
      <c r="B1932" s="35" t="s">
        <v>44</v>
      </c>
      <c r="C1932" s="28" t="s">
        <v>10</v>
      </c>
      <c r="D1932" s="28" t="s">
        <v>42</v>
      </c>
      <c r="E1932" s="28">
        <v>0.95</v>
      </c>
      <c r="F1932" s="28">
        <v>25306931.863072</v>
      </c>
    </row>
    <row r="1933" spans="2:6" x14ac:dyDescent="0.3">
      <c r="B1933" s="34" t="s">
        <v>44</v>
      </c>
      <c r="C1933" s="26" t="s">
        <v>10</v>
      </c>
      <c r="D1933" s="26" t="s">
        <v>42</v>
      </c>
      <c r="E1933" s="26">
        <v>0.95</v>
      </c>
      <c r="F1933" s="26">
        <v>25306931.863072</v>
      </c>
    </row>
    <row r="1934" spans="2:6" x14ac:dyDescent="0.3">
      <c r="B1934" s="35" t="s">
        <v>44</v>
      </c>
      <c r="C1934" s="28" t="s">
        <v>10</v>
      </c>
      <c r="D1934" s="28" t="s">
        <v>42</v>
      </c>
      <c r="E1934" s="28">
        <v>0.95</v>
      </c>
      <c r="F1934" s="28">
        <v>25306931.863072</v>
      </c>
    </row>
    <row r="1935" spans="2:6" x14ac:dyDescent="0.3">
      <c r="B1935" s="34" t="s">
        <v>44</v>
      </c>
      <c r="C1935" s="26" t="s">
        <v>10</v>
      </c>
      <c r="D1935" s="26" t="s">
        <v>42</v>
      </c>
      <c r="E1935" s="26">
        <v>0.75</v>
      </c>
      <c r="F1935" s="26">
        <v>21686363.661047</v>
      </c>
    </row>
    <row r="1936" spans="2:6" x14ac:dyDescent="0.3">
      <c r="B1936" s="35" t="s">
        <v>44</v>
      </c>
      <c r="C1936" s="28" t="s">
        <v>10</v>
      </c>
      <c r="D1936" s="28" t="s">
        <v>42</v>
      </c>
      <c r="E1936" s="28">
        <v>0.75</v>
      </c>
      <c r="F1936" s="28">
        <v>21686363.661047</v>
      </c>
    </row>
    <row r="1937" spans="2:6" x14ac:dyDescent="0.3">
      <c r="B1937" s="34" t="s">
        <v>44</v>
      </c>
      <c r="C1937" s="26" t="s">
        <v>10</v>
      </c>
      <c r="D1937" s="26" t="s">
        <v>42</v>
      </c>
      <c r="E1937" s="26">
        <v>0.75</v>
      </c>
      <c r="F1937" s="26">
        <v>21686363.661047</v>
      </c>
    </row>
    <row r="1938" spans="2:6" x14ac:dyDescent="0.3">
      <c r="B1938" s="35" t="s">
        <v>44</v>
      </c>
      <c r="C1938" s="28" t="s">
        <v>10</v>
      </c>
      <c r="D1938" s="28" t="s">
        <v>42</v>
      </c>
      <c r="E1938" s="28">
        <v>0.75</v>
      </c>
      <c r="F1938" s="28">
        <v>21686363.661047</v>
      </c>
    </row>
    <row r="1939" spans="2:6" x14ac:dyDescent="0.3">
      <c r="B1939" s="34" t="s">
        <v>44</v>
      </c>
      <c r="C1939" s="26" t="s">
        <v>10</v>
      </c>
      <c r="D1939" s="26" t="s">
        <v>42</v>
      </c>
      <c r="E1939" s="26">
        <v>0.5</v>
      </c>
      <c r="F1939" s="26">
        <v>19050842.623275999</v>
      </c>
    </row>
    <row r="1940" spans="2:6" x14ac:dyDescent="0.3">
      <c r="B1940" s="35" t="s">
        <v>44</v>
      </c>
      <c r="C1940" s="28" t="s">
        <v>10</v>
      </c>
      <c r="D1940" s="28" t="s">
        <v>42</v>
      </c>
      <c r="E1940" s="28">
        <v>0.5</v>
      </c>
      <c r="F1940" s="28">
        <v>19050842.623275999</v>
      </c>
    </row>
    <row r="1941" spans="2:6" x14ac:dyDescent="0.3">
      <c r="B1941" s="34" t="s">
        <v>44</v>
      </c>
      <c r="C1941" s="26" t="s">
        <v>10</v>
      </c>
      <c r="D1941" s="26" t="s">
        <v>42</v>
      </c>
      <c r="E1941" s="26">
        <v>0.5</v>
      </c>
      <c r="F1941" s="26">
        <v>19050842.623275999</v>
      </c>
    </row>
    <row r="1942" spans="2:6" x14ac:dyDescent="0.3">
      <c r="B1942" s="35" t="s">
        <v>44</v>
      </c>
      <c r="C1942" s="28" t="s">
        <v>10</v>
      </c>
      <c r="D1942" s="28" t="s">
        <v>42</v>
      </c>
      <c r="E1942" s="28">
        <v>0.5</v>
      </c>
      <c r="F1942" s="28">
        <v>19050842.623275999</v>
      </c>
    </row>
    <row r="1943" spans="2:6" x14ac:dyDescent="0.3">
      <c r="B1943" s="34" t="s">
        <v>44</v>
      </c>
      <c r="C1943" s="26" t="s">
        <v>10</v>
      </c>
      <c r="D1943" s="26" t="s">
        <v>42</v>
      </c>
      <c r="E1943" s="26">
        <v>0.5</v>
      </c>
      <c r="F1943" s="26">
        <v>19050842.623275999</v>
      </c>
    </row>
    <row r="1944" spans="2:6" x14ac:dyDescent="0.3">
      <c r="B1944" s="35" t="s">
        <v>44</v>
      </c>
      <c r="C1944" s="28" t="s">
        <v>10</v>
      </c>
      <c r="D1944" s="28" t="s">
        <v>42</v>
      </c>
      <c r="E1944" s="28">
        <v>0.25</v>
      </c>
      <c r="F1944" s="28">
        <v>16375033.445041001</v>
      </c>
    </row>
    <row r="1945" spans="2:6" x14ac:dyDescent="0.3">
      <c r="B1945" s="34" t="s">
        <v>44</v>
      </c>
      <c r="C1945" s="26" t="s">
        <v>10</v>
      </c>
      <c r="D1945" s="26" t="s">
        <v>42</v>
      </c>
      <c r="E1945" s="26">
        <v>0.25</v>
      </c>
      <c r="F1945" s="26">
        <v>16375033.445041001</v>
      </c>
    </row>
    <row r="1946" spans="2:6" x14ac:dyDescent="0.3">
      <c r="B1946" s="35" t="s">
        <v>44</v>
      </c>
      <c r="C1946" s="28" t="s">
        <v>10</v>
      </c>
      <c r="D1946" s="28" t="s">
        <v>42</v>
      </c>
      <c r="E1946" s="28">
        <v>0.25</v>
      </c>
      <c r="F1946" s="28">
        <v>16375033.445041001</v>
      </c>
    </row>
    <row r="1947" spans="2:6" x14ac:dyDescent="0.3">
      <c r="B1947" s="34" t="s">
        <v>44</v>
      </c>
      <c r="C1947" s="26" t="s">
        <v>10</v>
      </c>
      <c r="D1947" s="26" t="s">
        <v>42</v>
      </c>
      <c r="E1947" s="26">
        <v>0.25</v>
      </c>
      <c r="F1947" s="26">
        <v>16375033.445041001</v>
      </c>
    </row>
    <row r="1948" spans="2:6" x14ac:dyDescent="0.3">
      <c r="B1948" s="35" t="s">
        <v>44</v>
      </c>
      <c r="C1948" s="28" t="s">
        <v>10</v>
      </c>
      <c r="D1948" s="28" t="s">
        <v>42</v>
      </c>
      <c r="E1948" s="28">
        <v>0.05</v>
      </c>
      <c r="F1948" s="28">
        <v>12731331.316663999</v>
      </c>
    </row>
    <row r="1949" spans="2:6" x14ac:dyDescent="0.3">
      <c r="B1949" s="34" t="s">
        <v>44</v>
      </c>
      <c r="C1949" s="26" t="s">
        <v>10</v>
      </c>
      <c r="D1949" s="26" t="s">
        <v>42</v>
      </c>
      <c r="E1949" s="26">
        <v>0.05</v>
      </c>
      <c r="F1949" s="26">
        <v>12731331.316663999</v>
      </c>
    </row>
    <row r="1950" spans="2:6" x14ac:dyDescent="0.3">
      <c r="B1950" s="35" t="s">
        <v>44</v>
      </c>
      <c r="C1950" s="28" t="s">
        <v>10</v>
      </c>
      <c r="D1950" s="28" t="s">
        <v>42</v>
      </c>
      <c r="E1950" s="28">
        <v>0.05</v>
      </c>
      <c r="F1950" s="28">
        <v>12731331.316663999</v>
      </c>
    </row>
    <row r="1951" spans="2:6" x14ac:dyDescent="0.3">
      <c r="B1951" s="34" t="s">
        <v>44</v>
      </c>
      <c r="C1951" s="26" t="s">
        <v>10</v>
      </c>
      <c r="D1951" s="26" t="s">
        <v>42</v>
      </c>
      <c r="E1951" s="26">
        <v>0</v>
      </c>
      <c r="F1951" s="26">
        <v>7365270.2837190004</v>
      </c>
    </row>
    <row r="1952" spans="2:6" x14ac:dyDescent="0.3">
      <c r="B1952" s="35" t="s">
        <v>44</v>
      </c>
      <c r="C1952" s="28" t="s">
        <v>10</v>
      </c>
      <c r="D1952" s="28" t="s">
        <v>42</v>
      </c>
      <c r="E1952" s="28" t="s">
        <v>24</v>
      </c>
      <c r="F1952" s="28">
        <v>19044188.186579</v>
      </c>
    </row>
    <row r="1953" spans="2:6" x14ac:dyDescent="0.3">
      <c r="B1953" s="34" t="s">
        <v>44</v>
      </c>
      <c r="C1953" s="26" t="s">
        <v>10</v>
      </c>
      <c r="D1953" s="26" t="s">
        <v>43</v>
      </c>
      <c r="E1953" s="26">
        <v>1</v>
      </c>
      <c r="F1953" s="26">
        <v>431.61983600000002</v>
      </c>
    </row>
    <row r="1954" spans="2:6" x14ac:dyDescent="0.3">
      <c r="B1954" s="35" t="s">
        <v>44</v>
      </c>
      <c r="C1954" s="28" t="s">
        <v>10</v>
      </c>
      <c r="D1954" s="28" t="s">
        <v>43</v>
      </c>
      <c r="E1954" s="28">
        <v>0.95</v>
      </c>
      <c r="F1954" s="28">
        <v>287.42582900000002</v>
      </c>
    </row>
    <row r="1955" spans="2:6" x14ac:dyDescent="0.3">
      <c r="B1955" s="34" t="s">
        <v>44</v>
      </c>
      <c r="C1955" s="26" t="s">
        <v>10</v>
      </c>
      <c r="D1955" s="26" t="s">
        <v>43</v>
      </c>
      <c r="E1955" s="26">
        <v>0.95</v>
      </c>
      <c r="F1955" s="26">
        <v>287.42582900000002</v>
      </c>
    </row>
    <row r="1956" spans="2:6" x14ac:dyDescent="0.3">
      <c r="B1956" s="35" t="s">
        <v>44</v>
      </c>
      <c r="C1956" s="28" t="s">
        <v>10</v>
      </c>
      <c r="D1956" s="28" t="s">
        <v>43</v>
      </c>
      <c r="E1956" s="28">
        <v>0.95</v>
      </c>
      <c r="F1956" s="28">
        <v>287.42582900000002</v>
      </c>
    </row>
    <row r="1957" spans="2:6" x14ac:dyDescent="0.3">
      <c r="B1957" s="34" t="s">
        <v>44</v>
      </c>
      <c r="C1957" s="26" t="s">
        <v>10</v>
      </c>
      <c r="D1957" s="26" t="s">
        <v>43</v>
      </c>
      <c r="E1957" s="26">
        <v>0.75</v>
      </c>
      <c r="F1957" s="26">
        <v>243.452763</v>
      </c>
    </row>
    <row r="1958" spans="2:6" x14ac:dyDescent="0.3">
      <c r="B1958" s="35" t="s">
        <v>44</v>
      </c>
      <c r="C1958" s="28" t="s">
        <v>10</v>
      </c>
      <c r="D1958" s="28" t="s">
        <v>43</v>
      </c>
      <c r="E1958" s="28">
        <v>0.75</v>
      </c>
      <c r="F1958" s="28">
        <v>243.452763</v>
      </c>
    </row>
    <row r="1959" spans="2:6" x14ac:dyDescent="0.3">
      <c r="B1959" s="34" t="s">
        <v>44</v>
      </c>
      <c r="C1959" s="26" t="s">
        <v>10</v>
      </c>
      <c r="D1959" s="26" t="s">
        <v>43</v>
      </c>
      <c r="E1959" s="26">
        <v>0.75</v>
      </c>
      <c r="F1959" s="26">
        <v>243.452763</v>
      </c>
    </row>
    <row r="1960" spans="2:6" x14ac:dyDescent="0.3">
      <c r="B1960" s="35" t="s">
        <v>44</v>
      </c>
      <c r="C1960" s="28" t="s">
        <v>10</v>
      </c>
      <c r="D1960" s="28" t="s">
        <v>43</v>
      </c>
      <c r="E1960" s="28">
        <v>0.75</v>
      </c>
      <c r="F1960" s="28">
        <v>243.452763</v>
      </c>
    </row>
    <row r="1961" spans="2:6" x14ac:dyDescent="0.3">
      <c r="B1961" s="34" t="s">
        <v>44</v>
      </c>
      <c r="C1961" s="26" t="s">
        <v>10</v>
      </c>
      <c r="D1961" s="26" t="s">
        <v>43</v>
      </c>
      <c r="E1961" s="26">
        <v>0.5</v>
      </c>
      <c r="F1961" s="26">
        <v>223.88569100000001</v>
      </c>
    </row>
    <row r="1962" spans="2:6" x14ac:dyDescent="0.3">
      <c r="B1962" s="35" t="s">
        <v>44</v>
      </c>
      <c r="C1962" s="28" t="s">
        <v>10</v>
      </c>
      <c r="D1962" s="28" t="s">
        <v>43</v>
      </c>
      <c r="E1962" s="28">
        <v>0.5</v>
      </c>
      <c r="F1962" s="28">
        <v>223.88569100000001</v>
      </c>
    </row>
    <row r="1963" spans="2:6" x14ac:dyDescent="0.3">
      <c r="B1963" s="34" t="s">
        <v>44</v>
      </c>
      <c r="C1963" s="26" t="s">
        <v>10</v>
      </c>
      <c r="D1963" s="26" t="s">
        <v>43</v>
      </c>
      <c r="E1963" s="26">
        <v>0.5</v>
      </c>
      <c r="F1963" s="26">
        <v>223.88569100000001</v>
      </c>
    </row>
    <row r="1964" spans="2:6" x14ac:dyDescent="0.3">
      <c r="B1964" s="35" t="s">
        <v>44</v>
      </c>
      <c r="C1964" s="28" t="s">
        <v>10</v>
      </c>
      <c r="D1964" s="28" t="s">
        <v>43</v>
      </c>
      <c r="E1964" s="28">
        <v>0.5</v>
      </c>
      <c r="F1964" s="28">
        <v>223.88569100000001</v>
      </c>
    </row>
    <row r="1965" spans="2:6" x14ac:dyDescent="0.3">
      <c r="B1965" s="34" t="s">
        <v>44</v>
      </c>
      <c r="C1965" s="26" t="s">
        <v>10</v>
      </c>
      <c r="D1965" s="26" t="s">
        <v>43</v>
      </c>
      <c r="E1965" s="26">
        <v>0.5</v>
      </c>
      <c r="F1965" s="26">
        <v>223.88569100000001</v>
      </c>
    </row>
    <row r="1966" spans="2:6" x14ac:dyDescent="0.3">
      <c r="B1966" s="35" t="s">
        <v>44</v>
      </c>
      <c r="C1966" s="28" t="s">
        <v>10</v>
      </c>
      <c r="D1966" s="28" t="s">
        <v>43</v>
      </c>
      <c r="E1966" s="28">
        <v>0.25</v>
      </c>
      <c r="F1966" s="28">
        <v>207.93639999999999</v>
      </c>
    </row>
    <row r="1967" spans="2:6" x14ac:dyDescent="0.3">
      <c r="B1967" s="34" t="s">
        <v>44</v>
      </c>
      <c r="C1967" s="26" t="s">
        <v>10</v>
      </c>
      <c r="D1967" s="26" t="s">
        <v>43</v>
      </c>
      <c r="E1967" s="26">
        <v>0.25</v>
      </c>
      <c r="F1967" s="26">
        <v>207.93639999999999</v>
      </c>
    </row>
    <row r="1968" spans="2:6" x14ac:dyDescent="0.3">
      <c r="B1968" s="35" t="s">
        <v>44</v>
      </c>
      <c r="C1968" s="28" t="s">
        <v>10</v>
      </c>
      <c r="D1968" s="28" t="s">
        <v>43</v>
      </c>
      <c r="E1968" s="28">
        <v>0.25</v>
      </c>
      <c r="F1968" s="28">
        <v>207.93639999999999</v>
      </c>
    </row>
    <row r="1969" spans="2:6" x14ac:dyDescent="0.3">
      <c r="B1969" s="34" t="s">
        <v>44</v>
      </c>
      <c r="C1969" s="26" t="s">
        <v>10</v>
      </c>
      <c r="D1969" s="26" t="s">
        <v>43</v>
      </c>
      <c r="E1969" s="26">
        <v>0.25</v>
      </c>
      <c r="F1969" s="26">
        <v>207.93639999999999</v>
      </c>
    </row>
    <row r="1970" spans="2:6" x14ac:dyDescent="0.3">
      <c r="B1970" s="35" t="s">
        <v>44</v>
      </c>
      <c r="C1970" s="28" t="s">
        <v>10</v>
      </c>
      <c r="D1970" s="28" t="s">
        <v>43</v>
      </c>
      <c r="E1970" s="28">
        <v>0.05</v>
      </c>
      <c r="F1970" s="28">
        <v>190.507588</v>
      </c>
    </row>
    <row r="1971" spans="2:6" x14ac:dyDescent="0.3">
      <c r="B1971" s="34" t="s">
        <v>44</v>
      </c>
      <c r="C1971" s="26" t="s">
        <v>10</v>
      </c>
      <c r="D1971" s="26" t="s">
        <v>43</v>
      </c>
      <c r="E1971" s="26">
        <v>0.05</v>
      </c>
      <c r="F1971" s="26">
        <v>190.507588</v>
      </c>
    </row>
    <row r="1972" spans="2:6" x14ac:dyDescent="0.3">
      <c r="B1972" s="35" t="s">
        <v>44</v>
      </c>
      <c r="C1972" s="28" t="s">
        <v>10</v>
      </c>
      <c r="D1972" s="28" t="s">
        <v>43</v>
      </c>
      <c r="E1972" s="28">
        <v>0.05</v>
      </c>
      <c r="F1972" s="28">
        <v>190.507588</v>
      </c>
    </row>
    <row r="1973" spans="2:6" x14ac:dyDescent="0.3">
      <c r="B1973" s="34" t="s">
        <v>44</v>
      </c>
      <c r="C1973" s="26" t="s">
        <v>10</v>
      </c>
      <c r="D1973" s="26" t="s">
        <v>43</v>
      </c>
      <c r="E1973" s="26">
        <v>0</v>
      </c>
      <c r="F1973" s="26">
        <v>171.687794</v>
      </c>
    </row>
    <row r="1974" spans="2:6" x14ac:dyDescent="0.3">
      <c r="B1974" s="35" t="s">
        <v>44</v>
      </c>
      <c r="C1974" s="28" t="s">
        <v>10</v>
      </c>
      <c r="D1974" s="28" t="s">
        <v>43</v>
      </c>
      <c r="E1974" s="28" t="s">
        <v>24</v>
      </c>
      <c r="F1974" s="28">
        <v>229.18771899999999</v>
      </c>
    </row>
    <row r="1975" spans="2:6" x14ac:dyDescent="0.3">
      <c r="B1975" s="34" t="s">
        <v>44</v>
      </c>
      <c r="C1975" s="26" t="s">
        <v>11</v>
      </c>
      <c r="D1975" s="26" t="s">
        <v>35</v>
      </c>
      <c r="E1975" s="26">
        <v>1</v>
      </c>
      <c r="F1975" s="26">
        <v>132760.6</v>
      </c>
    </row>
    <row r="1976" spans="2:6" x14ac:dyDescent="0.3">
      <c r="B1976" s="35" t="s">
        <v>44</v>
      </c>
      <c r="C1976" s="28" t="s">
        <v>11</v>
      </c>
      <c r="D1976" s="28" t="s">
        <v>35</v>
      </c>
      <c r="E1976" s="28">
        <v>0.95</v>
      </c>
      <c r="F1976" s="28">
        <v>115281.075</v>
      </c>
    </row>
    <row r="1977" spans="2:6" x14ac:dyDescent="0.3">
      <c r="B1977" s="34" t="s">
        <v>44</v>
      </c>
      <c r="C1977" s="26" t="s">
        <v>11</v>
      </c>
      <c r="D1977" s="26" t="s">
        <v>35</v>
      </c>
      <c r="E1977" s="26">
        <v>0.95</v>
      </c>
      <c r="F1977" s="26">
        <v>115281.075</v>
      </c>
    </row>
    <row r="1978" spans="2:6" x14ac:dyDescent="0.3">
      <c r="B1978" s="35" t="s">
        <v>44</v>
      </c>
      <c r="C1978" s="28" t="s">
        <v>11</v>
      </c>
      <c r="D1978" s="28" t="s">
        <v>35</v>
      </c>
      <c r="E1978" s="28">
        <v>0.95</v>
      </c>
      <c r="F1978" s="28">
        <v>115281.075</v>
      </c>
    </row>
    <row r="1979" spans="2:6" x14ac:dyDescent="0.3">
      <c r="B1979" s="34" t="s">
        <v>44</v>
      </c>
      <c r="C1979" s="26" t="s">
        <v>11</v>
      </c>
      <c r="D1979" s="26" t="s">
        <v>35</v>
      </c>
      <c r="E1979" s="26">
        <v>0.75</v>
      </c>
      <c r="F1979" s="26">
        <v>103899.6</v>
      </c>
    </row>
    <row r="1980" spans="2:6" x14ac:dyDescent="0.3">
      <c r="B1980" s="35" t="s">
        <v>44</v>
      </c>
      <c r="C1980" s="28" t="s">
        <v>11</v>
      </c>
      <c r="D1980" s="28" t="s">
        <v>35</v>
      </c>
      <c r="E1980" s="28">
        <v>0.75</v>
      </c>
      <c r="F1980" s="28">
        <v>103899.6</v>
      </c>
    </row>
    <row r="1981" spans="2:6" x14ac:dyDescent="0.3">
      <c r="B1981" s="34" t="s">
        <v>44</v>
      </c>
      <c r="C1981" s="26" t="s">
        <v>11</v>
      </c>
      <c r="D1981" s="26" t="s">
        <v>35</v>
      </c>
      <c r="E1981" s="26">
        <v>0.75</v>
      </c>
      <c r="F1981" s="26">
        <v>103899.6</v>
      </c>
    </row>
    <row r="1982" spans="2:6" x14ac:dyDescent="0.3">
      <c r="B1982" s="35" t="s">
        <v>44</v>
      </c>
      <c r="C1982" s="28" t="s">
        <v>11</v>
      </c>
      <c r="D1982" s="28" t="s">
        <v>35</v>
      </c>
      <c r="E1982" s="28">
        <v>0.75</v>
      </c>
      <c r="F1982" s="28">
        <v>103899.6</v>
      </c>
    </row>
    <row r="1983" spans="2:6" x14ac:dyDescent="0.3">
      <c r="B1983" s="34" t="s">
        <v>44</v>
      </c>
      <c r="C1983" s="26" t="s">
        <v>11</v>
      </c>
      <c r="D1983" s="26" t="s">
        <v>35</v>
      </c>
      <c r="E1983" s="26">
        <v>0.5</v>
      </c>
      <c r="F1983" s="26">
        <v>94124.1</v>
      </c>
    </row>
    <row r="1984" spans="2:6" x14ac:dyDescent="0.3">
      <c r="B1984" s="35" t="s">
        <v>44</v>
      </c>
      <c r="C1984" s="28" t="s">
        <v>11</v>
      </c>
      <c r="D1984" s="28" t="s">
        <v>35</v>
      </c>
      <c r="E1984" s="28">
        <v>0.5</v>
      </c>
      <c r="F1984" s="28">
        <v>94124.1</v>
      </c>
    </row>
    <row r="1985" spans="2:6" x14ac:dyDescent="0.3">
      <c r="B1985" s="34" t="s">
        <v>44</v>
      </c>
      <c r="C1985" s="26" t="s">
        <v>11</v>
      </c>
      <c r="D1985" s="26" t="s">
        <v>35</v>
      </c>
      <c r="E1985" s="26">
        <v>0.5</v>
      </c>
      <c r="F1985" s="26">
        <v>94124.1</v>
      </c>
    </row>
    <row r="1986" spans="2:6" x14ac:dyDescent="0.3">
      <c r="B1986" s="35" t="s">
        <v>44</v>
      </c>
      <c r="C1986" s="28" t="s">
        <v>11</v>
      </c>
      <c r="D1986" s="28" t="s">
        <v>35</v>
      </c>
      <c r="E1986" s="28">
        <v>0.5</v>
      </c>
      <c r="F1986" s="28">
        <v>94124.1</v>
      </c>
    </row>
    <row r="1987" spans="2:6" x14ac:dyDescent="0.3">
      <c r="B1987" s="34" t="s">
        <v>44</v>
      </c>
      <c r="C1987" s="26" t="s">
        <v>11</v>
      </c>
      <c r="D1987" s="26" t="s">
        <v>35</v>
      </c>
      <c r="E1987" s="26">
        <v>0.5</v>
      </c>
      <c r="F1987" s="26">
        <v>94124.1</v>
      </c>
    </row>
    <row r="1988" spans="2:6" x14ac:dyDescent="0.3">
      <c r="B1988" s="35" t="s">
        <v>44</v>
      </c>
      <c r="C1988" s="28" t="s">
        <v>11</v>
      </c>
      <c r="D1988" s="28" t="s">
        <v>35</v>
      </c>
      <c r="E1988" s="28">
        <v>0.25</v>
      </c>
      <c r="F1988" s="28">
        <v>81951.274999999994</v>
      </c>
    </row>
    <row r="1989" spans="2:6" x14ac:dyDescent="0.3">
      <c r="B1989" s="34" t="s">
        <v>44</v>
      </c>
      <c r="C1989" s="26" t="s">
        <v>11</v>
      </c>
      <c r="D1989" s="26" t="s">
        <v>35</v>
      </c>
      <c r="E1989" s="26">
        <v>0.25</v>
      </c>
      <c r="F1989" s="26">
        <v>81951.274999999994</v>
      </c>
    </row>
    <row r="1990" spans="2:6" x14ac:dyDescent="0.3">
      <c r="B1990" s="35" t="s">
        <v>44</v>
      </c>
      <c r="C1990" s="28" t="s">
        <v>11</v>
      </c>
      <c r="D1990" s="28" t="s">
        <v>35</v>
      </c>
      <c r="E1990" s="28">
        <v>0.25</v>
      </c>
      <c r="F1990" s="28">
        <v>81951.274999999994</v>
      </c>
    </row>
    <row r="1991" spans="2:6" x14ac:dyDescent="0.3">
      <c r="B1991" s="34" t="s">
        <v>44</v>
      </c>
      <c r="C1991" s="26" t="s">
        <v>11</v>
      </c>
      <c r="D1991" s="26" t="s">
        <v>35</v>
      </c>
      <c r="E1991" s="26">
        <v>0.25</v>
      </c>
      <c r="F1991" s="26">
        <v>81951.274999999994</v>
      </c>
    </row>
    <row r="1992" spans="2:6" x14ac:dyDescent="0.3">
      <c r="B1992" s="35" t="s">
        <v>44</v>
      </c>
      <c r="C1992" s="28" t="s">
        <v>11</v>
      </c>
      <c r="D1992" s="28" t="s">
        <v>35</v>
      </c>
      <c r="E1992" s="28">
        <v>0.05</v>
      </c>
      <c r="F1992" s="28">
        <v>61958.05</v>
      </c>
    </row>
    <row r="1993" spans="2:6" x14ac:dyDescent="0.3">
      <c r="B1993" s="34" t="s">
        <v>44</v>
      </c>
      <c r="C1993" s="26" t="s">
        <v>11</v>
      </c>
      <c r="D1993" s="26" t="s">
        <v>35</v>
      </c>
      <c r="E1993" s="26">
        <v>0.05</v>
      </c>
      <c r="F1993" s="26">
        <v>61958.05</v>
      </c>
    </row>
    <row r="1994" spans="2:6" x14ac:dyDescent="0.3">
      <c r="B1994" s="35" t="s">
        <v>44</v>
      </c>
      <c r="C1994" s="28" t="s">
        <v>11</v>
      </c>
      <c r="D1994" s="28" t="s">
        <v>35</v>
      </c>
      <c r="E1994" s="28">
        <v>0.05</v>
      </c>
      <c r="F1994" s="28">
        <v>61958.05</v>
      </c>
    </row>
    <row r="1995" spans="2:6" x14ac:dyDescent="0.3">
      <c r="B1995" s="34" t="s">
        <v>44</v>
      </c>
      <c r="C1995" s="26" t="s">
        <v>11</v>
      </c>
      <c r="D1995" s="26" t="s">
        <v>35</v>
      </c>
      <c r="E1995" s="26">
        <v>0</v>
      </c>
      <c r="F1995" s="26">
        <v>46550</v>
      </c>
    </row>
    <row r="1996" spans="2:6" x14ac:dyDescent="0.3">
      <c r="B1996" s="35" t="s">
        <v>44</v>
      </c>
      <c r="C1996" s="28" t="s">
        <v>11</v>
      </c>
      <c r="D1996" s="28" t="s">
        <v>35</v>
      </c>
      <c r="E1996" s="28" t="s">
        <v>24</v>
      </c>
      <c r="F1996" s="28">
        <v>92106.136811000004</v>
      </c>
    </row>
    <row r="1997" spans="2:6" x14ac:dyDescent="0.3">
      <c r="B1997" s="34" t="s">
        <v>44</v>
      </c>
      <c r="C1997" s="26" t="s">
        <v>11</v>
      </c>
      <c r="D1997" s="26" t="s">
        <v>45</v>
      </c>
      <c r="E1997" s="26">
        <v>1</v>
      </c>
      <c r="F1997" s="26">
        <v>193235.619469</v>
      </c>
    </row>
    <row r="1998" spans="2:6" x14ac:dyDescent="0.3">
      <c r="B1998" s="35" t="s">
        <v>44</v>
      </c>
      <c r="C1998" s="28" t="s">
        <v>11</v>
      </c>
      <c r="D1998" s="28" t="s">
        <v>45</v>
      </c>
      <c r="E1998" s="28">
        <v>0.95</v>
      </c>
      <c r="F1998" s="28">
        <v>167726.07853999999</v>
      </c>
    </row>
    <row r="1999" spans="2:6" x14ac:dyDescent="0.3">
      <c r="B1999" s="34" t="s">
        <v>44</v>
      </c>
      <c r="C1999" s="26" t="s">
        <v>11</v>
      </c>
      <c r="D1999" s="26" t="s">
        <v>45</v>
      </c>
      <c r="E1999" s="26">
        <v>0.95</v>
      </c>
      <c r="F1999" s="26">
        <v>167726.07853999999</v>
      </c>
    </row>
    <row r="2000" spans="2:6" x14ac:dyDescent="0.3">
      <c r="B2000" s="35" t="s">
        <v>44</v>
      </c>
      <c r="C2000" s="28" t="s">
        <v>11</v>
      </c>
      <c r="D2000" s="28" t="s">
        <v>45</v>
      </c>
      <c r="E2000" s="28">
        <v>0.95</v>
      </c>
      <c r="F2000" s="28">
        <v>167726.07853999999</v>
      </c>
    </row>
    <row r="2001" spans="2:6" x14ac:dyDescent="0.3">
      <c r="B2001" s="34" t="s">
        <v>44</v>
      </c>
      <c r="C2001" s="26" t="s">
        <v>11</v>
      </c>
      <c r="D2001" s="26" t="s">
        <v>45</v>
      </c>
      <c r="E2001" s="26">
        <v>0.75</v>
      </c>
      <c r="F2001" s="26">
        <v>151227.87610600001</v>
      </c>
    </row>
    <row r="2002" spans="2:6" x14ac:dyDescent="0.3">
      <c r="B2002" s="35" t="s">
        <v>44</v>
      </c>
      <c r="C2002" s="28" t="s">
        <v>11</v>
      </c>
      <c r="D2002" s="28" t="s">
        <v>45</v>
      </c>
      <c r="E2002" s="28">
        <v>0.75</v>
      </c>
      <c r="F2002" s="28">
        <v>151227.87610600001</v>
      </c>
    </row>
    <row r="2003" spans="2:6" x14ac:dyDescent="0.3">
      <c r="B2003" s="34" t="s">
        <v>44</v>
      </c>
      <c r="C2003" s="26" t="s">
        <v>11</v>
      </c>
      <c r="D2003" s="26" t="s">
        <v>45</v>
      </c>
      <c r="E2003" s="26">
        <v>0.75</v>
      </c>
      <c r="F2003" s="26">
        <v>151227.87610600001</v>
      </c>
    </row>
    <row r="2004" spans="2:6" x14ac:dyDescent="0.3">
      <c r="B2004" s="35" t="s">
        <v>44</v>
      </c>
      <c r="C2004" s="28" t="s">
        <v>11</v>
      </c>
      <c r="D2004" s="28" t="s">
        <v>45</v>
      </c>
      <c r="E2004" s="28">
        <v>0.75</v>
      </c>
      <c r="F2004" s="28">
        <v>151227.87610600001</v>
      </c>
    </row>
    <row r="2005" spans="2:6" x14ac:dyDescent="0.3">
      <c r="B2005" s="34" t="s">
        <v>44</v>
      </c>
      <c r="C2005" s="26" t="s">
        <v>11</v>
      </c>
      <c r="D2005" s="26" t="s">
        <v>45</v>
      </c>
      <c r="E2005" s="26">
        <v>0.5</v>
      </c>
      <c r="F2005" s="26">
        <v>136999.446903</v>
      </c>
    </row>
    <row r="2006" spans="2:6" x14ac:dyDescent="0.3">
      <c r="B2006" s="35" t="s">
        <v>44</v>
      </c>
      <c r="C2006" s="28" t="s">
        <v>11</v>
      </c>
      <c r="D2006" s="28" t="s">
        <v>45</v>
      </c>
      <c r="E2006" s="28">
        <v>0.5</v>
      </c>
      <c r="F2006" s="28">
        <v>136999.446903</v>
      </c>
    </row>
    <row r="2007" spans="2:6" x14ac:dyDescent="0.3">
      <c r="B2007" s="34" t="s">
        <v>44</v>
      </c>
      <c r="C2007" s="26" t="s">
        <v>11</v>
      </c>
      <c r="D2007" s="26" t="s">
        <v>45</v>
      </c>
      <c r="E2007" s="26">
        <v>0.5</v>
      </c>
      <c r="F2007" s="26">
        <v>136999.446903</v>
      </c>
    </row>
    <row r="2008" spans="2:6" x14ac:dyDescent="0.3">
      <c r="B2008" s="35" t="s">
        <v>44</v>
      </c>
      <c r="C2008" s="28" t="s">
        <v>11</v>
      </c>
      <c r="D2008" s="28" t="s">
        <v>45</v>
      </c>
      <c r="E2008" s="28">
        <v>0.5</v>
      </c>
      <c r="F2008" s="28">
        <v>136999.446903</v>
      </c>
    </row>
    <row r="2009" spans="2:6" x14ac:dyDescent="0.3">
      <c r="B2009" s="34" t="s">
        <v>44</v>
      </c>
      <c r="C2009" s="26" t="s">
        <v>11</v>
      </c>
      <c r="D2009" s="26" t="s">
        <v>45</v>
      </c>
      <c r="E2009" s="26">
        <v>0.5</v>
      </c>
      <c r="F2009" s="26">
        <v>136999.446903</v>
      </c>
    </row>
    <row r="2010" spans="2:6" x14ac:dyDescent="0.3">
      <c r="B2010" s="35" t="s">
        <v>44</v>
      </c>
      <c r="C2010" s="28" t="s">
        <v>11</v>
      </c>
      <c r="D2010" s="28" t="s">
        <v>45</v>
      </c>
      <c r="E2010" s="28">
        <v>0.25</v>
      </c>
      <c r="F2010" s="28">
        <v>119247.78761100001</v>
      </c>
    </row>
    <row r="2011" spans="2:6" x14ac:dyDescent="0.3">
      <c r="B2011" s="34" t="s">
        <v>44</v>
      </c>
      <c r="C2011" s="26" t="s">
        <v>11</v>
      </c>
      <c r="D2011" s="26" t="s">
        <v>45</v>
      </c>
      <c r="E2011" s="26">
        <v>0.25</v>
      </c>
      <c r="F2011" s="26">
        <v>119247.78761100001</v>
      </c>
    </row>
    <row r="2012" spans="2:6" x14ac:dyDescent="0.3">
      <c r="B2012" s="35" t="s">
        <v>44</v>
      </c>
      <c r="C2012" s="28" t="s">
        <v>11</v>
      </c>
      <c r="D2012" s="28" t="s">
        <v>45</v>
      </c>
      <c r="E2012" s="28">
        <v>0.25</v>
      </c>
      <c r="F2012" s="28">
        <v>119247.78761100001</v>
      </c>
    </row>
    <row r="2013" spans="2:6" x14ac:dyDescent="0.3">
      <c r="B2013" s="34" t="s">
        <v>44</v>
      </c>
      <c r="C2013" s="26" t="s">
        <v>11</v>
      </c>
      <c r="D2013" s="26" t="s">
        <v>45</v>
      </c>
      <c r="E2013" s="26">
        <v>0.25</v>
      </c>
      <c r="F2013" s="26">
        <v>119247.78761100001</v>
      </c>
    </row>
    <row r="2014" spans="2:6" x14ac:dyDescent="0.3">
      <c r="B2014" s="35" t="s">
        <v>44</v>
      </c>
      <c r="C2014" s="28" t="s">
        <v>11</v>
      </c>
      <c r="D2014" s="28" t="s">
        <v>45</v>
      </c>
      <c r="E2014" s="28">
        <v>0.05</v>
      </c>
      <c r="F2014" s="28">
        <v>90181.139381000001</v>
      </c>
    </row>
    <row r="2015" spans="2:6" x14ac:dyDescent="0.3">
      <c r="B2015" s="34" t="s">
        <v>44</v>
      </c>
      <c r="C2015" s="26" t="s">
        <v>11</v>
      </c>
      <c r="D2015" s="26" t="s">
        <v>45</v>
      </c>
      <c r="E2015" s="26">
        <v>0.05</v>
      </c>
      <c r="F2015" s="26">
        <v>90181.139381000001</v>
      </c>
    </row>
    <row r="2016" spans="2:6" x14ac:dyDescent="0.3">
      <c r="B2016" s="35" t="s">
        <v>44</v>
      </c>
      <c r="C2016" s="28" t="s">
        <v>11</v>
      </c>
      <c r="D2016" s="28" t="s">
        <v>45</v>
      </c>
      <c r="E2016" s="28">
        <v>0.05</v>
      </c>
      <c r="F2016" s="28">
        <v>90181.139381000001</v>
      </c>
    </row>
    <row r="2017" spans="2:6" x14ac:dyDescent="0.3">
      <c r="B2017" s="34" t="s">
        <v>44</v>
      </c>
      <c r="C2017" s="26" t="s">
        <v>11</v>
      </c>
      <c r="D2017" s="26" t="s">
        <v>45</v>
      </c>
      <c r="E2017" s="26">
        <v>0</v>
      </c>
      <c r="F2017" s="26">
        <v>67483.407080000004</v>
      </c>
    </row>
    <row r="2018" spans="2:6" x14ac:dyDescent="0.3">
      <c r="B2018" s="35" t="s">
        <v>44</v>
      </c>
      <c r="C2018" s="28" t="s">
        <v>11</v>
      </c>
      <c r="D2018" s="28" t="s">
        <v>45</v>
      </c>
      <c r="E2018" s="28" t="s">
        <v>24</v>
      </c>
      <c r="F2018" s="28">
        <v>134066.011554</v>
      </c>
    </row>
    <row r="2019" spans="2:6" x14ac:dyDescent="0.3">
      <c r="B2019" s="34" t="s">
        <v>44</v>
      </c>
      <c r="C2019" s="26" t="s">
        <v>11</v>
      </c>
      <c r="D2019" s="26" t="s">
        <v>36</v>
      </c>
      <c r="E2019" s="26">
        <v>1</v>
      </c>
      <c r="F2019" s="26">
        <v>41455627.999330997</v>
      </c>
    </row>
    <row r="2020" spans="2:6" x14ac:dyDescent="0.3">
      <c r="B2020" s="35" t="s">
        <v>44</v>
      </c>
      <c r="C2020" s="28" t="s">
        <v>11</v>
      </c>
      <c r="D2020" s="28" t="s">
        <v>36</v>
      </c>
      <c r="E2020" s="28">
        <v>0.95</v>
      </c>
      <c r="F2020" s="28">
        <v>33794129.989665002</v>
      </c>
    </row>
    <row r="2021" spans="2:6" x14ac:dyDescent="0.3">
      <c r="B2021" s="34" t="s">
        <v>44</v>
      </c>
      <c r="C2021" s="26" t="s">
        <v>11</v>
      </c>
      <c r="D2021" s="26" t="s">
        <v>36</v>
      </c>
      <c r="E2021" s="26">
        <v>0.95</v>
      </c>
      <c r="F2021" s="26">
        <v>33794129.989665002</v>
      </c>
    </row>
    <row r="2022" spans="2:6" x14ac:dyDescent="0.3">
      <c r="B2022" s="35" t="s">
        <v>44</v>
      </c>
      <c r="C2022" s="28" t="s">
        <v>11</v>
      </c>
      <c r="D2022" s="28" t="s">
        <v>36</v>
      </c>
      <c r="E2022" s="28">
        <v>0.95</v>
      </c>
      <c r="F2022" s="28">
        <v>33794129.989665002</v>
      </c>
    </row>
    <row r="2023" spans="2:6" x14ac:dyDescent="0.3">
      <c r="B2023" s="34" t="s">
        <v>44</v>
      </c>
      <c r="C2023" s="26" t="s">
        <v>11</v>
      </c>
      <c r="D2023" s="26" t="s">
        <v>36</v>
      </c>
      <c r="E2023" s="26">
        <v>0.75</v>
      </c>
      <c r="F2023" s="26">
        <v>29143571.310867999</v>
      </c>
    </row>
    <row r="2024" spans="2:6" x14ac:dyDescent="0.3">
      <c r="B2024" s="35" t="s">
        <v>44</v>
      </c>
      <c r="C2024" s="28" t="s">
        <v>11</v>
      </c>
      <c r="D2024" s="28" t="s">
        <v>36</v>
      </c>
      <c r="E2024" s="28">
        <v>0.75</v>
      </c>
      <c r="F2024" s="28">
        <v>29143571.310867999</v>
      </c>
    </row>
    <row r="2025" spans="2:6" x14ac:dyDescent="0.3">
      <c r="B2025" s="34" t="s">
        <v>44</v>
      </c>
      <c r="C2025" s="26" t="s">
        <v>11</v>
      </c>
      <c r="D2025" s="26" t="s">
        <v>36</v>
      </c>
      <c r="E2025" s="26">
        <v>0.75</v>
      </c>
      <c r="F2025" s="26">
        <v>29143571.310867999</v>
      </c>
    </row>
    <row r="2026" spans="2:6" x14ac:dyDescent="0.3">
      <c r="B2026" s="35" t="s">
        <v>44</v>
      </c>
      <c r="C2026" s="28" t="s">
        <v>11</v>
      </c>
      <c r="D2026" s="28" t="s">
        <v>36</v>
      </c>
      <c r="E2026" s="28">
        <v>0.75</v>
      </c>
      <c r="F2026" s="28">
        <v>29143571.310867999</v>
      </c>
    </row>
    <row r="2027" spans="2:6" x14ac:dyDescent="0.3">
      <c r="B2027" s="34" t="s">
        <v>44</v>
      </c>
      <c r="C2027" s="26" t="s">
        <v>11</v>
      </c>
      <c r="D2027" s="26" t="s">
        <v>36</v>
      </c>
      <c r="E2027" s="26">
        <v>0.5</v>
      </c>
      <c r="F2027" s="26">
        <v>25564937.486678999</v>
      </c>
    </row>
    <row r="2028" spans="2:6" x14ac:dyDescent="0.3">
      <c r="B2028" s="35" t="s">
        <v>44</v>
      </c>
      <c r="C2028" s="28" t="s">
        <v>11</v>
      </c>
      <c r="D2028" s="28" t="s">
        <v>36</v>
      </c>
      <c r="E2028" s="28">
        <v>0.5</v>
      </c>
      <c r="F2028" s="28">
        <v>25564937.486678999</v>
      </c>
    </row>
    <row r="2029" spans="2:6" x14ac:dyDescent="0.3">
      <c r="B2029" s="34" t="s">
        <v>44</v>
      </c>
      <c r="C2029" s="26" t="s">
        <v>11</v>
      </c>
      <c r="D2029" s="26" t="s">
        <v>36</v>
      </c>
      <c r="E2029" s="26">
        <v>0.5</v>
      </c>
      <c r="F2029" s="26">
        <v>25564937.486678999</v>
      </c>
    </row>
    <row r="2030" spans="2:6" x14ac:dyDescent="0.3">
      <c r="B2030" s="35" t="s">
        <v>44</v>
      </c>
      <c r="C2030" s="28" t="s">
        <v>11</v>
      </c>
      <c r="D2030" s="28" t="s">
        <v>36</v>
      </c>
      <c r="E2030" s="28">
        <v>0.5</v>
      </c>
      <c r="F2030" s="28">
        <v>25564937.486678999</v>
      </c>
    </row>
    <row r="2031" spans="2:6" x14ac:dyDescent="0.3">
      <c r="B2031" s="34" t="s">
        <v>44</v>
      </c>
      <c r="C2031" s="26" t="s">
        <v>11</v>
      </c>
      <c r="D2031" s="26" t="s">
        <v>36</v>
      </c>
      <c r="E2031" s="26">
        <v>0.5</v>
      </c>
      <c r="F2031" s="26">
        <v>25564937.486678999</v>
      </c>
    </row>
    <row r="2032" spans="2:6" x14ac:dyDescent="0.3">
      <c r="B2032" s="35" t="s">
        <v>44</v>
      </c>
      <c r="C2032" s="28" t="s">
        <v>11</v>
      </c>
      <c r="D2032" s="28" t="s">
        <v>36</v>
      </c>
      <c r="E2032" s="28">
        <v>0.25</v>
      </c>
      <c r="F2032" s="28">
        <v>21829767.788511001</v>
      </c>
    </row>
    <row r="2033" spans="2:6" x14ac:dyDescent="0.3">
      <c r="B2033" s="34" t="s">
        <v>44</v>
      </c>
      <c r="C2033" s="26" t="s">
        <v>11</v>
      </c>
      <c r="D2033" s="26" t="s">
        <v>36</v>
      </c>
      <c r="E2033" s="26">
        <v>0.25</v>
      </c>
      <c r="F2033" s="26">
        <v>21829767.788511001</v>
      </c>
    </row>
    <row r="2034" spans="2:6" x14ac:dyDescent="0.3">
      <c r="B2034" s="35" t="s">
        <v>44</v>
      </c>
      <c r="C2034" s="28" t="s">
        <v>11</v>
      </c>
      <c r="D2034" s="28" t="s">
        <v>36</v>
      </c>
      <c r="E2034" s="28">
        <v>0.25</v>
      </c>
      <c r="F2034" s="28">
        <v>21829767.788511001</v>
      </c>
    </row>
    <row r="2035" spans="2:6" x14ac:dyDescent="0.3">
      <c r="B2035" s="34" t="s">
        <v>44</v>
      </c>
      <c r="C2035" s="26" t="s">
        <v>11</v>
      </c>
      <c r="D2035" s="26" t="s">
        <v>36</v>
      </c>
      <c r="E2035" s="26">
        <v>0.25</v>
      </c>
      <c r="F2035" s="26">
        <v>21829767.788511001</v>
      </c>
    </row>
    <row r="2036" spans="2:6" x14ac:dyDescent="0.3">
      <c r="B2036" s="35" t="s">
        <v>44</v>
      </c>
      <c r="C2036" s="28" t="s">
        <v>11</v>
      </c>
      <c r="D2036" s="28" t="s">
        <v>36</v>
      </c>
      <c r="E2036" s="28">
        <v>0.05</v>
      </c>
      <c r="F2036" s="28">
        <v>16891545.443156</v>
      </c>
    </row>
    <row r="2037" spans="2:6" x14ac:dyDescent="0.3">
      <c r="B2037" s="34" t="s">
        <v>44</v>
      </c>
      <c r="C2037" s="26" t="s">
        <v>11</v>
      </c>
      <c r="D2037" s="26" t="s">
        <v>36</v>
      </c>
      <c r="E2037" s="26">
        <v>0.05</v>
      </c>
      <c r="F2037" s="26">
        <v>16891545.443156</v>
      </c>
    </row>
    <row r="2038" spans="2:6" x14ac:dyDescent="0.3">
      <c r="B2038" s="35" t="s">
        <v>44</v>
      </c>
      <c r="C2038" s="28" t="s">
        <v>11</v>
      </c>
      <c r="D2038" s="28" t="s">
        <v>36</v>
      </c>
      <c r="E2038" s="28">
        <v>0.05</v>
      </c>
      <c r="F2038" s="28">
        <v>16891545.443156</v>
      </c>
    </row>
    <row r="2039" spans="2:6" x14ac:dyDescent="0.3">
      <c r="B2039" s="34" t="s">
        <v>44</v>
      </c>
      <c r="C2039" s="26" t="s">
        <v>11</v>
      </c>
      <c r="D2039" s="26" t="s">
        <v>36</v>
      </c>
      <c r="E2039" s="26">
        <v>0</v>
      </c>
      <c r="F2039" s="26">
        <v>10550638.472563</v>
      </c>
    </row>
    <row r="2040" spans="2:6" x14ac:dyDescent="0.3">
      <c r="B2040" s="35" t="s">
        <v>44</v>
      </c>
      <c r="C2040" s="28" t="s">
        <v>11</v>
      </c>
      <c r="D2040" s="28" t="s">
        <v>36</v>
      </c>
      <c r="E2040" s="28" t="s">
        <v>24</v>
      </c>
      <c r="F2040" s="28">
        <v>25482959.471521001</v>
      </c>
    </row>
    <row r="2041" spans="2:6" x14ac:dyDescent="0.3">
      <c r="B2041" s="34" t="s">
        <v>44</v>
      </c>
      <c r="C2041" s="26" t="s">
        <v>11</v>
      </c>
      <c r="D2041" s="26" t="s">
        <v>37</v>
      </c>
      <c r="E2041" s="26">
        <v>1</v>
      </c>
      <c r="F2041" s="26">
        <v>11688648.148314999</v>
      </c>
    </row>
    <row r="2042" spans="2:6" x14ac:dyDescent="0.3">
      <c r="B2042" s="35" t="s">
        <v>44</v>
      </c>
      <c r="C2042" s="28" t="s">
        <v>11</v>
      </c>
      <c r="D2042" s="28" t="s">
        <v>37</v>
      </c>
      <c r="E2042" s="28">
        <v>0.95</v>
      </c>
      <c r="F2042" s="28">
        <v>8494564.5502439998</v>
      </c>
    </row>
    <row r="2043" spans="2:6" x14ac:dyDescent="0.3">
      <c r="B2043" s="34" t="s">
        <v>44</v>
      </c>
      <c r="C2043" s="26" t="s">
        <v>11</v>
      </c>
      <c r="D2043" s="26" t="s">
        <v>37</v>
      </c>
      <c r="E2043" s="26">
        <v>0.95</v>
      </c>
      <c r="F2043" s="26">
        <v>8494564.5502439998</v>
      </c>
    </row>
    <row r="2044" spans="2:6" x14ac:dyDescent="0.3">
      <c r="B2044" s="35" t="s">
        <v>44</v>
      </c>
      <c r="C2044" s="28" t="s">
        <v>11</v>
      </c>
      <c r="D2044" s="28" t="s">
        <v>37</v>
      </c>
      <c r="E2044" s="28">
        <v>0.95</v>
      </c>
      <c r="F2044" s="28">
        <v>8494564.5502439998</v>
      </c>
    </row>
    <row r="2045" spans="2:6" x14ac:dyDescent="0.3">
      <c r="B2045" s="34" t="s">
        <v>44</v>
      </c>
      <c r="C2045" s="26" t="s">
        <v>11</v>
      </c>
      <c r="D2045" s="26" t="s">
        <v>37</v>
      </c>
      <c r="E2045" s="26">
        <v>0.75</v>
      </c>
      <c r="F2045" s="26">
        <v>6954165.6349280002</v>
      </c>
    </row>
    <row r="2046" spans="2:6" x14ac:dyDescent="0.3">
      <c r="B2046" s="35" t="s">
        <v>44</v>
      </c>
      <c r="C2046" s="28" t="s">
        <v>11</v>
      </c>
      <c r="D2046" s="28" t="s">
        <v>37</v>
      </c>
      <c r="E2046" s="28">
        <v>0.75</v>
      </c>
      <c r="F2046" s="28">
        <v>6954165.6349280002</v>
      </c>
    </row>
    <row r="2047" spans="2:6" x14ac:dyDescent="0.3">
      <c r="B2047" s="34" t="s">
        <v>44</v>
      </c>
      <c r="C2047" s="26" t="s">
        <v>11</v>
      </c>
      <c r="D2047" s="26" t="s">
        <v>37</v>
      </c>
      <c r="E2047" s="26">
        <v>0.75</v>
      </c>
      <c r="F2047" s="26">
        <v>6954165.6349280002</v>
      </c>
    </row>
    <row r="2048" spans="2:6" x14ac:dyDescent="0.3">
      <c r="B2048" s="35" t="s">
        <v>44</v>
      </c>
      <c r="C2048" s="28" t="s">
        <v>11</v>
      </c>
      <c r="D2048" s="28" t="s">
        <v>37</v>
      </c>
      <c r="E2048" s="28">
        <v>0.75</v>
      </c>
      <c r="F2048" s="28">
        <v>6954165.6349280002</v>
      </c>
    </row>
    <row r="2049" spans="2:6" x14ac:dyDescent="0.3">
      <c r="B2049" s="34" t="s">
        <v>44</v>
      </c>
      <c r="C2049" s="26" t="s">
        <v>11</v>
      </c>
      <c r="D2049" s="26" t="s">
        <v>37</v>
      </c>
      <c r="E2049" s="26">
        <v>0.5</v>
      </c>
      <c r="F2049" s="26">
        <v>5808120.1745969998</v>
      </c>
    </row>
    <row r="2050" spans="2:6" x14ac:dyDescent="0.3">
      <c r="B2050" s="35" t="s">
        <v>44</v>
      </c>
      <c r="C2050" s="28" t="s">
        <v>11</v>
      </c>
      <c r="D2050" s="28" t="s">
        <v>37</v>
      </c>
      <c r="E2050" s="28">
        <v>0.5</v>
      </c>
      <c r="F2050" s="28">
        <v>5808120.1745969998</v>
      </c>
    </row>
    <row r="2051" spans="2:6" x14ac:dyDescent="0.3">
      <c r="B2051" s="34" t="s">
        <v>44</v>
      </c>
      <c r="C2051" s="26" t="s">
        <v>11</v>
      </c>
      <c r="D2051" s="26" t="s">
        <v>37</v>
      </c>
      <c r="E2051" s="26">
        <v>0.5</v>
      </c>
      <c r="F2051" s="26">
        <v>5808120.1745969998</v>
      </c>
    </row>
    <row r="2052" spans="2:6" x14ac:dyDescent="0.3">
      <c r="B2052" s="35" t="s">
        <v>44</v>
      </c>
      <c r="C2052" s="28" t="s">
        <v>11</v>
      </c>
      <c r="D2052" s="28" t="s">
        <v>37</v>
      </c>
      <c r="E2052" s="28">
        <v>0.5</v>
      </c>
      <c r="F2052" s="28">
        <v>5808120.1745969998</v>
      </c>
    </row>
    <row r="2053" spans="2:6" x14ac:dyDescent="0.3">
      <c r="B2053" s="34" t="s">
        <v>44</v>
      </c>
      <c r="C2053" s="26" t="s">
        <v>11</v>
      </c>
      <c r="D2053" s="26" t="s">
        <v>37</v>
      </c>
      <c r="E2053" s="26">
        <v>0.5</v>
      </c>
      <c r="F2053" s="26">
        <v>5808120.1745969998</v>
      </c>
    </row>
    <row r="2054" spans="2:6" x14ac:dyDescent="0.3">
      <c r="B2054" s="35" t="s">
        <v>44</v>
      </c>
      <c r="C2054" s="28" t="s">
        <v>11</v>
      </c>
      <c r="D2054" s="28" t="s">
        <v>37</v>
      </c>
      <c r="E2054" s="28">
        <v>0.25</v>
      </c>
      <c r="F2054" s="28">
        <v>4611553.535476</v>
      </c>
    </row>
    <row r="2055" spans="2:6" x14ac:dyDescent="0.3">
      <c r="B2055" s="34" t="s">
        <v>44</v>
      </c>
      <c r="C2055" s="26" t="s">
        <v>11</v>
      </c>
      <c r="D2055" s="26" t="s">
        <v>37</v>
      </c>
      <c r="E2055" s="26">
        <v>0.25</v>
      </c>
      <c r="F2055" s="26">
        <v>4611553.535476</v>
      </c>
    </row>
    <row r="2056" spans="2:6" x14ac:dyDescent="0.3">
      <c r="B2056" s="35" t="s">
        <v>44</v>
      </c>
      <c r="C2056" s="28" t="s">
        <v>11</v>
      </c>
      <c r="D2056" s="28" t="s">
        <v>37</v>
      </c>
      <c r="E2056" s="28">
        <v>0.25</v>
      </c>
      <c r="F2056" s="28">
        <v>4611553.535476</v>
      </c>
    </row>
    <row r="2057" spans="2:6" x14ac:dyDescent="0.3">
      <c r="B2057" s="34" t="s">
        <v>44</v>
      </c>
      <c r="C2057" s="26" t="s">
        <v>11</v>
      </c>
      <c r="D2057" s="26" t="s">
        <v>37</v>
      </c>
      <c r="E2057" s="26">
        <v>0.25</v>
      </c>
      <c r="F2057" s="26">
        <v>4611553.535476</v>
      </c>
    </row>
    <row r="2058" spans="2:6" x14ac:dyDescent="0.3">
      <c r="B2058" s="35" t="s">
        <v>44</v>
      </c>
      <c r="C2058" s="28" t="s">
        <v>11</v>
      </c>
      <c r="D2058" s="28" t="s">
        <v>37</v>
      </c>
      <c r="E2058" s="28">
        <v>0.05</v>
      </c>
      <c r="F2058" s="28">
        <v>2989145.7246460002</v>
      </c>
    </row>
    <row r="2059" spans="2:6" x14ac:dyDescent="0.3">
      <c r="B2059" s="34" t="s">
        <v>44</v>
      </c>
      <c r="C2059" s="26" t="s">
        <v>11</v>
      </c>
      <c r="D2059" s="26" t="s">
        <v>37</v>
      </c>
      <c r="E2059" s="26">
        <v>0.05</v>
      </c>
      <c r="F2059" s="26">
        <v>2989145.7246460002</v>
      </c>
    </row>
    <row r="2060" spans="2:6" x14ac:dyDescent="0.3">
      <c r="B2060" s="35" t="s">
        <v>44</v>
      </c>
      <c r="C2060" s="28" t="s">
        <v>11</v>
      </c>
      <c r="D2060" s="28" t="s">
        <v>37</v>
      </c>
      <c r="E2060" s="28">
        <v>0.05</v>
      </c>
      <c r="F2060" s="28">
        <v>2989145.7246460002</v>
      </c>
    </row>
    <row r="2061" spans="2:6" x14ac:dyDescent="0.3">
      <c r="B2061" s="34" t="s">
        <v>44</v>
      </c>
      <c r="C2061" s="26" t="s">
        <v>11</v>
      </c>
      <c r="D2061" s="26" t="s">
        <v>37</v>
      </c>
      <c r="E2061" s="26">
        <v>0</v>
      </c>
      <c r="F2061" s="26">
        <v>1601771.61042</v>
      </c>
    </row>
    <row r="2062" spans="2:6" x14ac:dyDescent="0.3">
      <c r="B2062" s="35" t="s">
        <v>44</v>
      </c>
      <c r="C2062" s="28" t="s">
        <v>11</v>
      </c>
      <c r="D2062" s="28" t="s">
        <v>37</v>
      </c>
      <c r="E2062" s="28" t="s">
        <v>24</v>
      </c>
      <c r="F2062" s="28">
        <v>5787869.4324869998</v>
      </c>
    </row>
    <row r="2063" spans="2:6" x14ac:dyDescent="0.3">
      <c r="B2063" s="34" t="s">
        <v>44</v>
      </c>
      <c r="C2063" s="26" t="s">
        <v>11</v>
      </c>
      <c r="D2063" s="26" t="s">
        <v>38</v>
      </c>
      <c r="E2063" s="26">
        <v>1</v>
      </c>
      <c r="F2063" s="26">
        <v>32402627.736655001</v>
      </c>
    </row>
    <row r="2064" spans="2:6" x14ac:dyDescent="0.3">
      <c r="B2064" s="35" t="s">
        <v>44</v>
      </c>
      <c r="C2064" s="28" t="s">
        <v>11</v>
      </c>
      <c r="D2064" s="28" t="s">
        <v>38</v>
      </c>
      <c r="E2064" s="28">
        <v>0.95</v>
      </c>
      <c r="F2064" s="28">
        <v>25530997.271983001</v>
      </c>
    </row>
    <row r="2065" spans="2:6" x14ac:dyDescent="0.3">
      <c r="B2065" s="34" t="s">
        <v>44</v>
      </c>
      <c r="C2065" s="26" t="s">
        <v>11</v>
      </c>
      <c r="D2065" s="26" t="s">
        <v>38</v>
      </c>
      <c r="E2065" s="26">
        <v>0.95</v>
      </c>
      <c r="F2065" s="26">
        <v>25530997.271983001</v>
      </c>
    </row>
    <row r="2066" spans="2:6" x14ac:dyDescent="0.3">
      <c r="B2066" s="35" t="s">
        <v>44</v>
      </c>
      <c r="C2066" s="28" t="s">
        <v>11</v>
      </c>
      <c r="D2066" s="28" t="s">
        <v>38</v>
      </c>
      <c r="E2066" s="28">
        <v>0.95</v>
      </c>
      <c r="F2066" s="28">
        <v>25530997.271983001</v>
      </c>
    </row>
    <row r="2067" spans="2:6" x14ac:dyDescent="0.3">
      <c r="B2067" s="34" t="s">
        <v>44</v>
      </c>
      <c r="C2067" s="26" t="s">
        <v>11</v>
      </c>
      <c r="D2067" s="26" t="s">
        <v>38</v>
      </c>
      <c r="E2067" s="26">
        <v>0.75</v>
      </c>
      <c r="F2067" s="26">
        <v>22033771.571201999</v>
      </c>
    </row>
    <row r="2068" spans="2:6" x14ac:dyDescent="0.3">
      <c r="B2068" s="35" t="s">
        <v>44</v>
      </c>
      <c r="C2068" s="28" t="s">
        <v>11</v>
      </c>
      <c r="D2068" s="28" t="s">
        <v>38</v>
      </c>
      <c r="E2068" s="28">
        <v>0.75</v>
      </c>
      <c r="F2068" s="28">
        <v>22033771.571201999</v>
      </c>
    </row>
    <row r="2069" spans="2:6" x14ac:dyDescent="0.3">
      <c r="B2069" s="34" t="s">
        <v>44</v>
      </c>
      <c r="C2069" s="26" t="s">
        <v>11</v>
      </c>
      <c r="D2069" s="26" t="s">
        <v>38</v>
      </c>
      <c r="E2069" s="26">
        <v>0.75</v>
      </c>
      <c r="F2069" s="26">
        <v>22033771.571201999</v>
      </c>
    </row>
    <row r="2070" spans="2:6" x14ac:dyDescent="0.3">
      <c r="B2070" s="35" t="s">
        <v>44</v>
      </c>
      <c r="C2070" s="28" t="s">
        <v>11</v>
      </c>
      <c r="D2070" s="28" t="s">
        <v>38</v>
      </c>
      <c r="E2070" s="28">
        <v>0.75</v>
      </c>
      <c r="F2070" s="28">
        <v>22033771.571201999</v>
      </c>
    </row>
    <row r="2071" spans="2:6" x14ac:dyDescent="0.3">
      <c r="B2071" s="34" t="s">
        <v>44</v>
      </c>
      <c r="C2071" s="26" t="s">
        <v>11</v>
      </c>
      <c r="D2071" s="26" t="s">
        <v>38</v>
      </c>
      <c r="E2071" s="26">
        <v>0.5</v>
      </c>
      <c r="F2071" s="26">
        <v>19441755.001377001</v>
      </c>
    </row>
    <row r="2072" spans="2:6" x14ac:dyDescent="0.3">
      <c r="B2072" s="35" t="s">
        <v>44</v>
      </c>
      <c r="C2072" s="28" t="s">
        <v>11</v>
      </c>
      <c r="D2072" s="28" t="s">
        <v>38</v>
      </c>
      <c r="E2072" s="28">
        <v>0.5</v>
      </c>
      <c r="F2072" s="28">
        <v>19441755.001377001</v>
      </c>
    </row>
    <row r="2073" spans="2:6" x14ac:dyDescent="0.3">
      <c r="B2073" s="34" t="s">
        <v>44</v>
      </c>
      <c r="C2073" s="26" t="s">
        <v>11</v>
      </c>
      <c r="D2073" s="26" t="s">
        <v>38</v>
      </c>
      <c r="E2073" s="26">
        <v>0.5</v>
      </c>
      <c r="F2073" s="26">
        <v>19441755.001377001</v>
      </c>
    </row>
    <row r="2074" spans="2:6" x14ac:dyDescent="0.3">
      <c r="B2074" s="35" t="s">
        <v>44</v>
      </c>
      <c r="C2074" s="28" t="s">
        <v>11</v>
      </c>
      <c r="D2074" s="28" t="s">
        <v>38</v>
      </c>
      <c r="E2074" s="28">
        <v>0.5</v>
      </c>
      <c r="F2074" s="28">
        <v>19441755.001377001</v>
      </c>
    </row>
    <row r="2075" spans="2:6" x14ac:dyDescent="0.3">
      <c r="B2075" s="34" t="s">
        <v>44</v>
      </c>
      <c r="C2075" s="26" t="s">
        <v>11</v>
      </c>
      <c r="D2075" s="26" t="s">
        <v>38</v>
      </c>
      <c r="E2075" s="26">
        <v>0.5</v>
      </c>
      <c r="F2075" s="26">
        <v>19441755.001377001</v>
      </c>
    </row>
    <row r="2076" spans="2:6" x14ac:dyDescent="0.3">
      <c r="B2076" s="35" t="s">
        <v>44</v>
      </c>
      <c r="C2076" s="28" t="s">
        <v>11</v>
      </c>
      <c r="D2076" s="28" t="s">
        <v>38</v>
      </c>
      <c r="E2076" s="28">
        <v>0.25</v>
      </c>
      <c r="F2076" s="28">
        <v>16859399.794718001</v>
      </c>
    </row>
    <row r="2077" spans="2:6" x14ac:dyDescent="0.3">
      <c r="B2077" s="34" t="s">
        <v>44</v>
      </c>
      <c r="C2077" s="26" t="s">
        <v>11</v>
      </c>
      <c r="D2077" s="26" t="s">
        <v>38</v>
      </c>
      <c r="E2077" s="26">
        <v>0.25</v>
      </c>
      <c r="F2077" s="26">
        <v>16859399.794718001</v>
      </c>
    </row>
    <row r="2078" spans="2:6" x14ac:dyDescent="0.3">
      <c r="B2078" s="35" t="s">
        <v>44</v>
      </c>
      <c r="C2078" s="28" t="s">
        <v>11</v>
      </c>
      <c r="D2078" s="28" t="s">
        <v>38</v>
      </c>
      <c r="E2078" s="28">
        <v>0.25</v>
      </c>
      <c r="F2078" s="28">
        <v>16859399.794718001</v>
      </c>
    </row>
    <row r="2079" spans="2:6" x14ac:dyDescent="0.3">
      <c r="B2079" s="34" t="s">
        <v>44</v>
      </c>
      <c r="C2079" s="26" t="s">
        <v>11</v>
      </c>
      <c r="D2079" s="26" t="s">
        <v>38</v>
      </c>
      <c r="E2079" s="26">
        <v>0.25</v>
      </c>
      <c r="F2079" s="26">
        <v>16859399.794718001</v>
      </c>
    </row>
    <row r="2080" spans="2:6" x14ac:dyDescent="0.3">
      <c r="B2080" s="35" t="s">
        <v>44</v>
      </c>
      <c r="C2080" s="28" t="s">
        <v>11</v>
      </c>
      <c r="D2080" s="28" t="s">
        <v>38</v>
      </c>
      <c r="E2080" s="28">
        <v>0.05</v>
      </c>
      <c r="F2080" s="28">
        <v>13361504.187117999</v>
      </c>
    </row>
    <row r="2081" spans="2:6" x14ac:dyDescent="0.3">
      <c r="B2081" s="34" t="s">
        <v>44</v>
      </c>
      <c r="C2081" s="26" t="s">
        <v>11</v>
      </c>
      <c r="D2081" s="26" t="s">
        <v>38</v>
      </c>
      <c r="E2081" s="26">
        <v>0.05</v>
      </c>
      <c r="F2081" s="26">
        <v>13361504.187117999</v>
      </c>
    </row>
    <row r="2082" spans="2:6" x14ac:dyDescent="0.3">
      <c r="B2082" s="35" t="s">
        <v>44</v>
      </c>
      <c r="C2082" s="28" t="s">
        <v>11</v>
      </c>
      <c r="D2082" s="28" t="s">
        <v>38</v>
      </c>
      <c r="E2082" s="28">
        <v>0.05</v>
      </c>
      <c r="F2082" s="28">
        <v>13361504.187117999</v>
      </c>
    </row>
    <row r="2083" spans="2:6" x14ac:dyDescent="0.3">
      <c r="B2083" s="34" t="s">
        <v>44</v>
      </c>
      <c r="C2083" s="26" t="s">
        <v>11</v>
      </c>
      <c r="D2083" s="26" t="s">
        <v>38</v>
      </c>
      <c r="E2083" s="26">
        <v>0</v>
      </c>
      <c r="F2083" s="26">
        <v>8605088.5797140002</v>
      </c>
    </row>
    <row r="2084" spans="2:6" x14ac:dyDescent="0.3">
      <c r="B2084" s="35" t="s">
        <v>44</v>
      </c>
      <c r="C2084" s="28" t="s">
        <v>11</v>
      </c>
      <c r="D2084" s="28" t="s">
        <v>38</v>
      </c>
      <c r="E2084" s="28" t="s">
        <v>24</v>
      </c>
      <c r="F2084" s="28">
        <v>19450434.990152001</v>
      </c>
    </row>
    <row r="2085" spans="2:6" x14ac:dyDescent="0.3">
      <c r="B2085" s="34" t="s">
        <v>44</v>
      </c>
      <c r="C2085" s="26" t="s">
        <v>11</v>
      </c>
      <c r="D2085" s="26" t="s">
        <v>46</v>
      </c>
      <c r="E2085" s="26">
        <v>1</v>
      </c>
      <c r="F2085" s="26">
        <v>713</v>
      </c>
    </row>
    <row r="2086" spans="2:6" x14ac:dyDescent="0.3">
      <c r="B2086" s="35" t="s">
        <v>44</v>
      </c>
      <c r="C2086" s="28" t="s">
        <v>11</v>
      </c>
      <c r="D2086" s="28" t="s">
        <v>46</v>
      </c>
      <c r="E2086" s="28">
        <v>0.95</v>
      </c>
      <c r="F2086" s="28">
        <v>619</v>
      </c>
    </row>
    <row r="2087" spans="2:6" x14ac:dyDescent="0.3">
      <c r="B2087" s="34" t="s">
        <v>44</v>
      </c>
      <c r="C2087" s="26" t="s">
        <v>11</v>
      </c>
      <c r="D2087" s="26" t="s">
        <v>46</v>
      </c>
      <c r="E2087" s="26">
        <v>0.95</v>
      </c>
      <c r="F2087" s="26">
        <v>619</v>
      </c>
    </row>
    <row r="2088" spans="2:6" x14ac:dyDescent="0.3">
      <c r="B2088" s="35" t="s">
        <v>44</v>
      </c>
      <c r="C2088" s="28" t="s">
        <v>11</v>
      </c>
      <c r="D2088" s="28" t="s">
        <v>46</v>
      </c>
      <c r="E2088" s="28">
        <v>0.95</v>
      </c>
      <c r="F2088" s="28">
        <v>619</v>
      </c>
    </row>
    <row r="2089" spans="2:6" x14ac:dyDescent="0.3">
      <c r="B2089" s="34" t="s">
        <v>44</v>
      </c>
      <c r="C2089" s="26" t="s">
        <v>11</v>
      </c>
      <c r="D2089" s="26" t="s">
        <v>46</v>
      </c>
      <c r="E2089" s="26">
        <v>0.75</v>
      </c>
      <c r="F2089" s="26">
        <v>558</v>
      </c>
    </row>
    <row r="2090" spans="2:6" x14ac:dyDescent="0.3">
      <c r="B2090" s="35" t="s">
        <v>44</v>
      </c>
      <c r="C2090" s="28" t="s">
        <v>11</v>
      </c>
      <c r="D2090" s="28" t="s">
        <v>46</v>
      </c>
      <c r="E2090" s="28">
        <v>0.75</v>
      </c>
      <c r="F2090" s="28">
        <v>558</v>
      </c>
    </row>
    <row r="2091" spans="2:6" x14ac:dyDescent="0.3">
      <c r="B2091" s="34" t="s">
        <v>44</v>
      </c>
      <c r="C2091" s="26" t="s">
        <v>11</v>
      </c>
      <c r="D2091" s="26" t="s">
        <v>46</v>
      </c>
      <c r="E2091" s="26">
        <v>0.75</v>
      </c>
      <c r="F2091" s="26">
        <v>558</v>
      </c>
    </row>
    <row r="2092" spans="2:6" x14ac:dyDescent="0.3">
      <c r="B2092" s="35" t="s">
        <v>44</v>
      </c>
      <c r="C2092" s="28" t="s">
        <v>11</v>
      </c>
      <c r="D2092" s="28" t="s">
        <v>46</v>
      </c>
      <c r="E2092" s="28">
        <v>0.75</v>
      </c>
      <c r="F2092" s="28">
        <v>558</v>
      </c>
    </row>
    <row r="2093" spans="2:6" x14ac:dyDescent="0.3">
      <c r="B2093" s="34" t="s">
        <v>44</v>
      </c>
      <c r="C2093" s="26" t="s">
        <v>11</v>
      </c>
      <c r="D2093" s="26" t="s">
        <v>46</v>
      </c>
      <c r="E2093" s="26">
        <v>0.5</v>
      </c>
      <c r="F2093" s="26">
        <v>506</v>
      </c>
    </row>
    <row r="2094" spans="2:6" x14ac:dyDescent="0.3">
      <c r="B2094" s="35" t="s">
        <v>44</v>
      </c>
      <c r="C2094" s="28" t="s">
        <v>11</v>
      </c>
      <c r="D2094" s="28" t="s">
        <v>46</v>
      </c>
      <c r="E2094" s="28">
        <v>0.5</v>
      </c>
      <c r="F2094" s="28">
        <v>506</v>
      </c>
    </row>
    <row r="2095" spans="2:6" x14ac:dyDescent="0.3">
      <c r="B2095" s="34" t="s">
        <v>44</v>
      </c>
      <c r="C2095" s="26" t="s">
        <v>11</v>
      </c>
      <c r="D2095" s="26" t="s">
        <v>46</v>
      </c>
      <c r="E2095" s="26">
        <v>0.5</v>
      </c>
      <c r="F2095" s="26">
        <v>506</v>
      </c>
    </row>
    <row r="2096" spans="2:6" x14ac:dyDescent="0.3">
      <c r="B2096" s="35" t="s">
        <v>44</v>
      </c>
      <c r="C2096" s="28" t="s">
        <v>11</v>
      </c>
      <c r="D2096" s="28" t="s">
        <v>46</v>
      </c>
      <c r="E2096" s="28">
        <v>0.5</v>
      </c>
      <c r="F2096" s="28">
        <v>506</v>
      </c>
    </row>
    <row r="2097" spans="2:6" x14ac:dyDescent="0.3">
      <c r="B2097" s="34" t="s">
        <v>44</v>
      </c>
      <c r="C2097" s="26" t="s">
        <v>11</v>
      </c>
      <c r="D2097" s="26" t="s">
        <v>46</v>
      </c>
      <c r="E2097" s="26">
        <v>0.5</v>
      </c>
      <c r="F2097" s="26">
        <v>506</v>
      </c>
    </row>
    <row r="2098" spans="2:6" x14ac:dyDescent="0.3">
      <c r="B2098" s="35" t="s">
        <v>44</v>
      </c>
      <c r="C2098" s="28" t="s">
        <v>11</v>
      </c>
      <c r="D2098" s="28" t="s">
        <v>46</v>
      </c>
      <c r="E2098" s="28">
        <v>0.25</v>
      </c>
      <c r="F2098" s="28">
        <v>440</v>
      </c>
    </row>
    <row r="2099" spans="2:6" x14ac:dyDescent="0.3">
      <c r="B2099" s="34" t="s">
        <v>44</v>
      </c>
      <c r="C2099" s="26" t="s">
        <v>11</v>
      </c>
      <c r="D2099" s="26" t="s">
        <v>46</v>
      </c>
      <c r="E2099" s="26">
        <v>0.25</v>
      </c>
      <c r="F2099" s="26">
        <v>440</v>
      </c>
    </row>
    <row r="2100" spans="2:6" x14ac:dyDescent="0.3">
      <c r="B2100" s="35" t="s">
        <v>44</v>
      </c>
      <c r="C2100" s="28" t="s">
        <v>11</v>
      </c>
      <c r="D2100" s="28" t="s">
        <v>46</v>
      </c>
      <c r="E2100" s="28">
        <v>0.25</v>
      </c>
      <c r="F2100" s="28">
        <v>440</v>
      </c>
    </row>
    <row r="2101" spans="2:6" x14ac:dyDescent="0.3">
      <c r="B2101" s="34" t="s">
        <v>44</v>
      </c>
      <c r="C2101" s="26" t="s">
        <v>11</v>
      </c>
      <c r="D2101" s="26" t="s">
        <v>46</v>
      </c>
      <c r="E2101" s="26">
        <v>0.25</v>
      </c>
      <c r="F2101" s="26">
        <v>440</v>
      </c>
    </row>
    <row r="2102" spans="2:6" x14ac:dyDescent="0.3">
      <c r="B2102" s="35" t="s">
        <v>44</v>
      </c>
      <c r="C2102" s="28" t="s">
        <v>11</v>
      </c>
      <c r="D2102" s="28" t="s">
        <v>46</v>
      </c>
      <c r="E2102" s="28">
        <v>0.05</v>
      </c>
      <c r="F2102" s="28">
        <v>333</v>
      </c>
    </row>
    <row r="2103" spans="2:6" x14ac:dyDescent="0.3">
      <c r="B2103" s="34" t="s">
        <v>44</v>
      </c>
      <c r="C2103" s="26" t="s">
        <v>11</v>
      </c>
      <c r="D2103" s="26" t="s">
        <v>46</v>
      </c>
      <c r="E2103" s="26">
        <v>0.05</v>
      </c>
      <c r="F2103" s="26">
        <v>333</v>
      </c>
    </row>
    <row r="2104" spans="2:6" x14ac:dyDescent="0.3">
      <c r="B2104" s="35" t="s">
        <v>44</v>
      </c>
      <c r="C2104" s="28" t="s">
        <v>11</v>
      </c>
      <c r="D2104" s="28" t="s">
        <v>46</v>
      </c>
      <c r="E2104" s="28">
        <v>0.05</v>
      </c>
      <c r="F2104" s="28">
        <v>333</v>
      </c>
    </row>
    <row r="2105" spans="2:6" x14ac:dyDescent="0.3">
      <c r="B2105" s="34" t="s">
        <v>44</v>
      </c>
      <c r="C2105" s="26" t="s">
        <v>11</v>
      </c>
      <c r="D2105" s="26" t="s">
        <v>46</v>
      </c>
      <c r="E2105" s="26">
        <v>0</v>
      </c>
      <c r="F2105" s="26">
        <v>249</v>
      </c>
    </row>
    <row r="2106" spans="2:6" x14ac:dyDescent="0.3">
      <c r="B2106" s="35" t="s">
        <v>44</v>
      </c>
      <c r="C2106" s="28" t="s">
        <v>11</v>
      </c>
      <c r="D2106" s="28" t="s">
        <v>46</v>
      </c>
      <c r="E2106" s="28" t="s">
        <v>24</v>
      </c>
      <c r="F2106" s="28">
        <v>494.80011100000002</v>
      </c>
    </row>
    <row r="2107" spans="2:6" x14ac:dyDescent="0.3">
      <c r="B2107" s="34" t="s">
        <v>44</v>
      </c>
      <c r="C2107" s="26" t="s">
        <v>11</v>
      </c>
      <c r="D2107" s="26" t="s">
        <v>39</v>
      </c>
      <c r="E2107" s="26">
        <v>1</v>
      </c>
      <c r="F2107" s="26">
        <v>62.257274000000002</v>
      </c>
    </row>
    <row r="2108" spans="2:6" x14ac:dyDescent="0.3">
      <c r="B2108" s="35" t="s">
        <v>44</v>
      </c>
      <c r="C2108" s="28" t="s">
        <v>11</v>
      </c>
      <c r="D2108" s="28" t="s">
        <v>39</v>
      </c>
      <c r="E2108" s="28">
        <v>0.95</v>
      </c>
      <c r="F2108" s="28">
        <v>51.158825</v>
      </c>
    </row>
    <row r="2109" spans="2:6" x14ac:dyDescent="0.3">
      <c r="B2109" s="34" t="s">
        <v>44</v>
      </c>
      <c r="C2109" s="26" t="s">
        <v>11</v>
      </c>
      <c r="D2109" s="26" t="s">
        <v>39</v>
      </c>
      <c r="E2109" s="26">
        <v>0.95</v>
      </c>
      <c r="F2109" s="26">
        <v>51.158825</v>
      </c>
    </row>
    <row r="2110" spans="2:6" x14ac:dyDescent="0.3">
      <c r="B2110" s="35" t="s">
        <v>44</v>
      </c>
      <c r="C2110" s="28" t="s">
        <v>11</v>
      </c>
      <c r="D2110" s="28" t="s">
        <v>39</v>
      </c>
      <c r="E2110" s="28">
        <v>0.95</v>
      </c>
      <c r="F2110" s="28">
        <v>51.158825</v>
      </c>
    </row>
    <row r="2111" spans="2:6" x14ac:dyDescent="0.3">
      <c r="B2111" s="34" t="s">
        <v>44</v>
      </c>
      <c r="C2111" s="26" t="s">
        <v>11</v>
      </c>
      <c r="D2111" s="26" t="s">
        <v>39</v>
      </c>
      <c r="E2111" s="26">
        <v>0.75</v>
      </c>
      <c r="F2111" s="26">
        <v>46.190330000000003</v>
      </c>
    </row>
    <row r="2112" spans="2:6" x14ac:dyDescent="0.3">
      <c r="B2112" s="35" t="s">
        <v>44</v>
      </c>
      <c r="C2112" s="28" t="s">
        <v>11</v>
      </c>
      <c r="D2112" s="28" t="s">
        <v>39</v>
      </c>
      <c r="E2112" s="28">
        <v>0.75</v>
      </c>
      <c r="F2112" s="28">
        <v>46.190330000000003</v>
      </c>
    </row>
    <row r="2113" spans="2:6" x14ac:dyDescent="0.3">
      <c r="B2113" s="34" t="s">
        <v>44</v>
      </c>
      <c r="C2113" s="26" t="s">
        <v>11</v>
      </c>
      <c r="D2113" s="26" t="s">
        <v>39</v>
      </c>
      <c r="E2113" s="26">
        <v>0.75</v>
      </c>
      <c r="F2113" s="26">
        <v>46.190330000000003</v>
      </c>
    </row>
    <row r="2114" spans="2:6" x14ac:dyDescent="0.3">
      <c r="B2114" s="35" t="s">
        <v>44</v>
      </c>
      <c r="C2114" s="28" t="s">
        <v>11</v>
      </c>
      <c r="D2114" s="28" t="s">
        <v>39</v>
      </c>
      <c r="E2114" s="28">
        <v>0.75</v>
      </c>
      <c r="F2114" s="28">
        <v>46.190330000000003</v>
      </c>
    </row>
    <row r="2115" spans="2:6" x14ac:dyDescent="0.3">
      <c r="B2115" s="34" t="s">
        <v>44</v>
      </c>
      <c r="C2115" s="26" t="s">
        <v>11</v>
      </c>
      <c r="D2115" s="26" t="s">
        <v>39</v>
      </c>
      <c r="E2115" s="26">
        <v>0.5</v>
      </c>
      <c r="F2115" s="26">
        <v>42.479816999999997</v>
      </c>
    </row>
    <row r="2116" spans="2:6" x14ac:dyDescent="0.3">
      <c r="B2116" s="35" t="s">
        <v>44</v>
      </c>
      <c r="C2116" s="28" t="s">
        <v>11</v>
      </c>
      <c r="D2116" s="28" t="s">
        <v>39</v>
      </c>
      <c r="E2116" s="28">
        <v>0.5</v>
      </c>
      <c r="F2116" s="28">
        <v>42.479816999999997</v>
      </c>
    </row>
    <row r="2117" spans="2:6" x14ac:dyDescent="0.3">
      <c r="B2117" s="34" t="s">
        <v>44</v>
      </c>
      <c r="C2117" s="26" t="s">
        <v>11</v>
      </c>
      <c r="D2117" s="26" t="s">
        <v>39</v>
      </c>
      <c r="E2117" s="26">
        <v>0.5</v>
      </c>
      <c r="F2117" s="26">
        <v>42.479816999999997</v>
      </c>
    </row>
    <row r="2118" spans="2:6" x14ac:dyDescent="0.3">
      <c r="B2118" s="35" t="s">
        <v>44</v>
      </c>
      <c r="C2118" s="28" t="s">
        <v>11</v>
      </c>
      <c r="D2118" s="28" t="s">
        <v>39</v>
      </c>
      <c r="E2118" s="28">
        <v>0.5</v>
      </c>
      <c r="F2118" s="28">
        <v>42.479816999999997</v>
      </c>
    </row>
    <row r="2119" spans="2:6" x14ac:dyDescent="0.3">
      <c r="B2119" s="34" t="s">
        <v>44</v>
      </c>
      <c r="C2119" s="26" t="s">
        <v>11</v>
      </c>
      <c r="D2119" s="26" t="s">
        <v>39</v>
      </c>
      <c r="E2119" s="26">
        <v>0.5</v>
      </c>
      <c r="F2119" s="26">
        <v>42.479816999999997</v>
      </c>
    </row>
    <row r="2120" spans="2:6" x14ac:dyDescent="0.3">
      <c r="B2120" s="35" t="s">
        <v>44</v>
      </c>
      <c r="C2120" s="28" t="s">
        <v>11</v>
      </c>
      <c r="D2120" s="28" t="s">
        <v>39</v>
      </c>
      <c r="E2120" s="28">
        <v>0.25</v>
      </c>
      <c r="F2120" s="28">
        <v>38.548848999999997</v>
      </c>
    </row>
    <row r="2121" spans="2:6" x14ac:dyDescent="0.3">
      <c r="B2121" s="34" t="s">
        <v>44</v>
      </c>
      <c r="C2121" s="26" t="s">
        <v>11</v>
      </c>
      <c r="D2121" s="26" t="s">
        <v>39</v>
      </c>
      <c r="E2121" s="26">
        <v>0.25</v>
      </c>
      <c r="F2121" s="26">
        <v>38.548848999999997</v>
      </c>
    </row>
    <row r="2122" spans="2:6" x14ac:dyDescent="0.3">
      <c r="B2122" s="35" t="s">
        <v>44</v>
      </c>
      <c r="C2122" s="28" t="s">
        <v>11</v>
      </c>
      <c r="D2122" s="28" t="s">
        <v>39</v>
      </c>
      <c r="E2122" s="28">
        <v>0.25</v>
      </c>
      <c r="F2122" s="28">
        <v>38.548848999999997</v>
      </c>
    </row>
    <row r="2123" spans="2:6" x14ac:dyDescent="0.3">
      <c r="B2123" s="34" t="s">
        <v>44</v>
      </c>
      <c r="C2123" s="26" t="s">
        <v>11</v>
      </c>
      <c r="D2123" s="26" t="s">
        <v>39</v>
      </c>
      <c r="E2123" s="26">
        <v>0.25</v>
      </c>
      <c r="F2123" s="26">
        <v>38.548848999999997</v>
      </c>
    </row>
    <row r="2124" spans="2:6" x14ac:dyDescent="0.3">
      <c r="B2124" s="35" t="s">
        <v>44</v>
      </c>
      <c r="C2124" s="28" t="s">
        <v>11</v>
      </c>
      <c r="D2124" s="28" t="s">
        <v>39</v>
      </c>
      <c r="E2124" s="28">
        <v>0.05</v>
      </c>
      <c r="F2124" s="28">
        <v>32.828833000000003</v>
      </c>
    </row>
    <row r="2125" spans="2:6" x14ac:dyDescent="0.3">
      <c r="B2125" s="34" t="s">
        <v>44</v>
      </c>
      <c r="C2125" s="26" t="s">
        <v>11</v>
      </c>
      <c r="D2125" s="26" t="s">
        <v>39</v>
      </c>
      <c r="E2125" s="26">
        <v>0.05</v>
      </c>
      <c r="F2125" s="26">
        <v>32.828833000000003</v>
      </c>
    </row>
    <row r="2126" spans="2:6" x14ac:dyDescent="0.3">
      <c r="B2126" s="35" t="s">
        <v>44</v>
      </c>
      <c r="C2126" s="28" t="s">
        <v>11</v>
      </c>
      <c r="D2126" s="28" t="s">
        <v>39</v>
      </c>
      <c r="E2126" s="28">
        <v>0.05</v>
      </c>
      <c r="F2126" s="28">
        <v>32.828833000000003</v>
      </c>
    </row>
    <row r="2127" spans="2:6" x14ac:dyDescent="0.3">
      <c r="B2127" s="34" t="s">
        <v>44</v>
      </c>
      <c r="C2127" s="26" t="s">
        <v>11</v>
      </c>
      <c r="D2127" s="26" t="s">
        <v>39</v>
      </c>
      <c r="E2127" s="26">
        <v>0</v>
      </c>
      <c r="F2127" s="26">
        <v>23.383621999999999</v>
      </c>
    </row>
    <row r="2128" spans="2:6" x14ac:dyDescent="0.3">
      <c r="B2128" s="35" t="s">
        <v>44</v>
      </c>
      <c r="C2128" s="28" t="s">
        <v>11</v>
      </c>
      <c r="D2128" s="28" t="s">
        <v>39</v>
      </c>
      <c r="E2128" s="28" t="s">
        <v>24</v>
      </c>
      <c r="F2128" s="28">
        <v>42.316149000000003</v>
      </c>
    </row>
    <row r="2129" spans="2:6" x14ac:dyDescent="0.3">
      <c r="B2129" s="34" t="s">
        <v>44</v>
      </c>
      <c r="C2129" s="26" t="s">
        <v>11</v>
      </c>
      <c r="D2129" s="26" t="s">
        <v>40</v>
      </c>
      <c r="E2129" s="26">
        <v>1</v>
      </c>
      <c r="F2129" s="26">
        <v>337.105096</v>
      </c>
    </row>
    <row r="2130" spans="2:6" x14ac:dyDescent="0.3">
      <c r="B2130" s="35" t="s">
        <v>44</v>
      </c>
      <c r="C2130" s="28" t="s">
        <v>11</v>
      </c>
      <c r="D2130" s="28" t="s">
        <v>40</v>
      </c>
      <c r="E2130" s="28">
        <v>0.95</v>
      </c>
      <c r="F2130" s="28">
        <v>256.25035700000001</v>
      </c>
    </row>
    <row r="2131" spans="2:6" x14ac:dyDescent="0.3">
      <c r="B2131" s="34" t="s">
        <v>44</v>
      </c>
      <c r="C2131" s="26" t="s">
        <v>11</v>
      </c>
      <c r="D2131" s="26" t="s">
        <v>40</v>
      </c>
      <c r="E2131" s="26">
        <v>0.95</v>
      </c>
      <c r="F2131" s="26">
        <v>256.25035700000001</v>
      </c>
    </row>
    <row r="2132" spans="2:6" x14ac:dyDescent="0.3">
      <c r="B2132" s="35" t="s">
        <v>44</v>
      </c>
      <c r="C2132" s="28" t="s">
        <v>11</v>
      </c>
      <c r="D2132" s="28" t="s">
        <v>40</v>
      </c>
      <c r="E2132" s="28">
        <v>0.95</v>
      </c>
      <c r="F2132" s="28">
        <v>256.25035700000001</v>
      </c>
    </row>
    <row r="2133" spans="2:6" x14ac:dyDescent="0.3">
      <c r="B2133" s="34" t="s">
        <v>44</v>
      </c>
      <c r="C2133" s="26" t="s">
        <v>11</v>
      </c>
      <c r="D2133" s="26" t="s">
        <v>40</v>
      </c>
      <c r="E2133" s="26">
        <v>0.75</v>
      </c>
      <c r="F2133" s="26">
        <v>226.47044099999999</v>
      </c>
    </row>
    <row r="2134" spans="2:6" x14ac:dyDescent="0.3">
      <c r="B2134" s="35" t="s">
        <v>44</v>
      </c>
      <c r="C2134" s="28" t="s">
        <v>11</v>
      </c>
      <c r="D2134" s="28" t="s">
        <v>40</v>
      </c>
      <c r="E2134" s="28">
        <v>0.75</v>
      </c>
      <c r="F2134" s="28">
        <v>226.47044099999999</v>
      </c>
    </row>
    <row r="2135" spans="2:6" x14ac:dyDescent="0.3">
      <c r="B2135" s="34" t="s">
        <v>44</v>
      </c>
      <c r="C2135" s="26" t="s">
        <v>11</v>
      </c>
      <c r="D2135" s="26" t="s">
        <v>40</v>
      </c>
      <c r="E2135" s="26">
        <v>0.75</v>
      </c>
      <c r="F2135" s="26">
        <v>226.47044099999999</v>
      </c>
    </row>
    <row r="2136" spans="2:6" x14ac:dyDescent="0.3">
      <c r="B2136" s="35" t="s">
        <v>44</v>
      </c>
      <c r="C2136" s="28" t="s">
        <v>11</v>
      </c>
      <c r="D2136" s="28" t="s">
        <v>40</v>
      </c>
      <c r="E2136" s="28">
        <v>0.75</v>
      </c>
      <c r="F2136" s="28">
        <v>226.47044099999999</v>
      </c>
    </row>
    <row r="2137" spans="2:6" x14ac:dyDescent="0.3">
      <c r="B2137" s="34" t="s">
        <v>44</v>
      </c>
      <c r="C2137" s="26" t="s">
        <v>11</v>
      </c>
      <c r="D2137" s="26" t="s">
        <v>40</v>
      </c>
      <c r="E2137" s="26">
        <v>0.5</v>
      </c>
      <c r="F2137" s="26">
        <v>208.97654399999999</v>
      </c>
    </row>
    <row r="2138" spans="2:6" x14ac:dyDescent="0.3">
      <c r="B2138" s="35" t="s">
        <v>44</v>
      </c>
      <c r="C2138" s="28" t="s">
        <v>11</v>
      </c>
      <c r="D2138" s="28" t="s">
        <v>40</v>
      </c>
      <c r="E2138" s="28">
        <v>0.5</v>
      </c>
      <c r="F2138" s="28">
        <v>208.97654399999999</v>
      </c>
    </row>
    <row r="2139" spans="2:6" x14ac:dyDescent="0.3">
      <c r="B2139" s="34" t="s">
        <v>44</v>
      </c>
      <c r="C2139" s="26" t="s">
        <v>11</v>
      </c>
      <c r="D2139" s="26" t="s">
        <v>40</v>
      </c>
      <c r="E2139" s="26">
        <v>0.5</v>
      </c>
      <c r="F2139" s="26">
        <v>208.97654399999999</v>
      </c>
    </row>
    <row r="2140" spans="2:6" x14ac:dyDescent="0.3">
      <c r="B2140" s="35" t="s">
        <v>44</v>
      </c>
      <c r="C2140" s="28" t="s">
        <v>11</v>
      </c>
      <c r="D2140" s="28" t="s">
        <v>40</v>
      </c>
      <c r="E2140" s="28">
        <v>0.5</v>
      </c>
      <c r="F2140" s="28">
        <v>208.97654399999999</v>
      </c>
    </row>
    <row r="2141" spans="2:6" x14ac:dyDescent="0.3">
      <c r="B2141" s="34" t="s">
        <v>44</v>
      </c>
      <c r="C2141" s="26" t="s">
        <v>11</v>
      </c>
      <c r="D2141" s="26" t="s">
        <v>40</v>
      </c>
      <c r="E2141" s="26">
        <v>0.5</v>
      </c>
      <c r="F2141" s="26">
        <v>208.97654399999999</v>
      </c>
    </row>
    <row r="2142" spans="2:6" x14ac:dyDescent="0.3">
      <c r="B2142" s="35" t="s">
        <v>44</v>
      </c>
      <c r="C2142" s="28" t="s">
        <v>11</v>
      </c>
      <c r="D2142" s="28" t="s">
        <v>40</v>
      </c>
      <c r="E2142" s="28">
        <v>0.25</v>
      </c>
      <c r="F2142" s="28">
        <v>194.185273</v>
      </c>
    </row>
    <row r="2143" spans="2:6" x14ac:dyDescent="0.3">
      <c r="B2143" s="34" t="s">
        <v>44</v>
      </c>
      <c r="C2143" s="26" t="s">
        <v>11</v>
      </c>
      <c r="D2143" s="26" t="s">
        <v>40</v>
      </c>
      <c r="E2143" s="26">
        <v>0.25</v>
      </c>
      <c r="F2143" s="26">
        <v>194.185273</v>
      </c>
    </row>
    <row r="2144" spans="2:6" x14ac:dyDescent="0.3">
      <c r="B2144" s="35" t="s">
        <v>44</v>
      </c>
      <c r="C2144" s="28" t="s">
        <v>11</v>
      </c>
      <c r="D2144" s="28" t="s">
        <v>40</v>
      </c>
      <c r="E2144" s="28">
        <v>0.25</v>
      </c>
      <c r="F2144" s="28">
        <v>194.185273</v>
      </c>
    </row>
    <row r="2145" spans="2:6" x14ac:dyDescent="0.3">
      <c r="B2145" s="34" t="s">
        <v>44</v>
      </c>
      <c r="C2145" s="26" t="s">
        <v>11</v>
      </c>
      <c r="D2145" s="26" t="s">
        <v>40</v>
      </c>
      <c r="E2145" s="26">
        <v>0.25</v>
      </c>
      <c r="F2145" s="26">
        <v>194.185273</v>
      </c>
    </row>
    <row r="2146" spans="2:6" x14ac:dyDescent="0.3">
      <c r="B2146" s="35" t="s">
        <v>44</v>
      </c>
      <c r="C2146" s="28" t="s">
        <v>11</v>
      </c>
      <c r="D2146" s="28" t="s">
        <v>40</v>
      </c>
      <c r="E2146" s="28">
        <v>0.05</v>
      </c>
      <c r="F2146" s="28">
        <v>178.55302900000001</v>
      </c>
    </row>
    <row r="2147" spans="2:6" x14ac:dyDescent="0.3">
      <c r="B2147" s="34" t="s">
        <v>44</v>
      </c>
      <c r="C2147" s="26" t="s">
        <v>11</v>
      </c>
      <c r="D2147" s="26" t="s">
        <v>40</v>
      </c>
      <c r="E2147" s="26">
        <v>0.05</v>
      </c>
      <c r="F2147" s="26">
        <v>178.55302900000001</v>
      </c>
    </row>
    <row r="2148" spans="2:6" x14ac:dyDescent="0.3">
      <c r="B2148" s="35" t="s">
        <v>44</v>
      </c>
      <c r="C2148" s="28" t="s">
        <v>11</v>
      </c>
      <c r="D2148" s="28" t="s">
        <v>40</v>
      </c>
      <c r="E2148" s="28">
        <v>0.05</v>
      </c>
      <c r="F2148" s="28">
        <v>178.55302900000001</v>
      </c>
    </row>
    <row r="2149" spans="2:6" x14ac:dyDescent="0.3">
      <c r="B2149" s="34" t="s">
        <v>44</v>
      </c>
      <c r="C2149" s="26" t="s">
        <v>11</v>
      </c>
      <c r="D2149" s="26" t="s">
        <v>40</v>
      </c>
      <c r="E2149" s="26">
        <v>0</v>
      </c>
      <c r="F2149" s="26">
        <v>161.52534900000001</v>
      </c>
    </row>
    <row r="2150" spans="2:6" x14ac:dyDescent="0.3">
      <c r="B2150" s="35" t="s">
        <v>44</v>
      </c>
      <c r="C2150" s="28" t="s">
        <v>11</v>
      </c>
      <c r="D2150" s="28" t="s">
        <v>40</v>
      </c>
      <c r="E2150" s="28" t="s">
        <v>24</v>
      </c>
      <c r="F2150" s="28">
        <v>211.95093499999999</v>
      </c>
    </row>
    <row r="2151" spans="2:6" x14ac:dyDescent="0.3">
      <c r="B2151" s="34" t="s">
        <v>44</v>
      </c>
      <c r="C2151" s="26" t="s">
        <v>11</v>
      </c>
      <c r="D2151" s="26" t="s">
        <v>41</v>
      </c>
      <c r="E2151" s="26">
        <v>1</v>
      </c>
      <c r="F2151" s="26">
        <v>385.63609500000001</v>
      </c>
    </row>
    <row r="2152" spans="2:6" x14ac:dyDescent="0.3">
      <c r="B2152" s="35" t="s">
        <v>44</v>
      </c>
      <c r="C2152" s="28" t="s">
        <v>11</v>
      </c>
      <c r="D2152" s="28" t="s">
        <v>41</v>
      </c>
      <c r="E2152" s="28">
        <v>0.95</v>
      </c>
      <c r="F2152" s="28">
        <v>317.841882</v>
      </c>
    </row>
    <row r="2153" spans="2:6" x14ac:dyDescent="0.3">
      <c r="B2153" s="34" t="s">
        <v>44</v>
      </c>
      <c r="C2153" s="26" t="s">
        <v>11</v>
      </c>
      <c r="D2153" s="26" t="s">
        <v>41</v>
      </c>
      <c r="E2153" s="26">
        <v>0.95</v>
      </c>
      <c r="F2153" s="26">
        <v>317.841882</v>
      </c>
    </row>
    <row r="2154" spans="2:6" x14ac:dyDescent="0.3">
      <c r="B2154" s="35" t="s">
        <v>44</v>
      </c>
      <c r="C2154" s="28" t="s">
        <v>11</v>
      </c>
      <c r="D2154" s="28" t="s">
        <v>41</v>
      </c>
      <c r="E2154" s="28">
        <v>0.95</v>
      </c>
      <c r="F2154" s="28">
        <v>317.841882</v>
      </c>
    </row>
    <row r="2155" spans="2:6" x14ac:dyDescent="0.3">
      <c r="B2155" s="34" t="s">
        <v>44</v>
      </c>
      <c r="C2155" s="26" t="s">
        <v>11</v>
      </c>
      <c r="D2155" s="26" t="s">
        <v>41</v>
      </c>
      <c r="E2155" s="26">
        <v>0.75</v>
      </c>
      <c r="F2155" s="26">
        <v>291.83827600000001</v>
      </c>
    </row>
    <row r="2156" spans="2:6" x14ac:dyDescent="0.3">
      <c r="B2156" s="35" t="s">
        <v>44</v>
      </c>
      <c r="C2156" s="28" t="s">
        <v>11</v>
      </c>
      <c r="D2156" s="28" t="s">
        <v>41</v>
      </c>
      <c r="E2156" s="28">
        <v>0.75</v>
      </c>
      <c r="F2156" s="28">
        <v>291.83827600000001</v>
      </c>
    </row>
    <row r="2157" spans="2:6" x14ac:dyDescent="0.3">
      <c r="B2157" s="34" t="s">
        <v>44</v>
      </c>
      <c r="C2157" s="26" t="s">
        <v>11</v>
      </c>
      <c r="D2157" s="26" t="s">
        <v>41</v>
      </c>
      <c r="E2157" s="26">
        <v>0.75</v>
      </c>
      <c r="F2157" s="26">
        <v>291.83827600000001</v>
      </c>
    </row>
    <row r="2158" spans="2:6" x14ac:dyDescent="0.3">
      <c r="B2158" s="35" t="s">
        <v>44</v>
      </c>
      <c r="C2158" s="28" t="s">
        <v>11</v>
      </c>
      <c r="D2158" s="28" t="s">
        <v>41</v>
      </c>
      <c r="E2158" s="28">
        <v>0.75</v>
      </c>
      <c r="F2158" s="28">
        <v>291.83827600000001</v>
      </c>
    </row>
    <row r="2159" spans="2:6" x14ac:dyDescent="0.3">
      <c r="B2159" s="34" t="s">
        <v>44</v>
      </c>
      <c r="C2159" s="26" t="s">
        <v>11</v>
      </c>
      <c r="D2159" s="26" t="s">
        <v>41</v>
      </c>
      <c r="E2159" s="26">
        <v>0.5</v>
      </c>
      <c r="F2159" s="26">
        <v>274.603658</v>
      </c>
    </row>
    <row r="2160" spans="2:6" x14ac:dyDescent="0.3">
      <c r="B2160" s="35" t="s">
        <v>44</v>
      </c>
      <c r="C2160" s="28" t="s">
        <v>11</v>
      </c>
      <c r="D2160" s="28" t="s">
        <v>41</v>
      </c>
      <c r="E2160" s="28">
        <v>0.5</v>
      </c>
      <c r="F2160" s="28">
        <v>274.603658</v>
      </c>
    </row>
    <row r="2161" spans="2:6" x14ac:dyDescent="0.3">
      <c r="B2161" s="34" t="s">
        <v>44</v>
      </c>
      <c r="C2161" s="26" t="s">
        <v>11</v>
      </c>
      <c r="D2161" s="26" t="s">
        <v>41</v>
      </c>
      <c r="E2161" s="26">
        <v>0.5</v>
      </c>
      <c r="F2161" s="26">
        <v>274.603658</v>
      </c>
    </row>
    <row r="2162" spans="2:6" x14ac:dyDescent="0.3">
      <c r="B2162" s="35" t="s">
        <v>44</v>
      </c>
      <c r="C2162" s="28" t="s">
        <v>11</v>
      </c>
      <c r="D2162" s="28" t="s">
        <v>41</v>
      </c>
      <c r="E2162" s="28">
        <v>0.5</v>
      </c>
      <c r="F2162" s="28">
        <v>274.603658</v>
      </c>
    </row>
    <row r="2163" spans="2:6" x14ac:dyDescent="0.3">
      <c r="B2163" s="34" t="s">
        <v>44</v>
      </c>
      <c r="C2163" s="26" t="s">
        <v>11</v>
      </c>
      <c r="D2163" s="26" t="s">
        <v>41</v>
      </c>
      <c r="E2163" s="26">
        <v>0.5</v>
      </c>
      <c r="F2163" s="26">
        <v>274.603658</v>
      </c>
    </row>
    <row r="2164" spans="2:6" x14ac:dyDescent="0.3">
      <c r="B2164" s="35" t="s">
        <v>44</v>
      </c>
      <c r="C2164" s="28" t="s">
        <v>11</v>
      </c>
      <c r="D2164" s="28" t="s">
        <v>41</v>
      </c>
      <c r="E2164" s="28">
        <v>0.25</v>
      </c>
      <c r="F2164" s="28">
        <v>258.88023399999997</v>
      </c>
    </row>
    <row r="2165" spans="2:6" x14ac:dyDescent="0.3">
      <c r="B2165" s="34" t="s">
        <v>44</v>
      </c>
      <c r="C2165" s="26" t="s">
        <v>11</v>
      </c>
      <c r="D2165" s="26" t="s">
        <v>41</v>
      </c>
      <c r="E2165" s="26">
        <v>0.25</v>
      </c>
      <c r="F2165" s="26">
        <v>258.88023399999997</v>
      </c>
    </row>
    <row r="2166" spans="2:6" x14ac:dyDescent="0.3">
      <c r="B2166" s="35" t="s">
        <v>44</v>
      </c>
      <c r="C2166" s="28" t="s">
        <v>11</v>
      </c>
      <c r="D2166" s="28" t="s">
        <v>41</v>
      </c>
      <c r="E2166" s="28">
        <v>0.25</v>
      </c>
      <c r="F2166" s="28">
        <v>258.88023399999997</v>
      </c>
    </row>
    <row r="2167" spans="2:6" x14ac:dyDescent="0.3">
      <c r="B2167" s="34" t="s">
        <v>44</v>
      </c>
      <c r="C2167" s="26" t="s">
        <v>11</v>
      </c>
      <c r="D2167" s="26" t="s">
        <v>41</v>
      </c>
      <c r="E2167" s="26">
        <v>0.25</v>
      </c>
      <c r="F2167" s="26">
        <v>258.88023399999997</v>
      </c>
    </row>
    <row r="2168" spans="2:6" x14ac:dyDescent="0.3">
      <c r="B2168" s="35" t="s">
        <v>44</v>
      </c>
      <c r="C2168" s="28" t="s">
        <v>11</v>
      </c>
      <c r="D2168" s="28" t="s">
        <v>41</v>
      </c>
      <c r="E2168" s="28">
        <v>0.05</v>
      </c>
      <c r="F2168" s="28">
        <v>239.913409</v>
      </c>
    </row>
    <row r="2169" spans="2:6" x14ac:dyDescent="0.3">
      <c r="B2169" s="34" t="s">
        <v>44</v>
      </c>
      <c r="C2169" s="26" t="s">
        <v>11</v>
      </c>
      <c r="D2169" s="26" t="s">
        <v>41</v>
      </c>
      <c r="E2169" s="26">
        <v>0.05</v>
      </c>
      <c r="F2169" s="26">
        <v>239.913409</v>
      </c>
    </row>
    <row r="2170" spans="2:6" x14ac:dyDescent="0.3">
      <c r="B2170" s="35" t="s">
        <v>44</v>
      </c>
      <c r="C2170" s="28" t="s">
        <v>11</v>
      </c>
      <c r="D2170" s="28" t="s">
        <v>41</v>
      </c>
      <c r="E2170" s="28">
        <v>0.05</v>
      </c>
      <c r="F2170" s="28">
        <v>239.913409</v>
      </c>
    </row>
    <row r="2171" spans="2:6" x14ac:dyDescent="0.3">
      <c r="B2171" s="34" t="s">
        <v>44</v>
      </c>
      <c r="C2171" s="26" t="s">
        <v>11</v>
      </c>
      <c r="D2171" s="26" t="s">
        <v>41</v>
      </c>
      <c r="E2171" s="26">
        <v>0</v>
      </c>
      <c r="F2171" s="26">
        <v>215.42554100000001</v>
      </c>
    </row>
    <row r="2172" spans="2:6" x14ac:dyDescent="0.3">
      <c r="B2172" s="35" t="s">
        <v>44</v>
      </c>
      <c r="C2172" s="28" t="s">
        <v>11</v>
      </c>
      <c r="D2172" s="28" t="s">
        <v>41</v>
      </c>
      <c r="E2172" s="28" t="s">
        <v>24</v>
      </c>
      <c r="F2172" s="28">
        <v>276.231268</v>
      </c>
    </row>
    <row r="2173" spans="2:6" x14ac:dyDescent="0.3">
      <c r="B2173" s="34" t="s">
        <v>44</v>
      </c>
      <c r="C2173" s="26" t="s">
        <v>11</v>
      </c>
      <c r="D2173" s="26" t="s">
        <v>42</v>
      </c>
      <c r="E2173" s="26">
        <v>1</v>
      </c>
      <c r="F2173" s="26">
        <v>34321482.577354997</v>
      </c>
    </row>
    <row r="2174" spans="2:6" x14ac:dyDescent="0.3">
      <c r="B2174" s="35" t="s">
        <v>44</v>
      </c>
      <c r="C2174" s="28" t="s">
        <v>11</v>
      </c>
      <c r="D2174" s="28" t="s">
        <v>42</v>
      </c>
      <c r="E2174" s="28">
        <v>0.95</v>
      </c>
      <c r="F2174" s="28">
        <v>27100874.622969002</v>
      </c>
    </row>
    <row r="2175" spans="2:6" x14ac:dyDescent="0.3">
      <c r="B2175" s="34" t="s">
        <v>44</v>
      </c>
      <c r="C2175" s="26" t="s">
        <v>11</v>
      </c>
      <c r="D2175" s="26" t="s">
        <v>42</v>
      </c>
      <c r="E2175" s="26">
        <v>0.95</v>
      </c>
      <c r="F2175" s="26">
        <v>27100874.622969002</v>
      </c>
    </row>
    <row r="2176" spans="2:6" x14ac:dyDescent="0.3">
      <c r="B2176" s="35" t="s">
        <v>44</v>
      </c>
      <c r="C2176" s="28" t="s">
        <v>11</v>
      </c>
      <c r="D2176" s="28" t="s">
        <v>42</v>
      </c>
      <c r="E2176" s="28">
        <v>0.95</v>
      </c>
      <c r="F2176" s="28">
        <v>27100874.622969002</v>
      </c>
    </row>
    <row r="2177" spans="2:6" x14ac:dyDescent="0.3">
      <c r="B2177" s="34" t="s">
        <v>44</v>
      </c>
      <c r="C2177" s="26" t="s">
        <v>11</v>
      </c>
      <c r="D2177" s="26" t="s">
        <v>42</v>
      </c>
      <c r="E2177" s="26">
        <v>0.75</v>
      </c>
      <c r="F2177" s="26">
        <v>23406057.319488</v>
      </c>
    </row>
    <row r="2178" spans="2:6" x14ac:dyDescent="0.3">
      <c r="B2178" s="35" t="s">
        <v>44</v>
      </c>
      <c r="C2178" s="28" t="s">
        <v>11</v>
      </c>
      <c r="D2178" s="28" t="s">
        <v>42</v>
      </c>
      <c r="E2178" s="28">
        <v>0.75</v>
      </c>
      <c r="F2178" s="28">
        <v>23406057.319488</v>
      </c>
    </row>
    <row r="2179" spans="2:6" x14ac:dyDescent="0.3">
      <c r="B2179" s="34" t="s">
        <v>44</v>
      </c>
      <c r="C2179" s="26" t="s">
        <v>11</v>
      </c>
      <c r="D2179" s="26" t="s">
        <v>42</v>
      </c>
      <c r="E2179" s="26">
        <v>0.75</v>
      </c>
      <c r="F2179" s="26">
        <v>23406057.319488</v>
      </c>
    </row>
    <row r="2180" spans="2:6" x14ac:dyDescent="0.3">
      <c r="B2180" s="35" t="s">
        <v>44</v>
      </c>
      <c r="C2180" s="28" t="s">
        <v>11</v>
      </c>
      <c r="D2180" s="28" t="s">
        <v>42</v>
      </c>
      <c r="E2180" s="28">
        <v>0.75</v>
      </c>
      <c r="F2180" s="28">
        <v>23406057.319488</v>
      </c>
    </row>
    <row r="2181" spans="2:6" x14ac:dyDescent="0.3">
      <c r="B2181" s="34" t="s">
        <v>44</v>
      </c>
      <c r="C2181" s="26" t="s">
        <v>11</v>
      </c>
      <c r="D2181" s="26" t="s">
        <v>42</v>
      </c>
      <c r="E2181" s="26">
        <v>0.5</v>
      </c>
      <c r="F2181" s="26">
        <v>20671026.248394001</v>
      </c>
    </row>
    <row r="2182" spans="2:6" x14ac:dyDescent="0.3">
      <c r="B2182" s="35" t="s">
        <v>44</v>
      </c>
      <c r="C2182" s="28" t="s">
        <v>11</v>
      </c>
      <c r="D2182" s="28" t="s">
        <v>42</v>
      </c>
      <c r="E2182" s="28">
        <v>0.5</v>
      </c>
      <c r="F2182" s="28">
        <v>20671026.248394001</v>
      </c>
    </row>
    <row r="2183" spans="2:6" x14ac:dyDescent="0.3">
      <c r="B2183" s="34" t="s">
        <v>44</v>
      </c>
      <c r="C2183" s="26" t="s">
        <v>11</v>
      </c>
      <c r="D2183" s="26" t="s">
        <v>42</v>
      </c>
      <c r="E2183" s="26">
        <v>0.5</v>
      </c>
      <c r="F2183" s="26">
        <v>20671026.248394001</v>
      </c>
    </row>
    <row r="2184" spans="2:6" x14ac:dyDescent="0.3">
      <c r="B2184" s="35" t="s">
        <v>44</v>
      </c>
      <c r="C2184" s="28" t="s">
        <v>11</v>
      </c>
      <c r="D2184" s="28" t="s">
        <v>42</v>
      </c>
      <c r="E2184" s="28">
        <v>0.5</v>
      </c>
      <c r="F2184" s="28">
        <v>20671026.248394001</v>
      </c>
    </row>
    <row r="2185" spans="2:6" x14ac:dyDescent="0.3">
      <c r="B2185" s="34" t="s">
        <v>44</v>
      </c>
      <c r="C2185" s="26" t="s">
        <v>11</v>
      </c>
      <c r="D2185" s="26" t="s">
        <v>42</v>
      </c>
      <c r="E2185" s="26">
        <v>0.5</v>
      </c>
      <c r="F2185" s="26">
        <v>20671026.248394001</v>
      </c>
    </row>
    <row r="2186" spans="2:6" x14ac:dyDescent="0.3">
      <c r="B2186" s="35" t="s">
        <v>44</v>
      </c>
      <c r="C2186" s="28" t="s">
        <v>11</v>
      </c>
      <c r="D2186" s="28" t="s">
        <v>42</v>
      </c>
      <c r="E2186" s="28">
        <v>0.25</v>
      </c>
      <c r="F2186" s="28">
        <v>17937024.111733999</v>
      </c>
    </row>
    <row r="2187" spans="2:6" x14ac:dyDescent="0.3">
      <c r="B2187" s="34" t="s">
        <v>44</v>
      </c>
      <c r="C2187" s="26" t="s">
        <v>11</v>
      </c>
      <c r="D2187" s="26" t="s">
        <v>42</v>
      </c>
      <c r="E2187" s="26">
        <v>0.25</v>
      </c>
      <c r="F2187" s="26">
        <v>17937024.111733999</v>
      </c>
    </row>
    <row r="2188" spans="2:6" x14ac:dyDescent="0.3">
      <c r="B2188" s="35" t="s">
        <v>44</v>
      </c>
      <c r="C2188" s="28" t="s">
        <v>11</v>
      </c>
      <c r="D2188" s="28" t="s">
        <v>42</v>
      </c>
      <c r="E2188" s="28">
        <v>0.25</v>
      </c>
      <c r="F2188" s="28">
        <v>17937024.111733999</v>
      </c>
    </row>
    <row r="2189" spans="2:6" x14ac:dyDescent="0.3">
      <c r="B2189" s="34" t="s">
        <v>44</v>
      </c>
      <c r="C2189" s="26" t="s">
        <v>11</v>
      </c>
      <c r="D2189" s="26" t="s">
        <v>42</v>
      </c>
      <c r="E2189" s="26">
        <v>0.25</v>
      </c>
      <c r="F2189" s="26">
        <v>17937024.111733999</v>
      </c>
    </row>
    <row r="2190" spans="2:6" x14ac:dyDescent="0.3">
      <c r="B2190" s="35" t="s">
        <v>44</v>
      </c>
      <c r="C2190" s="28" t="s">
        <v>11</v>
      </c>
      <c r="D2190" s="28" t="s">
        <v>42</v>
      </c>
      <c r="E2190" s="28">
        <v>0.05</v>
      </c>
      <c r="F2190" s="28">
        <v>14235261.231574999</v>
      </c>
    </row>
    <row r="2191" spans="2:6" x14ac:dyDescent="0.3">
      <c r="B2191" s="34" t="s">
        <v>44</v>
      </c>
      <c r="C2191" s="26" t="s">
        <v>11</v>
      </c>
      <c r="D2191" s="26" t="s">
        <v>42</v>
      </c>
      <c r="E2191" s="26">
        <v>0.05</v>
      </c>
      <c r="F2191" s="26">
        <v>14235261.231574999</v>
      </c>
    </row>
    <row r="2192" spans="2:6" x14ac:dyDescent="0.3">
      <c r="B2192" s="35" t="s">
        <v>44</v>
      </c>
      <c r="C2192" s="28" t="s">
        <v>11</v>
      </c>
      <c r="D2192" s="28" t="s">
        <v>42</v>
      </c>
      <c r="E2192" s="28">
        <v>0.05</v>
      </c>
      <c r="F2192" s="28">
        <v>14235261.231574999</v>
      </c>
    </row>
    <row r="2193" spans="2:6" x14ac:dyDescent="0.3">
      <c r="B2193" s="34" t="s">
        <v>44</v>
      </c>
      <c r="C2193" s="26" t="s">
        <v>11</v>
      </c>
      <c r="D2193" s="26" t="s">
        <v>42</v>
      </c>
      <c r="E2193" s="26">
        <v>0</v>
      </c>
      <c r="F2193" s="26">
        <v>9190246.6045430005</v>
      </c>
    </row>
    <row r="2194" spans="2:6" x14ac:dyDescent="0.3">
      <c r="B2194" s="35" t="s">
        <v>44</v>
      </c>
      <c r="C2194" s="28" t="s">
        <v>11</v>
      </c>
      <c r="D2194" s="28" t="s">
        <v>42</v>
      </c>
      <c r="E2194" s="28" t="s">
        <v>24</v>
      </c>
      <c r="F2194" s="28">
        <v>20679844.540986001</v>
      </c>
    </row>
    <row r="2195" spans="2:6" x14ac:dyDescent="0.3">
      <c r="B2195" s="34" t="s">
        <v>44</v>
      </c>
      <c r="C2195" s="26" t="s">
        <v>11</v>
      </c>
      <c r="D2195" s="26" t="s">
        <v>43</v>
      </c>
      <c r="E2195" s="26">
        <v>1</v>
      </c>
      <c r="F2195" s="26">
        <v>356.84702800000002</v>
      </c>
    </row>
    <row r="2196" spans="2:6" x14ac:dyDescent="0.3">
      <c r="B2196" s="35" t="s">
        <v>44</v>
      </c>
      <c r="C2196" s="28" t="s">
        <v>11</v>
      </c>
      <c r="D2196" s="28" t="s">
        <v>43</v>
      </c>
      <c r="E2196" s="28">
        <v>0.95</v>
      </c>
      <c r="F2196" s="28">
        <v>271.88641000000001</v>
      </c>
    </row>
    <row r="2197" spans="2:6" x14ac:dyDescent="0.3">
      <c r="B2197" s="34" t="s">
        <v>44</v>
      </c>
      <c r="C2197" s="26" t="s">
        <v>11</v>
      </c>
      <c r="D2197" s="26" t="s">
        <v>43</v>
      </c>
      <c r="E2197" s="26">
        <v>0.95</v>
      </c>
      <c r="F2197" s="26">
        <v>271.88641000000001</v>
      </c>
    </row>
    <row r="2198" spans="2:6" x14ac:dyDescent="0.3">
      <c r="B2198" s="35" t="s">
        <v>44</v>
      </c>
      <c r="C2198" s="28" t="s">
        <v>11</v>
      </c>
      <c r="D2198" s="28" t="s">
        <v>43</v>
      </c>
      <c r="E2198" s="28">
        <v>0.95</v>
      </c>
      <c r="F2198" s="28">
        <v>271.88641000000001</v>
      </c>
    </row>
    <row r="2199" spans="2:6" x14ac:dyDescent="0.3">
      <c r="B2199" s="34" t="s">
        <v>44</v>
      </c>
      <c r="C2199" s="26" t="s">
        <v>11</v>
      </c>
      <c r="D2199" s="26" t="s">
        <v>43</v>
      </c>
      <c r="E2199" s="26">
        <v>0.75</v>
      </c>
      <c r="F2199" s="26">
        <v>240.65312499999999</v>
      </c>
    </row>
    <row r="2200" spans="2:6" x14ac:dyDescent="0.3">
      <c r="B2200" s="35" t="s">
        <v>44</v>
      </c>
      <c r="C2200" s="28" t="s">
        <v>11</v>
      </c>
      <c r="D2200" s="28" t="s">
        <v>43</v>
      </c>
      <c r="E2200" s="28">
        <v>0.75</v>
      </c>
      <c r="F2200" s="28">
        <v>240.65312499999999</v>
      </c>
    </row>
    <row r="2201" spans="2:6" x14ac:dyDescent="0.3">
      <c r="B2201" s="34" t="s">
        <v>44</v>
      </c>
      <c r="C2201" s="26" t="s">
        <v>11</v>
      </c>
      <c r="D2201" s="26" t="s">
        <v>43</v>
      </c>
      <c r="E2201" s="26">
        <v>0.75</v>
      </c>
      <c r="F2201" s="26">
        <v>240.65312499999999</v>
      </c>
    </row>
    <row r="2202" spans="2:6" x14ac:dyDescent="0.3">
      <c r="B2202" s="35" t="s">
        <v>44</v>
      </c>
      <c r="C2202" s="28" t="s">
        <v>11</v>
      </c>
      <c r="D2202" s="28" t="s">
        <v>43</v>
      </c>
      <c r="E2202" s="28">
        <v>0.75</v>
      </c>
      <c r="F2202" s="28">
        <v>240.65312499999999</v>
      </c>
    </row>
    <row r="2203" spans="2:6" x14ac:dyDescent="0.3">
      <c r="B2203" s="34" t="s">
        <v>44</v>
      </c>
      <c r="C2203" s="26" t="s">
        <v>11</v>
      </c>
      <c r="D2203" s="26" t="s">
        <v>43</v>
      </c>
      <c r="E2203" s="26">
        <v>0.5</v>
      </c>
      <c r="F2203" s="26">
        <v>222.23469800000001</v>
      </c>
    </row>
    <row r="2204" spans="2:6" x14ac:dyDescent="0.3">
      <c r="B2204" s="35" t="s">
        <v>44</v>
      </c>
      <c r="C2204" s="28" t="s">
        <v>11</v>
      </c>
      <c r="D2204" s="28" t="s">
        <v>43</v>
      </c>
      <c r="E2204" s="28">
        <v>0.5</v>
      </c>
      <c r="F2204" s="28">
        <v>222.23469800000001</v>
      </c>
    </row>
    <row r="2205" spans="2:6" x14ac:dyDescent="0.3">
      <c r="B2205" s="34" t="s">
        <v>44</v>
      </c>
      <c r="C2205" s="26" t="s">
        <v>11</v>
      </c>
      <c r="D2205" s="26" t="s">
        <v>43</v>
      </c>
      <c r="E2205" s="26">
        <v>0.5</v>
      </c>
      <c r="F2205" s="26">
        <v>222.23469800000001</v>
      </c>
    </row>
    <row r="2206" spans="2:6" x14ac:dyDescent="0.3">
      <c r="B2206" s="35" t="s">
        <v>44</v>
      </c>
      <c r="C2206" s="28" t="s">
        <v>11</v>
      </c>
      <c r="D2206" s="28" t="s">
        <v>43</v>
      </c>
      <c r="E2206" s="28">
        <v>0.5</v>
      </c>
      <c r="F2206" s="28">
        <v>222.23469800000001</v>
      </c>
    </row>
    <row r="2207" spans="2:6" x14ac:dyDescent="0.3">
      <c r="B2207" s="34" t="s">
        <v>44</v>
      </c>
      <c r="C2207" s="26" t="s">
        <v>11</v>
      </c>
      <c r="D2207" s="26" t="s">
        <v>43</v>
      </c>
      <c r="E2207" s="26">
        <v>0.5</v>
      </c>
      <c r="F2207" s="26">
        <v>222.23469800000001</v>
      </c>
    </row>
    <row r="2208" spans="2:6" x14ac:dyDescent="0.3">
      <c r="B2208" s="35" t="s">
        <v>44</v>
      </c>
      <c r="C2208" s="28" t="s">
        <v>11</v>
      </c>
      <c r="D2208" s="28" t="s">
        <v>43</v>
      </c>
      <c r="E2208" s="28">
        <v>0.25</v>
      </c>
      <c r="F2208" s="28">
        <v>206.683986</v>
      </c>
    </row>
    <row r="2209" spans="2:6" x14ac:dyDescent="0.3">
      <c r="B2209" s="34" t="s">
        <v>44</v>
      </c>
      <c r="C2209" s="26" t="s">
        <v>11</v>
      </c>
      <c r="D2209" s="26" t="s">
        <v>43</v>
      </c>
      <c r="E2209" s="26">
        <v>0.25</v>
      </c>
      <c r="F2209" s="26">
        <v>206.683986</v>
      </c>
    </row>
    <row r="2210" spans="2:6" x14ac:dyDescent="0.3">
      <c r="B2210" s="35" t="s">
        <v>44</v>
      </c>
      <c r="C2210" s="28" t="s">
        <v>11</v>
      </c>
      <c r="D2210" s="28" t="s">
        <v>43</v>
      </c>
      <c r="E2210" s="28">
        <v>0.25</v>
      </c>
      <c r="F2210" s="28">
        <v>206.683986</v>
      </c>
    </row>
    <row r="2211" spans="2:6" x14ac:dyDescent="0.3">
      <c r="B2211" s="34" t="s">
        <v>44</v>
      </c>
      <c r="C2211" s="26" t="s">
        <v>11</v>
      </c>
      <c r="D2211" s="26" t="s">
        <v>43</v>
      </c>
      <c r="E2211" s="26">
        <v>0.25</v>
      </c>
      <c r="F2211" s="26">
        <v>206.683986</v>
      </c>
    </row>
    <row r="2212" spans="2:6" x14ac:dyDescent="0.3">
      <c r="B2212" s="35" t="s">
        <v>44</v>
      </c>
      <c r="C2212" s="28" t="s">
        <v>11</v>
      </c>
      <c r="D2212" s="28" t="s">
        <v>43</v>
      </c>
      <c r="E2212" s="28">
        <v>0.05</v>
      </c>
      <c r="F2212" s="28">
        <v>190.210769</v>
      </c>
    </row>
    <row r="2213" spans="2:6" x14ac:dyDescent="0.3">
      <c r="B2213" s="34" t="s">
        <v>44</v>
      </c>
      <c r="C2213" s="26" t="s">
        <v>11</v>
      </c>
      <c r="D2213" s="26" t="s">
        <v>43</v>
      </c>
      <c r="E2213" s="26">
        <v>0.05</v>
      </c>
      <c r="F2213" s="26">
        <v>190.210769</v>
      </c>
    </row>
    <row r="2214" spans="2:6" x14ac:dyDescent="0.3">
      <c r="B2214" s="35" t="s">
        <v>44</v>
      </c>
      <c r="C2214" s="28" t="s">
        <v>11</v>
      </c>
      <c r="D2214" s="28" t="s">
        <v>43</v>
      </c>
      <c r="E2214" s="28">
        <v>0.05</v>
      </c>
      <c r="F2214" s="28">
        <v>190.210769</v>
      </c>
    </row>
    <row r="2215" spans="2:6" x14ac:dyDescent="0.3">
      <c r="B2215" s="34" t="s">
        <v>44</v>
      </c>
      <c r="C2215" s="26" t="s">
        <v>11</v>
      </c>
      <c r="D2215" s="26" t="s">
        <v>43</v>
      </c>
      <c r="E2215" s="26">
        <v>0</v>
      </c>
      <c r="F2215" s="26">
        <v>172.78295299999999</v>
      </c>
    </row>
    <row r="2216" spans="2:6" x14ac:dyDescent="0.3">
      <c r="B2216" s="35" t="s">
        <v>44</v>
      </c>
      <c r="C2216" s="28" t="s">
        <v>11</v>
      </c>
      <c r="D2216" s="28" t="s">
        <v>43</v>
      </c>
      <c r="E2216" s="28" t="s">
        <v>24</v>
      </c>
      <c r="F2216" s="28">
        <v>225.369406</v>
      </c>
    </row>
    <row r="2217" spans="2:6" x14ac:dyDescent="0.3">
      <c r="B2217" s="34" t="s">
        <v>44</v>
      </c>
      <c r="C2217" s="26" t="s">
        <v>12</v>
      </c>
      <c r="D2217" s="26" t="s">
        <v>35</v>
      </c>
      <c r="E2217" s="26">
        <v>1</v>
      </c>
      <c r="F2217" s="26">
        <v>140674.1</v>
      </c>
    </row>
    <row r="2218" spans="2:6" x14ac:dyDescent="0.3">
      <c r="B2218" s="35" t="s">
        <v>44</v>
      </c>
      <c r="C2218" s="28" t="s">
        <v>12</v>
      </c>
      <c r="D2218" s="28" t="s">
        <v>35</v>
      </c>
      <c r="E2218" s="28">
        <v>0.95</v>
      </c>
      <c r="F2218" s="28">
        <v>127314.25</v>
      </c>
    </row>
    <row r="2219" spans="2:6" x14ac:dyDescent="0.3">
      <c r="B2219" s="34" t="s">
        <v>44</v>
      </c>
      <c r="C2219" s="26" t="s">
        <v>12</v>
      </c>
      <c r="D2219" s="26" t="s">
        <v>35</v>
      </c>
      <c r="E2219" s="26">
        <v>0.95</v>
      </c>
      <c r="F2219" s="26">
        <v>127314.25</v>
      </c>
    </row>
    <row r="2220" spans="2:6" x14ac:dyDescent="0.3">
      <c r="B2220" s="35" t="s">
        <v>44</v>
      </c>
      <c r="C2220" s="28" t="s">
        <v>12</v>
      </c>
      <c r="D2220" s="28" t="s">
        <v>35</v>
      </c>
      <c r="E2220" s="28">
        <v>0.95</v>
      </c>
      <c r="F2220" s="28">
        <v>127314.25</v>
      </c>
    </row>
    <row r="2221" spans="2:6" x14ac:dyDescent="0.3">
      <c r="B2221" s="34" t="s">
        <v>44</v>
      </c>
      <c r="C2221" s="26" t="s">
        <v>12</v>
      </c>
      <c r="D2221" s="26" t="s">
        <v>35</v>
      </c>
      <c r="E2221" s="26">
        <v>0.75</v>
      </c>
      <c r="F2221" s="26">
        <v>115211.25</v>
      </c>
    </row>
    <row r="2222" spans="2:6" x14ac:dyDescent="0.3">
      <c r="B2222" s="35" t="s">
        <v>44</v>
      </c>
      <c r="C2222" s="28" t="s">
        <v>12</v>
      </c>
      <c r="D2222" s="28" t="s">
        <v>35</v>
      </c>
      <c r="E2222" s="28">
        <v>0.75</v>
      </c>
      <c r="F2222" s="28">
        <v>115211.25</v>
      </c>
    </row>
    <row r="2223" spans="2:6" x14ac:dyDescent="0.3">
      <c r="B2223" s="34" t="s">
        <v>44</v>
      </c>
      <c r="C2223" s="26" t="s">
        <v>12</v>
      </c>
      <c r="D2223" s="26" t="s">
        <v>35</v>
      </c>
      <c r="E2223" s="26">
        <v>0.75</v>
      </c>
      <c r="F2223" s="26">
        <v>115211.25</v>
      </c>
    </row>
    <row r="2224" spans="2:6" x14ac:dyDescent="0.3">
      <c r="B2224" s="35" t="s">
        <v>44</v>
      </c>
      <c r="C2224" s="28" t="s">
        <v>12</v>
      </c>
      <c r="D2224" s="28" t="s">
        <v>35</v>
      </c>
      <c r="E2224" s="28">
        <v>0.75</v>
      </c>
      <c r="F2224" s="28">
        <v>115211.25</v>
      </c>
    </row>
    <row r="2225" spans="2:6" x14ac:dyDescent="0.3">
      <c r="B2225" s="34" t="s">
        <v>44</v>
      </c>
      <c r="C2225" s="26" t="s">
        <v>12</v>
      </c>
      <c r="D2225" s="26" t="s">
        <v>35</v>
      </c>
      <c r="E2225" s="26">
        <v>0.5</v>
      </c>
      <c r="F2225" s="26">
        <v>103899.6</v>
      </c>
    </row>
    <row r="2226" spans="2:6" x14ac:dyDescent="0.3">
      <c r="B2226" s="35" t="s">
        <v>44</v>
      </c>
      <c r="C2226" s="28" t="s">
        <v>12</v>
      </c>
      <c r="D2226" s="28" t="s">
        <v>35</v>
      </c>
      <c r="E2226" s="28">
        <v>0.5</v>
      </c>
      <c r="F2226" s="28">
        <v>103899.6</v>
      </c>
    </row>
    <row r="2227" spans="2:6" x14ac:dyDescent="0.3">
      <c r="B2227" s="34" t="s">
        <v>44</v>
      </c>
      <c r="C2227" s="26" t="s">
        <v>12</v>
      </c>
      <c r="D2227" s="26" t="s">
        <v>35</v>
      </c>
      <c r="E2227" s="26">
        <v>0.5</v>
      </c>
      <c r="F2227" s="26">
        <v>103899.6</v>
      </c>
    </row>
    <row r="2228" spans="2:6" x14ac:dyDescent="0.3">
      <c r="B2228" s="35" t="s">
        <v>44</v>
      </c>
      <c r="C2228" s="28" t="s">
        <v>12</v>
      </c>
      <c r="D2228" s="28" t="s">
        <v>35</v>
      </c>
      <c r="E2228" s="28">
        <v>0.5</v>
      </c>
      <c r="F2228" s="28">
        <v>103899.6</v>
      </c>
    </row>
    <row r="2229" spans="2:6" x14ac:dyDescent="0.3">
      <c r="B2229" s="34" t="s">
        <v>44</v>
      </c>
      <c r="C2229" s="26" t="s">
        <v>12</v>
      </c>
      <c r="D2229" s="26" t="s">
        <v>35</v>
      </c>
      <c r="E2229" s="26">
        <v>0.5</v>
      </c>
      <c r="F2229" s="26">
        <v>103899.6</v>
      </c>
    </row>
    <row r="2230" spans="2:6" x14ac:dyDescent="0.3">
      <c r="B2230" s="35" t="s">
        <v>44</v>
      </c>
      <c r="C2230" s="28" t="s">
        <v>12</v>
      </c>
      <c r="D2230" s="28" t="s">
        <v>35</v>
      </c>
      <c r="E2230" s="28">
        <v>0.25</v>
      </c>
      <c r="F2230" s="28">
        <v>92960.35</v>
      </c>
    </row>
    <row r="2231" spans="2:6" x14ac:dyDescent="0.3">
      <c r="B2231" s="34" t="s">
        <v>44</v>
      </c>
      <c r="C2231" s="26" t="s">
        <v>12</v>
      </c>
      <c r="D2231" s="26" t="s">
        <v>35</v>
      </c>
      <c r="E2231" s="26">
        <v>0.25</v>
      </c>
      <c r="F2231" s="26">
        <v>92960.35</v>
      </c>
    </row>
    <row r="2232" spans="2:6" x14ac:dyDescent="0.3">
      <c r="B2232" s="35" t="s">
        <v>44</v>
      </c>
      <c r="C2232" s="28" t="s">
        <v>12</v>
      </c>
      <c r="D2232" s="28" t="s">
        <v>35</v>
      </c>
      <c r="E2232" s="28">
        <v>0.25</v>
      </c>
      <c r="F2232" s="28">
        <v>92960.35</v>
      </c>
    </row>
    <row r="2233" spans="2:6" x14ac:dyDescent="0.3">
      <c r="B2233" s="34" t="s">
        <v>44</v>
      </c>
      <c r="C2233" s="26" t="s">
        <v>12</v>
      </c>
      <c r="D2233" s="26" t="s">
        <v>35</v>
      </c>
      <c r="E2233" s="26">
        <v>0.25</v>
      </c>
      <c r="F2233" s="26">
        <v>92960.35</v>
      </c>
    </row>
    <row r="2234" spans="2:6" x14ac:dyDescent="0.3">
      <c r="B2234" s="35" t="s">
        <v>44</v>
      </c>
      <c r="C2234" s="28" t="s">
        <v>12</v>
      </c>
      <c r="D2234" s="28" t="s">
        <v>35</v>
      </c>
      <c r="E2234" s="28">
        <v>0.05</v>
      </c>
      <c r="F2234" s="28">
        <v>77622.125</v>
      </c>
    </row>
    <row r="2235" spans="2:6" x14ac:dyDescent="0.3">
      <c r="B2235" s="34" t="s">
        <v>44</v>
      </c>
      <c r="C2235" s="26" t="s">
        <v>12</v>
      </c>
      <c r="D2235" s="26" t="s">
        <v>35</v>
      </c>
      <c r="E2235" s="26">
        <v>0.05</v>
      </c>
      <c r="F2235" s="26">
        <v>77622.125</v>
      </c>
    </row>
    <row r="2236" spans="2:6" x14ac:dyDescent="0.3">
      <c r="B2236" s="35" t="s">
        <v>44</v>
      </c>
      <c r="C2236" s="28" t="s">
        <v>12</v>
      </c>
      <c r="D2236" s="28" t="s">
        <v>35</v>
      </c>
      <c r="E2236" s="28">
        <v>0.05</v>
      </c>
      <c r="F2236" s="28">
        <v>77622.125</v>
      </c>
    </row>
    <row r="2237" spans="2:6" x14ac:dyDescent="0.3">
      <c r="B2237" s="34" t="s">
        <v>44</v>
      </c>
      <c r="C2237" s="26" t="s">
        <v>12</v>
      </c>
      <c r="D2237" s="26" t="s">
        <v>35</v>
      </c>
      <c r="E2237" s="26">
        <v>0</v>
      </c>
      <c r="F2237" s="26">
        <v>59165.05</v>
      </c>
    </row>
    <row r="2238" spans="2:6" x14ac:dyDescent="0.3">
      <c r="B2238" s="35" t="s">
        <v>44</v>
      </c>
      <c r="C2238" s="28" t="s">
        <v>12</v>
      </c>
      <c r="D2238" s="28" t="s">
        <v>35</v>
      </c>
      <c r="E2238" s="28" t="s">
        <v>24</v>
      </c>
      <c r="F2238" s="28">
        <v>103606.816017</v>
      </c>
    </row>
    <row r="2239" spans="2:6" x14ac:dyDescent="0.3">
      <c r="B2239" s="34" t="s">
        <v>44</v>
      </c>
      <c r="C2239" s="26" t="s">
        <v>12</v>
      </c>
      <c r="D2239" s="26" t="s">
        <v>45</v>
      </c>
      <c r="E2239" s="26">
        <v>1</v>
      </c>
      <c r="F2239" s="26">
        <v>206590.52846999999</v>
      </c>
    </row>
    <row r="2240" spans="2:6" x14ac:dyDescent="0.3">
      <c r="B2240" s="35" t="s">
        <v>44</v>
      </c>
      <c r="C2240" s="28" t="s">
        <v>12</v>
      </c>
      <c r="D2240" s="28" t="s">
        <v>45</v>
      </c>
      <c r="E2240" s="28">
        <v>0.95</v>
      </c>
      <c r="F2240" s="28">
        <v>186998.27875</v>
      </c>
    </row>
    <row r="2241" spans="2:6" x14ac:dyDescent="0.3">
      <c r="B2241" s="34" t="s">
        <v>44</v>
      </c>
      <c r="C2241" s="26" t="s">
        <v>12</v>
      </c>
      <c r="D2241" s="26" t="s">
        <v>45</v>
      </c>
      <c r="E2241" s="26">
        <v>0.95</v>
      </c>
      <c r="F2241" s="26">
        <v>186998.27875</v>
      </c>
    </row>
    <row r="2242" spans="2:6" x14ac:dyDescent="0.3">
      <c r="B2242" s="35" t="s">
        <v>44</v>
      </c>
      <c r="C2242" s="28" t="s">
        <v>12</v>
      </c>
      <c r="D2242" s="28" t="s">
        <v>45</v>
      </c>
      <c r="E2242" s="28">
        <v>0.95</v>
      </c>
      <c r="F2242" s="28">
        <v>186998.27875</v>
      </c>
    </row>
    <row r="2243" spans="2:6" x14ac:dyDescent="0.3">
      <c r="B2243" s="34" t="s">
        <v>44</v>
      </c>
      <c r="C2243" s="26" t="s">
        <v>12</v>
      </c>
      <c r="D2243" s="26" t="s">
        <v>45</v>
      </c>
      <c r="E2243" s="26">
        <v>0.75</v>
      </c>
      <c r="F2243" s="26">
        <v>169320.80387</v>
      </c>
    </row>
    <row r="2244" spans="2:6" x14ac:dyDescent="0.3">
      <c r="B2244" s="35" t="s">
        <v>44</v>
      </c>
      <c r="C2244" s="28" t="s">
        <v>12</v>
      </c>
      <c r="D2244" s="28" t="s">
        <v>45</v>
      </c>
      <c r="E2244" s="28">
        <v>0.75</v>
      </c>
      <c r="F2244" s="28">
        <v>169320.80387</v>
      </c>
    </row>
    <row r="2245" spans="2:6" x14ac:dyDescent="0.3">
      <c r="B2245" s="34" t="s">
        <v>44</v>
      </c>
      <c r="C2245" s="26" t="s">
        <v>12</v>
      </c>
      <c r="D2245" s="26" t="s">
        <v>45</v>
      </c>
      <c r="E2245" s="26">
        <v>0.75</v>
      </c>
      <c r="F2245" s="26">
        <v>169320.80387</v>
      </c>
    </row>
    <row r="2246" spans="2:6" x14ac:dyDescent="0.3">
      <c r="B2246" s="35" t="s">
        <v>44</v>
      </c>
      <c r="C2246" s="28" t="s">
        <v>12</v>
      </c>
      <c r="D2246" s="28" t="s">
        <v>45</v>
      </c>
      <c r="E2246" s="28">
        <v>0.75</v>
      </c>
      <c r="F2246" s="28">
        <v>169320.80387</v>
      </c>
    </row>
    <row r="2247" spans="2:6" x14ac:dyDescent="0.3">
      <c r="B2247" s="34" t="s">
        <v>44</v>
      </c>
      <c r="C2247" s="26" t="s">
        <v>12</v>
      </c>
      <c r="D2247" s="26" t="s">
        <v>45</v>
      </c>
      <c r="E2247" s="26">
        <v>0.5</v>
      </c>
      <c r="F2247" s="26">
        <v>152703.29363599999</v>
      </c>
    </row>
    <row r="2248" spans="2:6" x14ac:dyDescent="0.3">
      <c r="B2248" s="35" t="s">
        <v>44</v>
      </c>
      <c r="C2248" s="28" t="s">
        <v>12</v>
      </c>
      <c r="D2248" s="28" t="s">
        <v>45</v>
      </c>
      <c r="E2248" s="28">
        <v>0.5</v>
      </c>
      <c r="F2248" s="28">
        <v>152703.29363599999</v>
      </c>
    </row>
    <row r="2249" spans="2:6" x14ac:dyDescent="0.3">
      <c r="B2249" s="34" t="s">
        <v>44</v>
      </c>
      <c r="C2249" s="26" t="s">
        <v>12</v>
      </c>
      <c r="D2249" s="26" t="s">
        <v>45</v>
      </c>
      <c r="E2249" s="26">
        <v>0.5</v>
      </c>
      <c r="F2249" s="26">
        <v>152703.29363599999</v>
      </c>
    </row>
    <row r="2250" spans="2:6" x14ac:dyDescent="0.3">
      <c r="B2250" s="35" t="s">
        <v>44</v>
      </c>
      <c r="C2250" s="28" t="s">
        <v>12</v>
      </c>
      <c r="D2250" s="28" t="s">
        <v>45</v>
      </c>
      <c r="E2250" s="28">
        <v>0.5</v>
      </c>
      <c r="F2250" s="28">
        <v>152703.29363599999</v>
      </c>
    </row>
    <row r="2251" spans="2:6" x14ac:dyDescent="0.3">
      <c r="B2251" s="34" t="s">
        <v>44</v>
      </c>
      <c r="C2251" s="26" t="s">
        <v>12</v>
      </c>
      <c r="D2251" s="26" t="s">
        <v>45</v>
      </c>
      <c r="E2251" s="26">
        <v>0.5</v>
      </c>
      <c r="F2251" s="26">
        <v>152703.29363599999</v>
      </c>
    </row>
    <row r="2252" spans="2:6" x14ac:dyDescent="0.3">
      <c r="B2252" s="35" t="s">
        <v>44</v>
      </c>
      <c r="C2252" s="28" t="s">
        <v>12</v>
      </c>
      <c r="D2252" s="28" t="s">
        <v>45</v>
      </c>
      <c r="E2252" s="28">
        <v>0.25</v>
      </c>
      <c r="F2252" s="28">
        <v>136564.47711199999</v>
      </c>
    </row>
    <row r="2253" spans="2:6" x14ac:dyDescent="0.3">
      <c r="B2253" s="34" t="s">
        <v>44</v>
      </c>
      <c r="C2253" s="26" t="s">
        <v>12</v>
      </c>
      <c r="D2253" s="26" t="s">
        <v>45</v>
      </c>
      <c r="E2253" s="26">
        <v>0.25</v>
      </c>
      <c r="F2253" s="26">
        <v>136564.47711199999</v>
      </c>
    </row>
    <row r="2254" spans="2:6" x14ac:dyDescent="0.3">
      <c r="B2254" s="35" t="s">
        <v>44</v>
      </c>
      <c r="C2254" s="28" t="s">
        <v>12</v>
      </c>
      <c r="D2254" s="28" t="s">
        <v>45</v>
      </c>
      <c r="E2254" s="28">
        <v>0.25</v>
      </c>
      <c r="F2254" s="28">
        <v>136564.47711199999</v>
      </c>
    </row>
    <row r="2255" spans="2:6" x14ac:dyDescent="0.3">
      <c r="B2255" s="34" t="s">
        <v>44</v>
      </c>
      <c r="C2255" s="26" t="s">
        <v>12</v>
      </c>
      <c r="D2255" s="26" t="s">
        <v>45</v>
      </c>
      <c r="E2255" s="26">
        <v>0.25</v>
      </c>
      <c r="F2255" s="26">
        <v>136564.47711199999</v>
      </c>
    </row>
    <row r="2256" spans="2:6" x14ac:dyDescent="0.3">
      <c r="B2256" s="35" t="s">
        <v>44</v>
      </c>
      <c r="C2256" s="28" t="s">
        <v>12</v>
      </c>
      <c r="D2256" s="28" t="s">
        <v>45</v>
      </c>
      <c r="E2256" s="28">
        <v>0.05</v>
      </c>
      <c r="F2256" s="28">
        <v>113997.487905</v>
      </c>
    </row>
    <row r="2257" spans="2:6" x14ac:dyDescent="0.3">
      <c r="B2257" s="34" t="s">
        <v>44</v>
      </c>
      <c r="C2257" s="26" t="s">
        <v>12</v>
      </c>
      <c r="D2257" s="26" t="s">
        <v>45</v>
      </c>
      <c r="E2257" s="26">
        <v>0.05</v>
      </c>
      <c r="F2257" s="26">
        <v>113997.487905</v>
      </c>
    </row>
    <row r="2258" spans="2:6" x14ac:dyDescent="0.3">
      <c r="B2258" s="35" t="s">
        <v>44</v>
      </c>
      <c r="C2258" s="28" t="s">
        <v>12</v>
      </c>
      <c r="D2258" s="28" t="s">
        <v>45</v>
      </c>
      <c r="E2258" s="28">
        <v>0.05</v>
      </c>
      <c r="F2258" s="28">
        <v>113997.487905</v>
      </c>
    </row>
    <row r="2259" spans="2:6" x14ac:dyDescent="0.3">
      <c r="B2259" s="34" t="s">
        <v>44</v>
      </c>
      <c r="C2259" s="26" t="s">
        <v>12</v>
      </c>
      <c r="D2259" s="26" t="s">
        <v>45</v>
      </c>
      <c r="E2259" s="26">
        <v>0</v>
      </c>
      <c r="F2259" s="26">
        <v>87122.255302999998</v>
      </c>
    </row>
    <row r="2260" spans="2:6" x14ac:dyDescent="0.3">
      <c r="B2260" s="35" t="s">
        <v>44</v>
      </c>
      <c r="C2260" s="28" t="s">
        <v>12</v>
      </c>
      <c r="D2260" s="28" t="s">
        <v>45</v>
      </c>
      <c r="E2260" s="28" t="s">
        <v>24</v>
      </c>
      <c r="F2260" s="28">
        <v>152198.20338699999</v>
      </c>
    </row>
    <row r="2261" spans="2:6" x14ac:dyDescent="0.3">
      <c r="B2261" s="34" t="s">
        <v>44</v>
      </c>
      <c r="C2261" s="26" t="s">
        <v>12</v>
      </c>
      <c r="D2261" s="26" t="s">
        <v>36</v>
      </c>
      <c r="E2261" s="26">
        <v>1</v>
      </c>
      <c r="F2261" s="26">
        <v>48858537.988374002</v>
      </c>
    </row>
    <row r="2262" spans="2:6" x14ac:dyDescent="0.3">
      <c r="B2262" s="35" t="s">
        <v>44</v>
      </c>
      <c r="C2262" s="28" t="s">
        <v>12</v>
      </c>
      <c r="D2262" s="28" t="s">
        <v>36</v>
      </c>
      <c r="E2262" s="28">
        <v>0.95</v>
      </c>
      <c r="F2262" s="28">
        <v>38950492.286719002</v>
      </c>
    </row>
    <row r="2263" spans="2:6" x14ac:dyDescent="0.3">
      <c r="B2263" s="34" t="s">
        <v>44</v>
      </c>
      <c r="C2263" s="26" t="s">
        <v>12</v>
      </c>
      <c r="D2263" s="26" t="s">
        <v>36</v>
      </c>
      <c r="E2263" s="26">
        <v>0.95</v>
      </c>
      <c r="F2263" s="26">
        <v>38950492.286719002</v>
      </c>
    </row>
    <row r="2264" spans="2:6" x14ac:dyDescent="0.3">
      <c r="B2264" s="35" t="s">
        <v>44</v>
      </c>
      <c r="C2264" s="28" t="s">
        <v>12</v>
      </c>
      <c r="D2264" s="28" t="s">
        <v>36</v>
      </c>
      <c r="E2264" s="28">
        <v>0.95</v>
      </c>
      <c r="F2264" s="28">
        <v>38950492.286719002</v>
      </c>
    </row>
    <row r="2265" spans="2:6" x14ac:dyDescent="0.3">
      <c r="B2265" s="34" t="s">
        <v>44</v>
      </c>
      <c r="C2265" s="26" t="s">
        <v>12</v>
      </c>
      <c r="D2265" s="26" t="s">
        <v>36</v>
      </c>
      <c r="E2265" s="26">
        <v>0.75</v>
      </c>
      <c r="F2265" s="26">
        <v>32968181.703766</v>
      </c>
    </row>
    <row r="2266" spans="2:6" x14ac:dyDescent="0.3">
      <c r="B2266" s="35" t="s">
        <v>44</v>
      </c>
      <c r="C2266" s="28" t="s">
        <v>12</v>
      </c>
      <c r="D2266" s="28" t="s">
        <v>36</v>
      </c>
      <c r="E2266" s="28">
        <v>0.75</v>
      </c>
      <c r="F2266" s="28">
        <v>32968181.703766</v>
      </c>
    </row>
    <row r="2267" spans="2:6" x14ac:dyDescent="0.3">
      <c r="B2267" s="34" t="s">
        <v>44</v>
      </c>
      <c r="C2267" s="26" t="s">
        <v>12</v>
      </c>
      <c r="D2267" s="26" t="s">
        <v>36</v>
      </c>
      <c r="E2267" s="26">
        <v>0.75</v>
      </c>
      <c r="F2267" s="26">
        <v>32968181.703766</v>
      </c>
    </row>
    <row r="2268" spans="2:6" x14ac:dyDescent="0.3">
      <c r="B2268" s="35" t="s">
        <v>44</v>
      </c>
      <c r="C2268" s="28" t="s">
        <v>12</v>
      </c>
      <c r="D2268" s="28" t="s">
        <v>36</v>
      </c>
      <c r="E2268" s="28">
        <v>0.75</v>
      </c>
      <c r="F2268" s="28">
        <v>32968181.703766</v>
      </c>
    </row>
    <row r="2269" spans="2:6" x14ac:dyDescent="0.3">
      <c r="B2269" s="34" t="s">
        <v>44</v>
      </c>
      <c r="C2269" s="26" t="s">
        <v>12</v>
      </c>
      <c r="D2269" s="26" t="s">
        <v>36</v>
      </c>
      <c r="E2269" s="26">
        <v>0.5</v>
      </c>
      <c r="F2269" s="26">
        <v>28280121.512154002</v>
      </c>
    </row>
    <row r="2270" spans="2:6" x14ac:dyDescent="0.3">
      <c r="B2270" s="35" t="s">
        <v>44</v>
      </c>
      <c r="C2270" s="28" t="s">
        <v>12</v>
      </c>
      <c r="D2270" s="28" t="s">
        <v>36</v>
      </c>
      <c r="E2270" s="28">
        <v>0.5</v>
      </c>
      <c r="F2270" s="28">
        <v>28280121.512154002</v>
      </c>
    </row>
    <row r="2271" spans="2:6" x14ac:dyDescent="0.3">
      <c r="B2271" s="34" t="s">
        <v>44</v>
      </c>
      <c r="C2271" s="26" t="s">
        <v>12</v>
      </c>
      <c r="D2271" s="26" t="s">
        <v>36</v>
      </c>
      <c r="E2271" s="26">
        <v>0.5</v>
      </c>
      <c r="F2271" s="26">
        <v>28280121.512154002</v>
      </c>
    </row>
    <row r="2272" spans="2:6" x14ac:dyDescent="0.3">
      <c r="B2272" s="35" t="s">
        <v>44</v>
      </c>
      <c r="C2272" s="28" t="s">
        <v>12</v>
      </c>
      <c r="D2272" s="28" t="s">
        <v>36</v>
      </c>
      <c r="E2272" s="28">
        <v>0.5</v>
      </c>
      <c r="F2272" s="28">
        <v>28280121.512154002</v>
      </c>
    </row>
    <row r="2273" spans="2:6" x14ac:dyDescent="0.3">
      <c r="B2273" s="34" t="s">
        <v>44</v>
      </c>
      <c r="C2273" s="26" t="s">
        <v>12</v>
      </c>
      <c r="D2273" s="26" t="s">
        <v>36</v>
      </c>
      <c r="E2273" s="26">
        <v>0.5</v>
      </c>
      <c r="F2273" s="26">
        <v>28280121.512154002</v>
      </c>
    </row>
    <row r="2274" spans="2:6" x14ac:dyDescent="0.3">
      <c r="B2274" s="35" t="s">
        <v>44</v>
      </c>
      <c r="C2274" s="28" t="s">
        <v>12</v>
      </c>
      <c r="D2274" s="28" t="s">
        <v>36</v>
      </c>
      <c r="E2274" s="28">
        <v>0.25</v>
      </c>
      <c r="F2274" s="28">
        <v>24249442.157963</v>
      </c>
    </row>
    <row r="2275" spans="2:6" x14ac:dyDescent="0.3">
      <c r="B2275" s="34" t="s">
        <v>44</v>
      </c>
      <c r="C2275" s="26" t="s">
        <v>12</v>
      </c>
      <c r="D2275" s="26" t="s">
        <v>36</v>
      </c>
      <c r="E2275" s="26">
        <v>0.25</v>
      </c>
      <c r="F2275" s="26">
        <v>24249442.157963</v>
      </c>
    </row>
    <row r="2276" spans="2:6" x14ac:dyDescent="0.3">
      <c r="B2276" s="35" t="s">
        <v>44</v>
      </c>
      <c r="C2276" s="28" t="s">
        <v>12</v>
      </c>
      <c r="D2276" s="28" t="s">
        <v>36</v>
      </c>
      <c r="E2276" s="28">
        <v>0.25</v>
      </c>
      <c r="F2276" s="28">
        <v>24249442.157963</v>
      </c>
    </row>
    <row r="2277" spans="2:6" x14ac:dyDescent="0.3">
      <c r="B2277" s="34" t="s">
        <v>44</v>
      </c>
      <c r="C2277" s="26" t="s">
        <v>12</v>
      </c>
      <c r="D2277" s="26" t="s">
        <v>36</v>
      </c>
      <c r="E2277" s="26">
        <v>0.25</v>
      </c>
      <c r="F2277" s="26">
        <v>24249442.157963</v>
      </c>
    </row>
    <row r="2278" spans="2:6" x14ac:dyDescent="0.3">
      <c r="B2278" s="35" t="s">
        <v>44</v>
      </c>
      <c r="C2278" s="28" t="s">
        <v>12</v>
      </c>
      <c r="D2278" s="28" t="s">
        <v>36</v>
      </c>
      <c r="E2278" s="28">
        <v>0.05</v>
      </c>
      <c r="F2278" s="28">
        <v>19378886.185628001</v>
      </c>
    </row>
    <row r="2279" spans="2:6" x14ac:dyDescent="0.3">
      <c r="B2279" s="34" t="s">
        <v>44</v>
      </c>
      <c r="C2279" s="26" t="s">
        <v>12</v>
      </c>
      <c r="D2279" s="26" t="s">
        <v>36</v>
      </c>
      <c r="E2279" s="26">
        <v>0.05</v>
      </c>
      <c r="F2279" s="26">
        <v>19378886.185628001</v>
      </c>
    </row>
    <row r="2280" spans="2:6" x14ac:dyDescent="0.3">
      <c r="B2280" s="35" t="s">
        <v>44</v>
      </c>
      <c r="C2280" s="28" t="s">
        <v>12</v>
      </c>
      <c r="D2280" s="28" t="s">
        <v>36</v>
      </c>
      <c r="E2280" s="28">
        <v>0.05</v>
      </c>
      <c r="F2280" s="28">
        <v>19378886.185628001</v>
      </c>
    </row>
    <row r="2281" spans="2:6" x14ac:dyDescent="0.3">
      <c r="B2281" s="34" t="s">
        <v>44</v>
      </c>
      <c r="C2281" s="26" t="s">
        <v>12</v>
      </c>
      <c r="D2281" s="26" t="s">
        <v>36</v>
      </c>
      <c r="E2281" s="26">
        <v>0</v>
      </c>
      <c r="F2281" s="26">
        <v>12498066.927479999</v>
      </c>
    </row>
    <row r="2282" spans="2:6" x14ac:dyDescent="0.3">
      <c r="B2282" s="35" t="s">
        <v>44</v>
      </c>
      <c r="C2282" s="28" t="s">
        <v>12</v>
      </c>
      <c r="D2282" s="28" t="s">
        <v>36</v>
      </c>
      <c r="E2282" s="28" t="s">
        <v>24</v>
      </c>
      <c r="F2282" s="28">
        <v>28676948.860188</v>
      </c>
    </row>
    <row r="2283" spans="2:6" x14ac:dyDescent="0.3">
      <c r="B2283" s="34" t="s">
        <v>44</v>
      </c>
      <c r="C2283" s="26" t="s">
        <v>12</v>
      </c>
      <c r="D2283" s="26" t="s">
        <v>37</v>
      </c>
      <c r="E2283" s="26">
        <v>1</v>
      </c>
      <c r="F2283" s="26">
        <v>14909394.678097</v>
      </c>
    </row>
    <row r="2284" spans="2:6" x14ac:dyDescent="0.3">
      <c r="B2284" s="35" t="s">
        <v>44</v>
      </c>
      <c r="C2284" s="28" t="s">
        <v>12</v>
      </c>
      <c r="D2284" s="28" t="s">
        <v>37</v>
      </c>
      <c r="E2284" s="28">
        <v>0.95</v>
      </c>
      <c r="F2284" s="28">
        <v>10727214.490320999</v>
      </c>
    </row>
    <row r="2285" spans="2:6" x14ac:dyDescent="0.3">
      <c r="B2285" s="34" t="s">
        <v>44</v>
      </c>
      <c r="C2285" s="26" t="s">
        <v>12</v>
      </c>
      <c r="D2285" s="26" t="s">
        <v>37</v>
      </c>
      <c r="E2285" s="26">
        <v>0.95</v>
      </c>
      <c r="F2285" s="26">
        <v>10727214.490320999</v>
      </c>
    </row>
    <row r="2286" spans="2:6" x14ac:dyDescent="0.3">
      <c r="B2286" s="35" t="s">
        <v>44</v>
      </c>
      <c r="C2286" s="28" t="s">
        <v>12</v>
      </c>
      <c r="D2286" s="28" t="s">
        <v>37</v>
      </c>
      <c r="E2286" s="28">
        <v>0.95</v>
      </c>
      <c r="F2286" s="28">
        <v>10727214.490320999</v>
      </c>
    </row>
    <row r="2287" spans="2:6" x14ac:dyDescent="0.3">
      <c r="B2287" s="34" t="s">
        <v>44</v>
      </c>
      <c r="C2287" s="26" t="s">
        <v>12</v>
      </c>
      <c r="D2287" s="26" t="s">
        <v>37</v>
      </c>
      <c r="E2287" s="26">
        <v>0.75</v>
      </c>
      <c r="F2287" s="26">
        <v>8473495.5569940004</v>
      </c>
    </row>
    <row r="2288" spans="2:6" x14ac:dyDescent="0.3">
      <c r="B2288" s="35" t="s">
        <v>44</v>
      </c>
      <c r="C2288" s="28" t="s">
        <v>12</v>
      </c>
      <c r="D2288" s="28" t="s">
        <v>37</v>
      </c>
      <c r="E2288" s="28">
        <v>0.75</v>
      </c>
      <c r="F2288" s="28">
        <v>8473495.5569940004</v>
      </c>
    </row>
    <row r="2289" spans="2:6" x14ac:dyDescent="0.3">
      <c r="B2289" s="34" t="s">
        <v>44</v>
      </c>
      <c r="C2289" s="26" t="s">
        <v>12</v>
      </c>
      <c r="D2289" s="26" t="s">
        <v>37</v>
      </c>
      <c r="E2289" s="26">
        <v>0.75</v>
      </c>
      <c r="F2289" s="26">
        <v>8473495.5569940004</v>
      </c>
    </row>
    <row r="2290" spans="2:6" x14ac:dyDescent="0.3">
      <c r="B2290" s="35" t="s">
        <v>44</v>
      </c>
      <c r="C2290" s="28" t="s">
        <v>12</v>
      </c>
      <c r="D2290" s="28" t="s">
        <v>37</v>
      </c>
      <c r="E2290" s="28">
        <v>0.75</v>
      </c>
      <c r="F2290" s="28">
        <v>8473495.5569940004</v>
      </c>
    </row>
    <row r="2291" spans="2:6" x14ac:dyDescent="0.3">
      <c r="B2291" s="34" t="s">
        <v>44</v>
      </c>
      <c r="C2291" s="26" t="s">
        <v>12</v>
      </c>
      <c r="D2291" s="26" t="s">
        <v>37</v>
      </c>
      <c r="E2291" s="26">
        <v>0.5</v>
      </c>
      <c r="F2291" s="26">
        <v>6915271.7916540001</v>
      </c>
    </row>
    <row r="2292" spans="2:6" x14ac:dyDescent="0.3">
      <c r="B2292" s="35" t="s">
        <v>44</v>
      </c>
      <c r="C2292" s="28" t="s">
        <v>12</v>
      </c>
      <c r="D2292" s="28" t="s">
        <v>37</v>
      </c>
      <c r="E2292" s="28">
        <v>0.5</v>
      </c>
      <c r="F2292" s="28">
        <v>6915271.7916540001</v>
      </c>
    </row>
    <row r="2293" spans="2:6" x14ac:dyDescent="0.3">
      <c r="B2293" s="34" t="s">
        <v>44</v>
      </c>
      <c r="C2293" s="26" t="s">
        <v>12</v>
      </c>
      <c r="D2293" s="26" t="s">
        <v>37</v>
      </c>
      <c r="E2293" s="26">
        <v>0.5</v>
      </c>
      <c r="F2293" s="26">
        <v>6915271.7916540001</v>
      </c>
    </row>
    <row r="2294" spans="2:6" x14ac:dyDescent="0.3">
      <c r="B2294" s="35" t="s">
        <v>44</v>
      </c>
      <c r="C2294" s="28" t="s">
        <v>12</v>
      </c>
      <c r="D2294" s="28" t="s">
        <v>37</v>
      </c>
      <c r="E2294" s="28">
        <v>0.5</v>
      </c>
      <c r="F2294" s="28">
        <v>6915271.7916540001</v>
      </c>
    </row>
    <row r="2295" spans="2:6" x14ac:dyDescent="0.3">
      <c r="B2295" s="34" t="s">
        <v>44</v>
      </c>
      <c r="C2295" s="26" t="s">
        <v>12</v>
      </c>
      <c r="D2295" s="26" t="s">
        <v>37</v>
      </c>
      <c r="E2295" s="26">
        <v>0.5</v>
      </c>
      <c r="F2295" s="26">
        <v>6915271.7916540001</v>
      </c>
    </row>
    <row r="2296" spans="2:6" x14ac:dyDescent="0.3">
      <c r="B2296" s="35" t="s">
        <v>44</v>
      </c>
      <c r="C2296" s="28" t="s">
        <v>12</v>
      </c>
      <c r="D2296" s="28" t="s">
        <v>37</v>
      </c>
      <c r="E2296" s="28">
        <v>0.25</v>
      </c>
      <c r="F2296" s="28">
        <v>5624169.8314239997</v>
      </c>
    </row>
    <row r="2297" spans="2:6" x14ac:dyDescent="0.3">
      <c r="B2297" s="34" t="s">
        <v>44</v>
      </c>
      <c r="C2297" s="26" t="s">
        <v>12</v>
      </c>
      <c r="D2297" s="26" t="s">
        <v>37</v>
      </c>
      <c r="E2297" s="26">
        <v>0.25</v>
      </c>
      <c r="F2297" s="26">
        <v>5624169.8314239997</v>
      </c>
    </row>
    <row r="2298" spans="2:6" x14ac:dyDescent="0.3">
      <c r="B2298" s="35" t="s">
        <v>44</v>
      </c>
      <c r="C2298" s="28" t="s">
        <v>12</v>
      </c>
      <c r="D2298" s="28" t="s">
        <v>37</v>
      </c>
      <c r="E2298" s="28">
        <v>0.25</v>
      </c>
      <c r="F2298" s="28">
        <v>5624169.8314239997</v>
      </c>
    </row>
    <row r="2299" spans="2:6" x14ac:dyDescent="0.3">
      <c r="B2299" s="34" t="s">
        <v>44</v>
      </c>
      <c r="C2299" s="26" t="s">
        <v>12</v>
      </c>
      <c r="D2299" s="26" t="s">
        <v>37</v>
      </c>
      <c r="E2299" s="26">
        <v>0.25</v>
      </c>
      <c r="F2299" s="26">
        <v>5624169.8314239997</v>
      </c>
    </row>
    <row r="2300" spans="2:6" x14ac:dyDescent="0.3">
      <c r="B2300" s="35" t="s">
        <v>44</v>
      </c>
      <c r="C2300" s="28" t="s">
        <v>12</v>
      </c>
      <c r="D2300" s="28" t="s">
        <v>37</v>
      </c>
      <c r="E2300" s="28">
        <v>0.05</v>
      </c>
      <c r="F2300" s="28">
        <v>4126701.84136</v>
      </c>
    </row>
    <row r="2301" spans="2:6" x14ac:dyDescent="0.3">
      <c r="B2301" s="34" t="s">
        <v>44</v>
      </c>
      <c r="C2301" s="26" t="s">
        <v>12</v>
      </c>
      <c r="D2301" s="26" t="s">
        <v>37</v>
      </c>
      <c r="E2301" s="26">
        <v>0.05</v>
      </c>
      <c r="F2301" s="26">
        <v>4126701.84136</v>
      </c>
    </row>
    <row r="2302" spans="2:6" x14ac:dyDescent="0.3">
      <c r="B2302" s="35" t="s">
        <v>44</v>
      </c>
      <c r="C2302" s="28" t="s">
        <v>12</v>
      </c>
      <c r="D2302" s="28" t="s">
        <v>37</v>
      </c>
      <c r="E2302" s="28">
        <v>0.05</v>
      </c>
      <c r="F2302" s="28">
        <v>4126701.84136</v>
      </c>
    </row>
    <row r="2303" spans="2:6" x14ac:dyDescent="0.3">
      <c r="B2303" s="34" t="s">
        <v>44</v>
      </c>
      <c r="C2303" s="26" t="s">
        <v>12</v>
      </c>
      <c r="D2303" s="26" t="s">
        <v>37</v>
      </c>
      <c r="E2303" s="26">
        <v>0</v>
      </c>
      <c r="F2303" s="26">
        <v>2322099.2691810001</v>
      </c>
    </row>
    <row r="2304" spans="2:6" x14ac:dyDescent="0.3">
      <c r="B2304" s="35" t="s">
        <v>44</v>
      </c>
      <c r="C2304" s="28" t="s">
        <v>12</v>
      </c>
      <c r="D2304" s="28" t="s">
        <v>37</v>
      </c>
      <c r="E2304" s="28" t="s">
        <v>24</v>
      </c>
      <c r="F2304" s="28">
        <v>7119665.8562430004</v>
      </c>
    </row>
    <row r="2305" spans="2:6" x14ac:dyDescent="0.3">
      <c r="B2305" s="34" t="s">
        <v>44</v>
      </c>
      <c r="C2305" s="26" t="s">
        <v>12</v>
      </c>
      <c r="D2305" s="26" t="s">
        <v>38</v>
      </c>
      <c r="E2305" s="26">
        <v>1</v>
      </c>
      <c r="F2305" s="26">
        <v>37862985.119693004</v>
      </c>
    </row>
    <row r="2306" spans="2:6" x14ac:dyDescent="0.3">
      <c r="B2306" s="35" t="s">
        <v>44</v>
      </c>
      <c r="C2306" s="28" t="s">
        <v>12</v>
      </c>
      <c r="D2306" s="28" t="s">
        <v>38</v>
      </c>
      <c r="E2306" s="28">
        <v>0.95</v>
      </c>
      <c r="F2306" s="28">
        <v>28248479.767887998</v>
      </c>
    </row>
    <row r="2307" spans="2:6" x14ac:dyDescent="0.3">
      <c r="B2307" s="34" t="s">
        <v>44</v>
      </c>
      <c r="C2307" s="26" t="s">
        <v>12</v>
      </c>
      <c r="D2307" s="26" t="s">
        <v>38</v>
      </c>
      <c r="E2307" s="26">
        <v>0.95</v>
      </c>
      <c r="F2307" s="26">
        <v>28248479.767887998</v>
      </c>
    </row>
    <row r="2308" spans="2:6" x14ac:dyDescent="0.3">
      <c r="B2308" s="35" t="s">
        <v>44</v>
      </c>
      <c r="C2308" s="28" t="s">
        <v>12</v>
      </c>
      <c r="D2308" s="28" t="s">
        <v>38</v>
      </c>
      <c r="E2308" s="28">
        <v>0.95</v>
      </c>
      <c r="F2308" s="28">
        <v>28248479.767887998</v>
      </c>
    </row>
    <row r="2309" spans="2:6" x14ac:dyDescent="0.3">
      <c r="B2309" s="34" t="s">
        <v>44</v>
      </c>
      <c r="C2309" s="26" t="s">
        <v>12</v>
      </c>
      <c r="D2309" s="26" t="s">
        <v>38</v>
      </c>
      <c r="E2309" s="26">
        <v>0.75</v>
      </c>
      <c r="F2309" s="26">
        <v>24225111.955837999</v>
      </c>
    </row>
    <row r="2310" spans="2:6" x14ac:dyDescent="0.3">
      <c r="B2310" s="35" t="s">
        <v>44</v>
      </c>
      <c r="C2310" s="28" t="s">
        <v>12</v>
      </c>
      <c r="D2310" s="28" t="s">
        <v>38</v>
      </c>
      <c r="E2310" s="28">
        <v>0.75</v>
      </c>
      <c r="F2310" s="28">
        <v>24225111.955837999</v>
      </c>
    </row>
    <row r="2311" spans="2:6" x14ac:dyDescent="0.3">
      <c r="B2311" s="34" t="s">
        <v>44</v>
      </c>
      <c r="C2311" s="26" t="s">
        <v>12</v>
      </c>
      <c r="D2311" s="26" t="s">
        <v>38</v>
      </c>
      <c r="E2311" s="26">
        <v>0.75</v>
      </c>
      <c r="F2311" s="26">
        <v>24225111.955837999</v>
      </c>
    </row>
    <row r="2312" spans="2:6" x14ac:dyDescent="0.3">
      <c r="B2312" s="35" t="s">
        <v>44</v>
      </c>
      <c r="C2312" s="28" t="s">
        <v>12</v>
      </c>
      <c r="D2312" s="28" t="s">
        <v>38</v>
      </c>
      <c r="E2312" s="28">
        <v>0.75</v>
      </c>
      <c r="F2312" s="28">
        <v>24225111.955837999</v>
      </c>
    </row>
    <row r="2313" spans="2:6" x14ac:dyDescent="0.3">
      <c r="B2313" s="34" t="s">
        <v>44</v>
      </c>
      <c r="C2313" s="26" t="s">
        <v>12</v>
      </c>
      <c r="D2313" s="26" t="s">
        <v>38</v>
      </c>
      <c r="E2313" s="26">
        <v>0.5</v>
      </c>
      <c r="F2313" s="26">
        <v>21127886.124979001</v>
      </c>
    </row>
    <row r="2314" spans="2:6" x14ac:dyDescent="0.3">
      <c r="B2314" s="35" t="s">
        <v>44</v>
      </c>
      <c r="C2314" s="28" t="s">
        <v>12</v>
      </c>
      <c r="D2314" s="28" t="s">
        <v>38</v>
      </c>
      <c r="E2314" s="28">
        <v>0.5</v>
      </c>
      <c r="F2314" s="28">
        <v>21127886.124979001</v>
      </c>
    </row>
    <row r="2315" spans="2:6" x14ac:dyDescent="0.3">
      <c r="B2315" s="34" t="s">
        <v>44</v>
      </c>
      <c r="C2315" s="26" t="s">
        <v>12</v>
      </c>
      <c r="D2315" s="26" t="s">
        <v>38</v>
      </c>
      <c r="E2315" s="26">
        <v>0.5</v>
      </c>
      <c r="F2315" s="26">
        <v>21127886.124979001</v>
      </c>
    </row>
    <row r="2316" spans="2:6" x14ac:dyDescent="0.3">
      <c r="B2316" s="35" t="s">
        <v>44</v>
      </c>
      <c r="C2316" s="28" t="s">
        <v>12</v>
      </c>
      <c r="D2316" s="28" t="s">
        <v>38</v>
      </c>
      <c r="E2316" s="28">
        <v>0.5</v>
      </c>
      <c r="F2316" s="28">
        <v>21127886.124979001</v>
      </c>
    </row>
    <row r="2317" spans="2:6" x14ac:dyDescent="0.3">
      <c r="B2317" s="34" t="s">
        <v>44</v>
      </c>
      <c r="C2317" s="26" t="s">
        <v>12</v>
      </c>
      <c r="D2317" s="26" t="s">
        <v>38</v>
      </c>
      <c r="E2317" s="26">
        <v>0.5</v>
      </c>
      <c r="F2317" s="26">
        <v>21127886.124979001</v>
      </c>
    </row>
    <row r="2318" spans="2:6" x14ac:dyDescent="0.3">
      <c r="B2318" s="35" t="s">
        <v>44</v>
      </c>
      <c r="C2318" s="28" t="s">
        <v>12</v>
      </c>
      <c r="D2318" s="28" t="s">
        <v>38</v>
      </c>
      <c r="E2318" s="28">
        <v>0.25</v>
      </c>
      <c r="F2318" s="28">
        <v>18217944.084926002</v>
      </c>
    </row>
    <row r="2319" spans="2:6" x14ac:dyDescent="0.3">
      <c r="B2319" s="34" t="s">
        <v>44</v>
      </c>
      <c r="C2319" s="26" t="s">
        <v>12</v>
      </c>
      <c r="D2319" s="26" t="s">
        <v>38</v>
      </c>
      <c r="E2319" s="26">
        <v>0.25</v>
      </c>
      <c r="F2319" s="26">
        <v>18217944.084926002</v>
      </c>
    </row>
    <row r="2320" spans="2:6" x14ac:dyDescent="0.3">
      <c r="B2320" s="35" t="s">
        <v>44</v>
      </c>
      <c r="C2320" s="28" t="s">
        <v>12</v>
      </c>
      <c r="D2320" s="28" t="s">
        <v>38</v>
      </c>
      <c r="E2320" s="28">
        <v>0.25</v>
      </c>
      <c r="F2320" s="28">
        <v>18217944.084926002</v>
      </c>
    </row>
    <row r="2321" spans="2:6" x14ac:dyDescent="0.3">
      <c r="B2321" s="34" t="s">
        <v>44</v>
      </c>
      <c r="C2321" s="26" t="s">
        <v>12</v>
      </c>
      <c r="D2321" s="26" t="s">
        <v>38</v>
      </c>
      <c r="E2321" s="26">
        <v>0.25</v>
      </c>
      <c r="F2321" s="26">
        <v>18217944.084926002</v>
      </c>
    </row>
    <row r="2322" spans="2:6" x14ac:dyDescent="0.3">
      <c r="B2322" s="35" t="s">
        <v>44</v>
      </c>
      <c r="C2322" s="28" t="s">
        <v>12</v>
      </c>
      <c r="D2322" s="28" t="s">
        <v>38</v>
      </c>
      <c r="E2322" s="28">
        <v>0.05</v>
      </c>
      <c r="F2322" s="28">
        <v>14771829.530574</v>
      </c>
    </row>
    <row r="2323" spans="2:6" x14ac:dyDescent="0.3">
      <c r="B2323" s="34" t="s">
        <v>44</v>
      </c>
      <c r="C2323" s="26" t="s">
        <v>12</v>
      </c>
      <c r="D2323" s="26" t="s">
        <v>38</v>
      </c>
      <c r="E2323" s="26">
        <v>0.05</v>
      </c>
      <c r="F2323" s="26">
        <v>14771829.530574</v>
      </c>
    </row>
    <row r="2324" spans="2:6" x14ac:dyDescent="0.3">
      <c r="B2324" s="35" t="s">
        <v>44</v>
      </c>
      <c r="C2324" s="28" t="s">
        <v>12</v>
      </c>
      <c r="D2324" s="28" t="s">
        <v>38</v>
      </c>
      <c r="E2324" s="28">
        <v>0.05</v>
      </c>
      <c r="F2324" s="28">
        <v>14771829.530574</v>
      </c>
    </row>
    <row r="2325" spans="2:6" x14ac:dyDescent="0.3">
      <c r="B2325" s="34" t="s">
        <v>44</v>
      </c>
      <c r="C2325" s="26" t="s">
        <v>12</v>
      </c>
      <c r="D2325" s="26" t="s">
        <v>38</v>
      </c>
      <c r="E2325" s="26">
        <v>0</v>
      </c>
      <c r="F2325" s="26">
        <v>10022949.670802001</v>
      </c>
    </row>
    <row r="2326" spans="2:6" x14ac:dyDescent="0.3">
      <c r="B2326" s="35" t="s">
        <v>44</v>
      </c>
      <c r="C2326" s="28" t="s">
        <v>12</v>
      </c>
      <c r="D2326" s="28" t="s">
        <v>38</v>
      </c>
      <c r="E2326" s="28" t="s">
        <v>24</v>
      </c>
      <c r="F2326" s="28">
        <v>21292103.11479</v>
      </c>
    </row>
    <row r="2327" spans="2:6" x14ac:dyDescent="0.3">
      <c r="B2327" s="34" t="s">
        <v>44</v>
      </c>
      <c r="C2327" s="26" t="s">
        <v>12</v>
      </c>
      <c r="D2327" s="26" t="s">
        <v>46</v>
      </c>
      <c r="E2327" s="26">
        <v>1</v>
      </c>
      <c r="F2327" s="26">
        <v>755</v>
      </c>
    </row>
    <row r="2328" spans="2:6" x14ac:dyDescent="0.3">
      <c r="B2328" s="35" t="s">
        <v>44</v>
      </c>
      <c r="C2328" s="28" t="s">
        <v>12</v>
      </c>
      <c r="D2328" s="28" t="s">
        <v>46</v>
      </c>
      <c r="E2328" s="28">
        <v>0.95</v>
      </c>
      <c r="F2328" s="28">
        <v>684</v>
      </c>
    </row>
    <row r="2329" spans="2:6" x14ac:dyDescent="0.3">
      <c r="B2329" s="34" t="s">
        <v>44</v>
      </c>
      <c r="C2329" s="26" t="s">
        <v>12</v>
      </c>
      <c r="D2329" s="26" t="s">
        <v>46</v>
      </c>
      <c r="E2329" s="26">
        <v>0.95</v>
      </c>
      <c r="F2329" s="26">
        <v>684</v>
      </c>
    </row>
    <row r="2330" spans="2:6" x14ac:dyDescent="0.3">
      <c r="B2330" s="35" t="s">
        <v>44</v>
      </c>
      <c r="C2330" s="28" t="s">
        <v>12</v>
      </c>
      <c r="D2330" s="28" t="s">
        <v>46</v>
      </c>
      <c r="E2330" s="28">
        <v>0.95</v>
      </c>
      <c r="F2330" s="28">
        <v>684</v>
      </c>
    </row>
    <row r="2331" spans="2:6" x14ac:dyDescent="0.3">
      <c r="B2331" s="34" t="s">
        <v>44</v>
      </c>
      <c r="C2331" s="26" t="s">
        <v>12</v>
      </c>
      <c r="D2331" s="26" t="s">
        <v>46</v>
      </c>
      <c r="E2331" s="26">
        <v>0.75</v>
      </c>
      <c r="F2331" s="26">
        <v>619</v>
      </c>
    </row>
    <row r="2332" spans="2:6" x14ac:dyDescent="0.3">
      <c r="B2332" s="35" t="s">
        <v>44</v>
      </c>
      <c r="C2332" s="28" t="s">
        <v>12</v>
      </c>
      <c r="D2332" s="28" t="s">
        <v>46</v>
      </c>
      <c r="E2332" s="28">
        <v>0.75</v>
      </c>
      <c r="F2332" s="28">
        <v>619</v>
      </c>
    </row>
    <row r="2333" spans="2:6" x14ac:dyDescent="0.3">
      <c r="B2333" s="34" t="s">
        <v>44</v>
      </c>
      <c r="C2333" s="26" t="s">
        <v>12</v>
      </c>
      <c r="D2333" s="26" t="s">
        <v>46</v>
      </c>
      <c r="E2333" s="26">
        <v>0.75</v>
      </c>
      <c r="F2333" s="26">
        <v>619</v>
      </c>
    </row>
    <row r="2334" spans="2:6" x14ac:dyDescent="0.3">
      <c r="B2334" s="35" t="s">
        <v>44</v>
      </c>
      <c r="C2334" s="28" t="s">
        <v>12</v>
      </c>
      <c r="D2334" s="28" t="s">
        <v>46</v>
      </c>
      <c r="E2334" s="28">
        <v>0.75</v>
      </c>
      <c r="F2334" s="28">
        <v>619</v>
      </c>
    </row>
    <row r="2335" spans="2:6" x14ac:dyDescent="0.3">
      <c r="B2335" s="34" t="s">
        <v>44</v>
      </c>
      <c r="C2335" s="26" t="s">
        <v>12</v>
      </c>
      <c r="D2335" s="26" t="s">
        <v>46</v>
      </c>
      <c r="E2335" s="26">
        <v>0.5</v>
      </c>
      <c r="F2335" s="26">
        <v>558</v>
      </c>
    </row>
    <row r="2336" spans="2:6" x14ac:dyDescent="0.3">
      <c r="B2336" s="35" t="s">
        <v>44</v>
      </c>
      <c r="C2336" s="28" t="s">
        <v>12</v>
      </c>
      <c r="D2336" s="28" t="s">
        <v>46</v>
      </c>
      <c r="E2336" s="28">
        <v>0.5</v>
      </c>
      <c r="F2336" s="28">
        <v>558</v>
      </c>
    </row>
    <row r="2337" spans="2:6" x14ac:dyDescent="0.3">
      <c r="B2337" s="34" t="s">
        <v>44</v>
      </c>
      <c r="C2337" s="26" t="s">
        <v>12</v>
      </c>
      <c r="D2337" s="26" t="s">
        <v>46</v>
      </c>
      <c r="E2337" s="26">
        <v>0.5</v>
      </c>
      <c r="F2337" s="26">
        <v>558</v>
      </c>
    </row>
    <row r="2338" spans="2:6" x14ac:dyDescent="0.3">
      <c r="B2338" s="35" t="s">
        <v>44</v>
      </c>
      <c r="C2338" s="28" t="s">
        <v>12</v>
      </c>
      <c r="D2338" s="28" t="s">
        <v>46</v>
      </c>
      <c r="E2338" s="28">
        <v>0.5</v>
      </c>
      <c r="F2338" s="28">
        <v>558</v>
      </c>
    </row>
    <row r="2339" spans="2:6" x14ac:dyDescent="0.3">
      <c r="B2339" s="34" t="s">
        <v>44</v>
      </c>
      <c r="C2339" s="26" t="s">
        <v>12</v>
      </c>
      <c r="D2339" s="26" t="s">
        <v>46</v>
      </c>
      <c r="E2339" s="26">
        <v>0.5</v>
      </c>
      <c r="F2339" s="26">
        <v>558</v>
      </c>
    </row>
    <row r="2340" spans="2:6" x14ac:dyDescent="0.3">
      <c r="B2340" s="35" t="s">
        <v>44</v>
      </c>
      <c r="C2340" s="28" t="s">
        <v>12</v>
      </c>
      <c r="D2340" s="28" t="s">
        <v>46</v>
      </c>
      <c r="E2340" s="28">
        <v>0.25</v>
      </c>
      <c r="F2340" s="28">
        <v>499</v>
      </c>
    </row>
    <row r="2341" spans="2:6" x14ac:dyDescent="0.3">
      <c r="B2341" s="34" t="s">
        <v>44</v>
      </c>
      <c r="C2341" s="26" t="s">
        <v>12</v>
      </c>
      <c r="D2341" s="26" t="s">
        <v>46</v>
      </c>
      <c r="E2341" s="26">
        <v>0.25</v>
      </c>
      <c r="F2341" s="26">
        <v>499</v>
      </c>
    </row>
    <row r="2342" spans="2:6" x14ac:dyDescent="0.3">
      <c r="B2342" s="35" t="s">
        <v>44</v>
      </c>
      <c r="C2342" s="28" t="s">
        <v>12</v>
      </c>
      <c r="D2342" s="28" t="s">
        <v>46</v>
      </c>
      <c r="E2342" s="28">
        <v>0.25</v>
      </c>
      <c r="F2342" s="28">
        <v>499</v>
      </c>
    </row>
    <row r="2343" spans="2:6" x14ac:dyDescent="0.3">
      <c r="B2343" s="34" t="s">
        <v>44</v>
      </c>
      <c r="C2343" s="26" t="s">
        <v>12</v>
      </c>
      <c r="D2343" s="26" t="s">
        <v>46</v>
      </c>
      <c r="E2343" s="26">
        <v>0.25</v>
      </c>
      <c r="F2343" s="26">
        <v>499</v>
      </c>
    </row>
    <row r="2344" spans="2:6" x14ac:dyDescent="0.3">
      <c r="B2344" s="35" t="s">
        <v>44</v>
      </c>
      <c r="C2344" s="28" t="s">
        <v>12</v>
      </c>
      <c r="D2344" s="28" t="s">
        <v>46</v>
      </c>
      <c r="E2344" s="28">
        <v>0.05</v>
      </c>
      <c r="F2344" s="28">
        <v>417</v>
      </c>
    </row>
    <row r="2345" spans="2:6" x14ac:dyDescent="0.3">
      <c r="B2345" s="34" t="s">
        <v>44</v>
      </c>
      <c r="C2345" s="26" t="s">
        <v>12</v>
      </c>
      <c r="D2345" s="26" t="s">
        <v>46</v>
      </c>
      <c r="E2345" s="26">
        <v>0.05</v>
      </c>
      <c r="F2345" s="26">
        <v>417</v>
      </c>
    </row>
    <row r="2346" spans="2:6" x14ac:dyDescent="0.3">
      <c r="B2346" s="35" t="s">
        <v>44</v>
      </c>
      <c r="C2346" s="28" t="s">
        <v>12</v>
      </c>
      <c r="D2346" s="28" t="s">
        <v>46</v>
      </c>
      <c r="E2346" s="28">
        <v>0.05</v>
      </c>
      <c r="F2346" s="28">
        <v>417</v>
      </c>
    </row>
    <row r="2347" spans="2:6" x14ac:dyDescent="0.3">
      <c r="B2347" s="34" t="s">
        <v>44</v>
      </c>
      <c r="C2347" s="26" t="s">
        <v>12</v>
      </c>
      <c r="D2347" s="26" t="s">
        <v>46</v>
      </c>
      <c r="E2347" s="26">
        <v>0</v>
      </c>
      <c r="F2347" s="26">
        <v>319</v>
      </c>
    </row>
    <row r="2348" spans="2:6" x14ac:dyDescent="0.3">
      <c r="B2348" s="35" t="s">
        <v>44</v>
      </c>
      <c r="C2348" s="28" t="s">
        <v>12</v>
      </c>
      <c r="D2348" s="28" t="s">
        <v>46</v>
      </c>
      <c r="E2348" s="28" t="s">
        <v>24</v>
      </c>
      <c r="F2348" s="28">
        <v>556.52944400000001</v>
      </c>
    </row>
    <row r="2349" spans="2:6" x14ac:dyDescent="0.3">
      <c r="B2349" s="34" t="s">
        <v>44</v>
      </c>
      <c r="C2349" s="26" t="s">
        <v>12</v>
      </c>
      <c r="D2349" s="26" t="s">
        <v>39</v>
      </c>
      <c r="E2349" s="26">
        <v>1</v>
      </c>
      <c r="F2349" s="26">
        <v>74.461067</v>
      </c>
    </row>
    <row r="2350" spans="2:6" x14ac:dyDescent="0.3">
      <c r="B2350" s="35" t="s">
        <v>44</v>
      </c>
      <c r="C2350" s="28" t="s">
        <v>12</v>
      </c>
      <c r="D2350" s="28" t="s">
        <v>39</v>
      </c>
      <c r="E2350" s="28">
        <v>0.95</v>
      </c>
      <c r="F2350" s="28">
        <v>57.832268999999997</v>
      </c>
    </row>
    <row r="2351" spans="2:6" x14ac:dyDescent="0.3">
      <c r="B2351" s="34" t="s">
        <v>44</v>
      </c>
      <c r="C2351" s="26" t="s">
        <v>12</v>
      </c>
      <c r="D2351" s="26" t="s">
        <v>39</v>
      </c>
      <c r="E2351" s="26">
        <v>0.95</v>
      </c>
      <c r="F2351" s="26">
        <v>57.832268999999997</v>
      </c>
    </row>
    <row r="2352" spans="2:6" x14ac:dyDescent="0.3">
      <c r="B2352" s="35" t="s">
        <v>44</v>
      </c>
      <c r="C2352" s="28" t="s">
        <v>12</v>
      </c>
      <c r="D2352" s="28" t="s">
        <v>39</v>
      </c>
      <c r="E2352" s="28">
        <v>0.95</v>
      </c>
      <c r="F2352" s="28">
        <v>57.832268999999997</v>
      </c>
    </row>
    <row r="2353" spans="2:6" x14ac:dyDescent="0.3">
      <c r="B2353" s="34" t="s">
        <v>44</v>
      </c>
      <c r="C2353" s="26" t="s">
        <v>12</v>
      </c>
      <c r="D2353" s="26" t="s">
        <v>39</v>
      </c>
      <c r="E2353" s="26">
        <v>0.75</v>
      </c>
      <c r="F2353" s="26">
        <v>50.171590999999999</v>
      </c>
    </row>
    <row r="2354" spans="2:6" x14ac:dyDescent="0.3">
      <c r="B2354" s="35" t="s">
        <v>44</v>
      </c>
      <c r="C2354" s="28" t="s">
        <v>12</v>
      </c>
      <c r="D2354" s="28" t="s">
        <v>39</v>
      </c>
      <c r="E2354" s="28">
        <v>0.75</v>
      </c>
      <c r="F2354" s="28">
        <v>50.171590999999999</v>
      </c>
    </row>
    <row r="2355" spans="2:6" x14ac:dyDescent="0.3">
      <c r="B2355" s="34" t="s">
        <v>44</v>
      </c>
      <c r="C2355" s="26" t="s">
        <v>12</v>
      </c>
      <c r="D2355" s="26" t="s">
        <v>39</v>
      </c>
      <c r="E2355" s="26">
        <v>0.75</v>
      </c>
      <c r="F2355" s="26">
        <v>50.171590999999999</v>
      </c>
    </row>
    <row r="2356" spans="2:6" x14ac:dyDescent="0.3">
      <c r="B2356" s="35" t="s">
        <v>44</v>
      </c>
      <c r="C2356" s="28" t="s">
        <v>12</v>
      </c>
      <c r="D2356" s="28" t="s">
        <v>39</v>
      </c>
      <c r="E2356" s="28">
        <v>0.75</v>
      </c>
      <c r="F2356" s="28">
        <v>50.171590999999999</v>
      </c>
    </row>
    <row r="2357" spans="2:6" x14ac:dyDescent="0.3">
      <c r="B2357" s="34" t="s">
        <v>44</v>
      </c>
      <c r="C2357" s="26" t="s">
        <v>12</v>
      </c>
      <c r="D2357" s="26" t="s">
        <v>39</v>
      </c>
      <c r="E2357" s="26">
        <v>0.5</v>
      </c>
      <c r="F2357" s="26">
        <v>45.318677999999998</v>
      </c>
    </row>
    <row r="2358" spans="2:6" x14ac:dyDescent="0.3">
      <c r="B2358" s="35" t="s">
        <v>44</v>
      </c>
      <c r="C2358" s="28" t="s">
        <v>12</v>
      </c>
      <c r="D2358" s="28" t="s">
        <v>39</v>
      </c>
      <c r="E2358" s="28">
        <v>0.5</v>
      </c>
      <c r="F2358" s="28">
        <v>45.318677999999998</v>
      </c>
    </row>
    <row r="2359" spans="2:6" x14ac:dyDescent="0.3">
      <c r="B2359" s="34" t="s">
        <v>44</v>
      </c>
      <c r="C2359" s="26" t="s">
        <v>12</v>
      </c>
      <c r="D2359" s="26" t="s">
        <v>39</v>
      </c>
      <c r="E2359" s="26">
        <v>0.5</v>
      </c>
      <c r="F2359" s="26">
        <v>45.318677999999998</v>
      </c>
    </row>
    <row r="2360" spans="2:6" x14ac:dyDescent="0.3">
      <c r="B2360" s="35" t="s">
        <v>44</v>
      </c>
      <c r="C2360" s="28" t="s">
        <v>12</v>
      </c>
      <c r="D2360" s="28" t="s">
        <v>39</v>
      </c>
      <c r="E2360" s="28">
        <v>0.5</v>
      </c>
      <c r="F2360" s="28">
        <v>45.318677999999998</v>
      </c>
    </row>
    <row r="2361" spans="2:6" x14ac:dyDescent="0.3">
      <c r="B2361" s="34" t="s">
        <v>44</v>
      </c>
      <c r="C2361" s="26" t="s">
        <v>12</v>
      </c>
      <c r="D2361" s="26" t="s">
        <v>39</v>
      </c>
      <c r="E2361" s="26">
        <v>0.5</v>
      </c>
      <c r="F2361" s="26">
        <v>45.318677999999998</v>
      </c>
    </row>
    <row r="2362" spans="2:6" x14ac:dyDescent="0.3">
      <c r="B2362" s="35" t="s">
        <v>44</v>
      </c>
      <c r="C2362" s="28" t="s">
        <v>12</v>
      </c>
      <c r="D2362" s="28" t="s">
        <v>39</v>
      </c>
      <c r="E2362" s="28">
        <v>0.25</v>
      </c>
      <c r="F2362" s="28">
        <v>41.071745</v>
      </c>
    </row>
    <row r="2363" spans="2:6" x14ac:dyDescent="0.3">
      <c r="B2363" s="34" t="s">
        <v>44</v>
      </c>
      <c r="C2363" s="26" t="s">
        <v>12</v>
      </c>
      <c r="D2363" s="26" t="s">
        <v>39</v>
      </c>
      <c r="E2363" s="26">
        <v>0.25</v>
      </c>
      <c r="F2363" s="26">
        <v>41.071745</v>
      </c>
    </row>
    <row r="2364" spans="2:6" x14ac:dyDescent="0.3">
      <c r="B2364" s="35" t="s">
        <v>44</v>
      </c>
      <c r="C2364" s="28" t="s">
        <v>12</v>
      </c>
      <c r="D2364" s="28" t="s">
        <v>39</v>
      </c>
      <c r="E2364" s="28">
        <v>0.25</v>
      </c>
      <c r="F2364" s="28">
        <v>41.071745</v>
      </c>
    </row>
    <row r="2365" spans="2:6" x14ac:dyDescent="0.3">
      <c r="B2365" s="34" t="s">
        <v>44</v>
      </c>
      <c r="C2365" s="26" t="s">
        <v>12</v>
      </c>
      <c r="D2365" s="26" t="s">
        <v>39</v>
      </c>
      <c r="E2365" s="26">
        <v>0.25</v>
      </c>
      <c r="F2365" s="26">
        <v>41.071745</v>
      </c>
    </row>
    <row r="2366" spans="2:6" x14ac:dyDescent="0.3">
      <c r="B2366" s="35" t="s">
        <v>44</v>
      </c>
      <c r="C2366" s="28" t="s">
        <v>12</v>
      </c>
      <c r="D2366" s="28" t="s">
        <v>39</v>
      </c>
      <c r="E2366" s="28">
        <v>0.05</v>
      </c>
      <c r="F2366" s="28">
        <v>35.839671000000003</v>
      </c>
    </row>
    <row r="2367" spans="2:6" x14ac:dyDescent="0.3">
      <c r="B2367" s="34" t="s">
        <v>44</v>
      </c>
      <c r="C2367" s="26" t="s">
        <v>12</v>
      </c>
      <c r="D2367" s="26" t="s">
        <v>39</v>
      </c>
      <c r="E2367" s="26">
        <v>0.05</v>
      </c>
      <c r="F2367" s="26">
        <v>35.839671000000003</v>
      </c>
    </row>
    <row r="2368" spans="2:6" x14ac:dyDescent="0.3">
      <c r="B2368" s="35" t="s">
        <v>44</v>
      </c>
      <c r="C2368" s="28" t="s">
        <v>12</v>
      </c>
      <c r="D2368" s="28" t="s">
        <v>39</v>
      </c>
      <c r="E2368" s="28">
        <v>0.05</v>
      </c>
      <c r="F2368" s="28">
        <v>35.839671000000003</v>
      </c>
    </row>
    <row r="2369" spans="2:6" x14ac:dyDescent="0.3">
      <c r="B2369" s="34" t="s">
        <v>44</v>
      </c>
      <c r="C2369" s="26" t="s">
        <v>12</v>
      </c>
      <c r="D2369" s="26" t="s">
        <v>39</v>
      </c>
      <c r="E2369" s="26">
        <v>0</v>
      </c>
      <c r="F2369" s="26">
        <v>26.466373999999998</v>
      </c>
    </row>
    <row r="2370" spans="2:6" x14ac:dyDescent="0.3">
      <c r="B2370" s="35" t="s">
        <v>44</v>
      </c>
      <c r="C2370" s="28" t="s">
        <v>12</v>
      </c>
      <c r="D2370" s="28" t="s">
        <v>39</v>
      </c>
      <c r="E2370" s="28" t="s">
        <v>24</v>
      </c>
      <c r="F2370" s="28">
        <v>45.866177</v>
      </c>
    </row>
    <row r="2371" spans="2:6" x14ac:dyDescent="0.3">
      <c r="B2371" s="34" t="s">
        <v>44</v>
      </c>
      <c r="C2371" s="26" t="s">
        <v>12</v>
      </c>
      <c r="D2371" s="26" t="s">
        <v>40</v>
      </c>
      <c r="E2371" s="26">
        <v>1</v>
      </c>
      <c r="F2371" s="26">
        <v>325.90073000000001</v>
      </c>
    </row>
    <row r="2372" spans="2:6" x14ac:dyDescent="0.3">
      <c r="B2372" s="35" t="s">
        <v>44</v>
      </c>
      <c r="C2372" s="28" t="s">
        <v>12</v>
      </c>
      <c r="D2372" s="28" t="s">
        <v>40</v>
      </c>
      <c r="E2372" s="28">
        <v>0.95</v>
      </c>
      <c r="F2372" s="28">
        <v>239.40873999999999</v>
      </c>
    </row>
    <row r="2373" spans="2:6" x14ac:dyDescent="0.3">
      <c r="B2373" s="34" t="s">
        <v>44</v>
      </c>
      <c r="C2373" s="26" t="s">
        <v>12</v>
      </c>
      <c r="D2373" s="26" t="s">
        <v>40</v>
      </c>
      <c r="E2373" s="26">
        <v>0.95</v>
      </c>
      <c r="F2373" s="26">
        <v>239.40873999999999</v>
      </c>
    </row>
    <row r="2374" spans="2:6" x14ac:dyDescent="0.3">
      <c r="B2374" s="35" t="s">
        <v>44</v>
      </c>
      <c r="C2374" s="28" t="s">
        <v>12</v>
      </c>
      <c r="D2374" s="28" t="s">
        <v>40</v>
      </c>
      <c r="E2374" s="28">
        <v>0.95</v>
      </c>
      <c r="F2374" s="28">
        <v>239.40873999999999</v>
      </c>
    </row>
    <row r="2375" spans="2:6" x14ac:dyDescent="0.3">
      <c r="B2375" s="34" t="s">
        <v>44</v>
      </c>
      <c r="C2375" s="26" t="s">
        <v>12</v>
      </c>
      <c r="D2375" s="26" t="s">
        <v>40</v>
      </c>
      <c r="E2375" s="26">
        <v>0.75</v>
      </c>
      <c r="F2375" s="26">
        <v>217.572754</v>
      </c>
    </row>
    <row r="2376" spans="2:6" x14ac:dyDescent="0.3">
      <c r="B2376" s="35" t="s">
        <v>44</v>
      </c>
      <c r="C2376" s="28" t="s">
        <v>12</v>
      </c>
      <c r="D2376" s="28" t="s">
        <v>40</v>
      </c>
      <c r="E2376" s="28">
        <v>0.75</v>
      </c>
      <c r="F2376" s="28">
        <v>217.572754</v>
      </c>
    </row>
    <row r="2377" spans="2:6" x14ac:dyDescent="0.3">
      <c r="B2377" s="34" t="s">
        <v>44</v>
      </c>
      <c r="C2377" s="26" t="s">
        <v>12</v>
      </c>
      <c r="D2377" s="26" t="s">
        <v>40</v>
      </c>
      <c r="E2377" s="26">
        <v>0.75</v>
      </c>
      <c r="F2377" s="26">
        <v>217.572754</v>
      </c>
    </row>
    <row r="2378" spans="2:6" x14ac:dyDescent="0.3">
      <c r="B2378" s="35" t="s">
        <v>44</v>
      </c>
      <c r="C2378" s="28" t="s">
        <v>12</v>
      </c>
      <c r="D2378" s="28" t="s">
        <v>40</v>
      </c>
      <c r="E2378" s="28">
        <v>0.75</v>
      </c>
      <c r="F2378" s="28">
        <v>217.572754</v>
      </c>
    </row>
    <row r="2379" spans="2:6" x14ac:dyDescent="0.3">
      <c r="B2379" s="34" t="s">
        <v>44</v>
      </c>
      <c r="C2379" s="26" t="s">
        <v>12</v>
      </c>
      <c r="D2379" s="26" t="s">
        <v>40</v>
      </c>
      <c r="E2379" s="26">
        <v>0.5</v>
      </c>
      <c r="F2379" s="26">
        <v>203.977745</v>
      </c>
    </row>
    <row r="2380" spans="2:6" x14ac:dyDescent="0.3">
      <c r="B2380" s="35" t="s">
        <v>44</v>
      </c>
      <c r="C2380" s="28" t="s">
        <v>12</v>
      </c>
      <c r="D2380" s="28" t="s">
        <v>40</v>
      </c>
      <c r="E2380" s="28">
        <v>0.5</v>
      </c>
      <c r="F2380" s="28">
        <v>203.977745</v>
      </c>
    </row>
    <row r="2381" spans="2:6" x14ac:dyDescent="0.3">
      <c r="B2381" s="34" t="s">
        <v>44</v>
      </c>
      <c r="C2381" s="26" t="s">
        <v>12</v>
      </c>
      <c r="D2381" s="26" t="s">
        <v>40</v>
      </c>
      <c r="E2381" s="26">
        <v>0.5</v>
      </c>
      <c r="F2381" s="26">
        <v>203.977745</v>
      </c>
    </row>
    <row r="2382" spans="2:6" x14ac:dyDescent="0.3">
      <c r="B2382" s="35" t="s">
        <v>44</v>
      </c>
      <c r="C2382" s="28" t="s">
        <v>12</v>
      </c>
      <c r="D2382" s="28" t="s">
        <v>40</v>
      </c>
      <c r="E2382" s="28">
        <v>0.5</v>
      </c>
      <c r="F2382" s="28">
        <v>203.977745</v>
      </c>
    </row>
    <row r="2383" spans="2:6" x14ac:dyDescent="0.3">
      <c r="B2383" s="34" t="s">
        <v>44</v>
      </c>
      <c r="C2383" s="26" t="s">
        <v>12</v>
      </c>
      <c r="D2383" s="26" t="s">
        <v>40</v>
      </c>
      <c r="E2383" s="26">
        <v>0.5</v>
      </c>
      <c r="F2383" s="26">
        <v>203.977745</v>
      </c>
    </row>
    <row r="2384" spans="2:6" x14ac:dyDescent="0.3">
      <c r="B2384" s="35" t="s">
        <v>44</v>
      </c>
      <c r="C2384" s="28" t="s">
        <v>12</v>
      </c>
      <c r="D2384" s="28" t="s">
        <v>40</v>
      </c>
      <c r="E2384" s="28">
        <v>0.25</v>
      </c>
      <c r="F2384" s="28">
        <v>190.97282200000001</v>
      </c>
    </row>
    <row r="2385" spans="2:6" x14ac:dyDescent="0.3">
      <c r="B2385" s="34" t="s">
        <v>44</v>
      </c>
      <c r="C2385" s="26" t="s">
        <v>12</v>
      </c>
      <c r="D2385" s="26" t="s">
        <v>40</v>
      </c>
      <c r="E2385" s="26">
        <v>0.25</v>
      </c>
      <c r="F2385" s="26">
        <v>190.97282200000001</v>
      </c>
    </row>
    <row r="2386" spans="2:6" x14ac:dyDescent="0.3">
      <c r="B2386" s="35" t="s">
        <v>44</v>
      </c>
      <c r="C2386" s="28" t="s">
        <v>12</v>
      </c>
      <c r="D2386" s="28" t="s">
        <v>40</v>
      </c>
      <c r="E2386" s="28">
        <v>0.25</v>
      </c>
      <c r="F2386" s="28">
        <v>190.97282200000001</v>
      </c>
    </row>
    <row r="2387" spans="2:6" x14ac:dyDescent="0.3">
      <c r="B2387" s="34" t="s">
        <v>44</v>
      </c>
      <c r="C2387" s="26" t="s">
        <v>12</v>
      </c>
      <c r="D2387" s="26" t="s">
        <v>40</v>
      </c>
      <c r="E2387" s="26">
        <v>0.25</v>
      </c>
      <c r="F2387" s="26">
        <v>190.97282200000001</v>
      </c>
    </row>
    <row r="2388" spans="2:6" x14ac:dyDescent="0.3">
      <c r="B2388" s="35" t="s">
        <v>44</v>
      </c>
      <c r="C2388" s="28" t="s">
        <v>12</v>
      </c>
      <c r="D2388" s="28" t="s">
        <v>40</v>
      </c>
      <c r="E2388" s="28">
        <v>0.05</v>
      </c>
      <c r="F2388" s="28">
        <v>173.370104</v>
      </c>
    </row>
    <row r="2389" spans="2:6" x14ac:dyDescent="0.3">
      <c r="B2389" s="34" t="s">
        <v>44</v>
      </c>
      <c r="C2389" s="26" t="s">
        <v>12</v>
      </c>
      <c r="D2389" s="26" t="s">
        <v>40</v>
      </c>
      <c r="E2389" s="26">
        <v>0.05</v>
      </c>
      <c r="F2389" s="26">
        <v>173.370104</v>
      </c>
    </row>
    <row r="2390" spans="2:6" x14ac:dyDescent="0.3">
      <c r="B2390" s="35" t="s">
        <v>44</v>
      </c>
      <c r="C2390" s="28" t="s">
        <v>12</v>
      </c>
      <c r="D2390" s="28" t="s">
        <v>40</v>
      </c>
      <c r="E2390" s="28">
        <v>0.05</v>
      </c>
      <c r="F2390" s="28">
        <v>173.370104</v>
      </c>
    </row>
    <row r="2391" spans="2:6" x14ac:dyDescent="0.3">
      <c r="B2391" s="34" t="s">
        <v>44</v>
      </c>
      <c r="C2391" s="26" t="s">
        <v>12</v>
      </c>
      <c r="D2391" s="26" t="s">
        <v>40</v>
      </c>
      <c r="E2391" s="26">
        <v>0</v>
      </c>
      <c r="F2391" s="26">
        <v>145.990285</v>
      </c>
    </row>
    <row r="2392" spans="2:6" x14ac:dyDescent="0.3">
      <c r="B2392" s="35" t="s">
        <v>44</v>
      </c>
      <c r="C2392" s="28" t="s">
        <v>12</v>
      </c>
      <c r="D2392" s="28" t="s">
        <v>40</v>
      </c>
      <c r="E2392" s="28" t="s">
        <v>24</v>
      </c>
      <c r="F2392" s="28">
        <v>204.81895399999999</v>
      </c>
    </row>
    <row r="2393" spans="2:6" x14ac:dyDescent="0.3">
      <c r="B2393" s="34" t="s">
        <v>44</v>
      </c>
      <c r="C2393" s="26" t="s">
        <v>12</v>
      </c>
      <c r="D2393" s="26" t="s">
        <v>41</v>
      </c>
      <c r="E2393" s="26">
        <v>1</v>
      </c>
      <c r="F2393" s="26">
        <v>385.03032000000002</v>
      </c>
    </row>
    <row r="2394" spans="2:6" x14ac:dyDescent="0.3">
      <c r="B2394" s="35" t="s">
        <v>44</v>
      </c>
      <c r="C2394" s="28" t="s">
        <v>12</v>
      </c>
      <c r="D2394" s="28" t="s">
        <v>41</v>
      </c>
      <c r="E2394" s="28">
        <v>0.95</v>
      </c>
      <c r="F2394" s="28">
        <v>315.100236</v>
      </c>
    </row>
    <row r="2395" spans="2:6" x14ac:dyDescent="0.3">
      <c r="B2395" s="34" t="s">
        <v>44</v>
      </c>
      <c r="C2395" s="26" t="s">
        <v>12</v>
      </c>
      <c r="D2395" s="26" t="s">
        <v>41</v>
      </c>
      <c r="E2395" s="26">
        <v>0.95</v>
      </c>
      <c r="F2395" s="26">
        <v>315.100236</v>
      </c>
    </row>
    <row r="2396" spans="2:6" x14ac:dyDescent="0.3">
      <c r="B2396" s="35" t="s">
        <v>44</v>
      </c>
      <c r="C2396" s="28" t="s">
        <v>12</v>
      </c>
      <c r="D2396" s="28" t="s">
        <v>41</v>
      </c>
      <c r="E2396" s="28">
        <v>0.95</v>
      </c>
      <c r="F2396" s="28">
        <v>315.100236</v>
      </c>
    </row>
    <row r="2397" spans="2:6" x14ac:dyDescent="0.3">
      <c r="B2397" s="34" t="s">
        <v>44</v>
      </c>
      <c r="C2397" s="26" t="s">
        <v>12</v>
      </c>
      <c r="D2397" s="26" t="s">
        <v>41</v>
      </c>
      <c r="E2397" s="26">
        <v>0.75</v>
      </c>
      <c r="F2397" s="26">
        <v>291.00946900000002</v>
      </c>
    </row>
    <row r="2398" spans="2:6" x14ac:dyDescent="0.3">
      <c r="B2398" s="35" t="s">
        <v>44</v>
      </c>
      <c r="C2398" s="28" t="s">
        <v>12</v>
      </c>
      <c r="D2398" s="28" t="s">
        <v>41</v>
      </c>
      <c r="E2398" s="28">
        <v>0.75</v>
      </c>
      <c r="F2398" s="28">
        <v>291.00946900000002</v>
      </c>
    </row>
    <row r="2399" spans="2:6" x14ac:dyDescent="0.3">
      <c r="B2399" s="34" t="s">
        <v>44</v>
      </c>
      <c r="C2399" s="26" t="s">
        <v>12</v>
      </c>
      <c r="D2399" s="26" t="s">
        <v>41</v>
      </c>
      <c r="E2399" s="26">
        <v>0.75</v>
      </c>
      <c r="F2399" s="26">
        <v>291.00946900000002</v>
      </c>
    </row>
    <row r="2400" spans="2:6" x14ac:dyDescent="0.3">
      <c r="B2400" s="35" t="s">
        <v>44</v>
      </c>
      <c r="C2400" s="28" t="s">
        <v>12</v>
      </c>
      <c r="D2400" s="28" t="s">
        <v>41</v>
      </c>
      <c r="E2400" s="28">
        <v>0.75</v>
      </c>
      <c r="F2400" s="28">
        <v>291.00946900000002</v>
      </c>
    </row>
    <row r="2401" spans="2:6" x14ac:dyDescent="0.3">
      <c r="B2401" s="34" t="s">
        <v>44</v>
      </c>
      <c r="C2401" s="26" t="s">
        <v>12</v>
      </c>
      <c r="D2401" s="26" t="s">
        <v>41</v>
      </c>
      <c r="E2401" s="26">
        <v>0.5</v>
      </c>
      <c r="F2401" s="26">
        <v>273.98931399999998</v>
      </c>
    </row>
    <row r="2402" spans="2:6" x14ac:dyDescent="0.3">
      <c r="B2402" s="35" t="s">
        <v>44</v>
      </c>
      <c r="C2402" s="28" t="s">
        <v>12</v>
      </c>
      <c r="D2402" s="28" t="s">
        <v>41</v>
      </c>
      <c r="E2402" s="28">
        <v>0.5</v>
      </c>
      <c r="F2402" s="28">
        <v>273.98931399999998</v>
      </c>
    </row>
    <row r="2403" spans="2:6" x14ac:dyDescent="0.3">
      <c r="B2403" s="34" t="s">
        <v>44</v>
      </c>
      <c r="C2403" s="26" t="s">
        <v>12</v>
      </c>
      <c r="D2403" s="26" t="s">
        <v>41</v>
      </c>
      <c r="E2403" s="26">
        <v>0.5</v>
      </c>
      <c r="F2403" s="26">
        <v>273.98931399999998</v>
      </c>
    </row>
    <row r="2404" spans="2:6" x14ac:dyDescent="0.3">
      <c r="B2404" s="35" t="s">
        <v>44</v>
      </c>
      <c r="C2404" s="28" t="s">
        <v>12</v>
      </c>
      <c r="D2404" s="28" t="s">
        <v>41</v>
      </c>
      <c r="E2404" s="28">
        <v>0.5</v>
      </c>
      <c r="F2404" s="28">
        <v>273.98931399999998</v>
      </c>
    </row>
    <row r="2405" spans="2:6" x14ac:dyDescent="0.3">
      <c r="B2405" s="34" t="s">
        <v>44</v>
      </c>
      <c r="C2405" s="26" t="s">
        <v>12</v>
      </c>
      <c r="D2405" s="26" t="s">
        <v>41</v>
      </c>
      <c r="E2405" s="26">
        <v>0.5</v>
      </c>
      <c r="F2405" s="26">
        <v>273.98931399999998</v>
      </c>
    </row>
    <row r="2406" spans="2:6" x14ac:dyDescent="0.3">
      <c r="B2406" s="35" t="s">
        <v>44</v>
      </c>
      <c r="C2406" s="28" t="s">
        <v>12</v>
      </c>
      <c r="D2406" s="28" t="s">
        <v>41</v>
      </c>
      <c r="E2406" s="28">
        <v>0.25</v>
      </c>
      <c r="F2406" s="28">
        <v>257.821416</v>
      </c>
    </row>
    <row r="2407" spans="2:6" x14ac:dyDescent="0.3">
      <c r="B2407" s="34" t="s">
        <v>44</v>
      </c>
      <c r="C2407" s="26" t="s">
        <v>12</v>
      </c>
      <c r="D2407" s="26" t="s">
        <v>41</v>
      </c>
      <c r="E2407" s="26">
        <v>0.25</v>
      </c>
      <c r="F2407" s="26">
        <v>257.821416</v>
      </c>
    </row>
    <row r="2408" spans="2:6" x14ac:dyDescent="0.3">
      <c r="B2408" s="35" t="s">
        <v>44</v>
      </c>
      <c r="C2408" s="28" t="s">
        <v>12</v>
      </c>
      <c r="D2408" s="28" t="s">
        <v>41</v>
      </c>
      <c r="E2408" s="28">
        <v>0.25</v>
      </c>
      <c r="F2408" s="28">
        <v>257.821416</v>
      </c>
    </row>
    <row r="2409" spans="2:6" x14ac:dyDescent="0.3">
      <c r="B2409" s="34" t="s">
        <v>44</v>
      </c>
      <c r="C2409" s="26" t="s">
        <v>12</v>
      </c>
      <c r="D2409" s="26" t="s">
        <v>41</v>
      </c>
      <c r="E2409" s="26">
        <v>0.25</v>
      </c>
      <c r="F2409" s="26">
        <v>257.821416</v>
      </c>
    </row>
    <row r="2410" spans="2:6" x14ac:dyDescent="0.3">
      <c r="B2410" s="35" t="s">
        <v>44</v>
      </c>
      <c r="C2410" s="28" t="s">
        <v>12</v>
      </c>
      <c r="D2410" s="28" t="s">
        <v>41</v>
      </c>
      <c r="E2410" s="28">
        <v>0.05</v>
      </c>
      <c r="F2410" s="28">
        <v>236.48771199999999</v>
      </c>
    </row>
    <row r="2411" spans="2:6" x14ac:dyDescent="0.3">
      <c r="B2411" s="34" t="s">
        <v>44</v>
      </c>
      <c r="C2411" s="26" t="s">
        <v>12</v>
      </c>
      <c r="D2411" s="26" t="s">
        <v>41</v>
      </c>
      <c r="E2411" s="26">
        <v>0.05</v>
      </c>
      <c r="F2411" s="26">
        <v>236.48771199999999</v>
      </c>
    </row>
    <row r="2412" spans="2:6" x14ac:dyDescent="0.3">
      <c r="B2412" s="35" t="s">
        <v>44</v>
      </c>
      <c r="C2412" s="28" t="s">
        <v>12</v>
      </c>
      <c r="D2412" s="28" t="s">
        <v>41</v>
      </c>
      <c r="E2412" s="28">
        <v>0.05</v>
      </c>
      <c r="F2412" s="28">
        <v>236.48771199999999</v>
      </c>
    </row>
    <row r="2413" spans="2:6" x14ac:dyDescent="0.3">
      <c r="B2413" s="34" t="s">
        <v>44</v>
      </c>
      <c r="C2413" s="26" t="s">
        <v>12</v>
      </c>
      <c r="D2413" s="26" t="s">
        <v>41</v>
      </c>
      <c r="E2413" s="26">
        <v>0</v>
      </c>
      <c r="F2413" s="26">
        <v>208.32842600000001</v>
      </c>
    </row>
    <row r="2414" spans="2:6" x14ac:dyDescent="0.3">
      <c r="B2414" s="35" t="s">
        <v>44</v>
      </c>
      <c r="C2414" s="28" t="s">
        <v>12</v>
      </c>
      <c r="D2414" s="28" t="s">
        <v>41</v>
      </c>
      <c r="E2414" s="28" t="s">
        <v>24</v>
      </c>
      <c r="F2414" s="28">
        <v>274.76113099999998</v>
      </c>
    </row>
    <row r="2415" spans="2:6" x14ac:dyDescent="0.3">
      <c r="B2415" s="34" t="s">
        <v>44</v>
      </c>
      <c r="C2415" s="26" t="s">
        <v>12</v>
      </c>
      <c r="D2415" s="26" t="s">
        <v>42</v>
      </c>
      <c r="E2415" s="26">
        <v>1</v>
      </c>
      <c r="F2415" s="26">
        <v>40103433.888653003</v>
      </c>
    </row>
    <row r="2416" spans="2:6" x14ac:dyDescent="0.3">
      <c r="B2416" s="35" t="s">
        <v>44</v>
      </c>
      <c r="C2416" s="28" t="s">
        <v>12</v>
      </c>
      <c r="D2416" s="28" t="s">
        <v>42</v>
      </c>
      <c r="E2416" s="28">
        <v>0.95</v>
      </c>
      <c r="F2416" s="28">
        <v>29994361.552257001</v>
      </c>
    </row>
    <row r="2417" spans="2:6" x14ac:dyDescent="0.3">
      <c r="B2417" s="34" t="s">
        <v>44</v>
      </c>
      <c r="C2417" s="26" t="s">
        <v>12</v>
      </c>
      <c r="D2417" s="26" t="s">
        <v>42</v>
      </c>
      <c r="E2417" s="26">
        <v>0.95</v>
      </c>
      <c r="F2417" s="26">
        <v>29994361.552257001</v>
      </c>
    </row>
    <row r="2418" spans="2:6" x14ac:dyDescent="0.3">
      <c r="B2418" s="35" t="s">
        <v>44</v>
      </c>
      <c r="C2418" s="28" t="s">
        <v>12</v>
      </c>
      <c r="D2418" s="28" t="s">
        <v>42</v>
      </c>
      <c r="E2418" s="28">
        <v>0.95</v>
      </c>
      <c r="F2418" s="28">
        <v>29994361.552257001</v>
      </c>
    </row>
    <row r="2419" spans="2:6" x14ac:dyDescent="0.3">
      <c r="B2419" s="34" t="s">
        <v>44</v>
      </c>
      <c r="C2419" s="26" t="s">
        <v>12</v>
      </c>
      <c r="D2419" s="26" t="s">
        <v>42</v>
      </c>
      <c r="E2419" s="26">
        <v>0.75</v>
      </c>
      <c r="F2419" s="26">
        <v>25739464.939746998</v>
      </c>
    </row>
    <row r="2420" spans="2:6" x14ac:dyDescent="0.3">
      <c r="B2420" s="35" t="s">
        <v>44</v>
      </c>
      <c r="C2420" s="28" t="s">
        <v>12</v>
      </c>
      <c r="D2420" s="28" t="s">
        <v>42</v>
      </c>
      <c r="E2420" s="28">
        <v>0.75</v>
      </c>
      <c r="F2420" s="28">
        <v>25739464.939746998</v>
      </c>
    </row>
    <row r="2421" spans="2:6" x14ac:dyDescent="0.3">
      <c r="B2421" s="34" t="s">
        <v>44</v>
      </c>
      <c r="C2421" s="26" t="s">
        <v>12</v>
      </c>
      <c r="D2421" s="26" t="s">
        <v>42</v>
      </c>
      <c r="E2421" s="26">
        <v>0.75</v>
      </c>
      <c r="F2421" s="26">
        <v>25739464.939746998</v>
      </c>
    </row>
    <row r="2422" spans="2:6" x14ac:dyDescent="0.3">
      <c r="B2422" s="35" t="s">
        <v>44</v>
      </c>
      <c r="C2422" s="28" t="s">
        <v>12</v>
      </c>
      <c r="D2422" s="28" t="s">
        <v>42</v>
      </c>
      <c r="E2422" s="28">
        <v>0.75</v>
      </c>
      <c r="F2422" s="28">
        <v>25739464.939746998</v>
      </c>
    </row>
    <row r="2423" spans="2:6" x14ac:dyDescent="0.3">
      <c r="B2423" s="34" t="s">
        <v>44</v>
      </c>
      <c r="C2423" s="26" t="s">
        <v>12</v>
      </c>
      <c r="D2423" s="26" t="s">
        <v>42</v>
      </c>
      <c r="E2423" s="26">
        <v>0.5</v>
      </c>
      <c r="F2423" s="26">
        <v>22458549.957059</v>
      </c>
    </row>
    <row r="2424" spans="2:6" x14ac:dyDescent="0.3">
      <c r="B2424" s="35" t="s">
        <v>44</v>
      </c>
      <c r="C2424" s="28" t="s">
        <v>12</v>
      </c>
      <c r="D2424" s="28" t="s">
        <v>42</v>
      </c>
      <c r="E2424" s="28">
        <v>0.5</v>
      </c>
      <c r="F2424" s="28">
        <v>22458549.957059</v>
      </c>
    </row>
    <row r="2425" spans="2:6" x14ac:dyDescent="0.3">
      <c r="B2425" s="34" t="s">
        <v>44</v>
      </c>
      <c r="C2425" s="26" t="s">
        <v>12</v>
      </c>
      <c r="D2425" s="26" t="s">
        <v>42</v>
      </c>
      <c r="E2425" s="26">
        <v>0.5</v>
      </c>
      <c r="F2425" s="26">
        <v>22458549.957059</v>
      </c>
    </row>
    <row r="2426" spans="2:6" x14ac:dyDescent="0.3">
      <c r="B2426" s="35" t="s">
        <v>44</v>
      </c>
      <c r="C2426" s="28" t="s">
        <v>12</v>
      </c>
      <c r="D2426" s="28" t="s">
        <v>42</v>
      </c>
      <c r="E2426" s="28">
        <v>0.5</v>
      </c>
      <c r="F2426" s="28">
        <v>22458549.957059</v>
      </c>
    </row>
    <row r="2427" spans="2:6" x14ac:dyDescent="0.3">
      <c r="B2427" s="34" t="s">
        <v>44</v>
      </c>
      <c r="C2427" s="26" t="s">
        <v>12</v>
      </c>
      <c r="D2427" s="26" t="s">
        <v>42</v>
      </c>
      <c r="E2427" s="26">
        <v>0.5</v>
      </c>
      <c r="F2427" s="26">
        <v>22458549.957059</v>
      </c>
    </row>
    <row r="2428" spans="2:6" x14ac:dyDescent="0.3">
      <c r="B2428" s="35" t="s">
        <v>44</v>
      </c>
      <c r="C2428" s="28" t="s">
        <v>12</v>
      </c>
      <c r="D2428" s="28" t="s">
        <v>42</v>
      </c>
      <c r="E2428" s="28">
        <v>0.25</v>
      </c>
      <c r="F2428" s="28">
        <v>19383400.537884999</v>
      </c>
    </row>
    <row r="2429" spans="2:6" x14ac:dyDescent="0.3">
      <c r="B2429" s="34" t="s">
        <v>44</v>
      </c>
      <c r="C2429" s="26" t="s">
        <v>12</v>
      </c>
      <c r="D2429" s="26" t="s">
        <v>42</v>
      </c>
      <c r="E2429" s="26">
        <v>0.25</v>
      </c>
      <c r="F2429" s="26">
        <v>19383400.537884999</v>
      </c>
    </row>
    <row r="2430" spans="2:6" x14ac:dyDescent="0.3">
      <c r="B2430" s="35" t="s">
        <v>44</v>
      </c>
      <c r="C2430" s="28" t="s">
        <v>12</v>
      </c>
      <c r="D2430" s="28" t="s">
        <v>42</v>
      </c>
      <c r="E2430" s="28">
        <v>0.25</v>
      </c>
      <c r="F2430" s="28">
        <v>19383400.537884999</v>
      </c>
    </row>
    <row r="2431" spans="2:6" x14ac:dyDescent="0.3">
      <c r="B2431" s="34" t="s">
        <v>44</v>
      </c>
      <c r="C2431" s="26" t="s">
        <v>12</v>
      </c>
      <c r="D2431" s="26" t="s">
        <v>42</v>
      </c>
      <c r="E2431" s="26">
        <v>0.25</v>
      </c>
      <c r="F2431" s="26">
        <v>19383400.537884999</v>
      </c>
    </row>
    <row r="2432" spans="2:6" x14ac:dyDescent="0.3">
      <c r="B2432" s="35" t="s">
        <v>44</v>
      </c>
      <c r="C2432" s="28" t="s">
        <v>12</v>
      </c>
      <c r="D2432" s="28" t="s">
        <v>42</v>
      </c>
      <c r="E2432" s="28">
        <v>0.05</v>
      </c>
      <c r="F2432" s="28">
        <v>15733345.949247999</v>
      </c>
    </row>
    <row r="2433" spans="2:6" x14ac:dyDescent="0.3">
      <c r="B2433" s="34" t="s">
        <v>44</v>
      </c>
      <c r="C2433" s="26" t="s">
        <v>12</v>
      </c>
      <c r="D2433" s="26" t="s">
        <v>42</v>
      </c>
      <c r="E2433" s="26">
        <v>0.05</v>
      </c>
      <c r="F2433" s="26">
        <v>15733345.949247999</v>
      </c>
    </row>
    <row r="2434" spans="2:6" x14ac:dyDescent="0.3">
      <c r="B2434" s="35" t="s">
        <v>44</v>
      </c>
      <c r="C2434" s="28" t="s">
        <v>12</v>
      </c>
      <c r="D2434" s="28" t="s">
        <v>42</v>
      </c>
      <c r="E2434" s="28">
        <v>0.05</v>
      </c>
      <c r="F2434" s="28">
        <v>15733345.949247999</v>
      </c>
    </row>
    <row r="2435" spans="2:6" x14ac:dyDescent="0.3">
      <c r="B2435" s="34" t="s">
        <v>44</v>
      </c>
      <c r="C2435" s="26" t="s">
        <v>12</v>
      </c>
      <c r="D2435" s="26" t="s">
        <v>42</v>
      </c>
      <c r="E2435" s="26">
        <v>0</v>
      </c>
      <c r="F2435" s="26">
        <v>10684766.041214</v>
      </c>
    </row>
    <row r="2436" spans="2:6" x14ac:dyDescent="0.3">
      <c r="B2436" s="35" t="s">
        <v>44</v>
      </c>
      <c r="C2436" s="28" t="s">
        <v>12</v>
      </c>
      <c r="D2436" s="28" t="s">
        <v>42</v>
      </c>
      <c r="E2436" s="28" t="s">
        <v>24</v>
      </c>
      <c r="F2436" s="28">
        <v>22635147.154142</v>
      </c>
    </row>
    <row r="2437" spans="2:6" x14ac:dyDescent="0.3">
      <c r="B2437" s="34" t="s">
        <v>44</v>
      </c>
      <c r="C2437" s="26" t="s">
        <v>12</v>
      </c>
      <c r="D2437" s="26" t="s">
        <v>43</v>
      </c>
      <c r="E2437" s="26">
        <v>1</v>
      </c>
      <c r="F2437" s="26">
        <v>345.06306999999998</v>
      </c>
    </row>
    <row r="2438" spans="2:6" x14ac:dyDescent="0.3">
      <c r="B2438" s="35" t="s">
        <v>44</v>
      </c>
      <c r="C2438" s="28" t="s">
        <v>12</v>
      </c>
      <c r="D2438" s="28" t="s">
        <v>43</v>
      </c>
      <c r="E2438" s="28">
        <v>0.95</v>
      </c>
      <c r="F2438" s="28">
        <v>254.00834</v>
      </c>
    </row>
    <row r="2439" spans="2:6" x14ac:dyDescent="0.3">
      <c r="B2439" s="34" t="s">
        <v>44</v>
      </c>
      <c r="C2439" s="26" t="s">
        <v>12</v>
      </c>
      <c r="D2439" s="26" t="s">
        <v>43</v>
      </c>
      <c r="E2439" s="26">
        <v>0.95</v>
      </c>
      <c r="F2439" s="26">
        <v>254.00834</v>
      </c>
    </row>
    <row r="2440" spans="2:6" x14ac:dyDescent="0.3">
      <c r="B2440" s="35" t="s">
        <v>44</v>
      </c>
      <c r="C2440" s="28" t="s">
        <v>12</v>
      </c>
      <c r="D2440" s="28" t="s">
        <v>43</v>
      </c>
      <c r="E2440" s="28">
        <v>0.95</v>
      </c>
      <c r="F2440" s="28">
        <v>254.00834</v>
      </c>
    </row>
    <row r="2441" spans="2:6" x14ac:dyDescent="0.3">
      <c r="B2441" s="34" t="s">
        <v>44</v>
      </c>
      <c r="C2441" s="26" t="s">
        <v>12</v>
      </c>
      <c r="D2441" s="26" t="s">
        <v>43</v>
      </c>
      <c r="E2441" s="26">
        <v>0.75</v>
      </c>
      <c r="F2441" s="26">
        <v>231.129524</v>
      </c>
    </row>
    <row r="2442" spans="2:6" x14ac:dyDescent="0.3">
      <c r="B2442" s="35" t="s">
        <v>44</v>
      </c>
      <c r="C2442" s="28" t="s">
        <v>12</v>
      </c>
      <c r="D2442" s="28" t="s">
        <v>43</v>
      </c>
      <c r="E2442" s="28">
        <v>0.75</v>
      </c>
      <c r="F2442" s="28">
        <v>231.129524</v>
      </c>
    </row>
    <row r="2443" spans="2:6" x14ac:dyDescent="0.3">
      <c r="B2443" s="34" t="s">
        <v>44</v>
      </c>
      <c r="C2443" s="26" t="s">
        <v>12</v>
      </c>
      <c r="D2443" s="26" t="s">
        <v>43</v>
      </c>
      <c r="E2443" s="26">
        <v>0.75</v>
      </c>
      <c r="F2443" s="26">
        <v>231.129524</v>
      </c>
    </row>
    <row r="2444" spans="2:6" x14ac:dyDescent="0.3">
      <c r="B2444" s="35" t="s">
        <v>44</v>
      </c>
      <c r="C2444" s="28" t="s">
        <v>12</v>
      </c>
      <c r="D2444" s="28" t="s">
        <v>43</v>
      </c>
      <c r="E2444" s="28">
        <v>0.75</v>
      </c>
      <c r="F2444" s="28">
        <v>231.129524</v>
      </c>
    </row>
    <row r="2445" spans="2:6" x14ac:dyDescent="0.3">
      <c r="B2445" s="34" t="s">
        <v>44</v>
      </c>
      <c r="C2445" s="26" t="s">
        <v>12</v>
      </c>
      <c r="D2445" s="26" t="s">
        <v>43</v>
      </c>
      <c r="E2445" s="26">
        <v>0.5</v>
      </c>
      <c r="F2445" s="26">
        <v>216.855772</v>
      </c>
    </row>
    <row r="2446" spans="2:6" x14ac:dyDescent="0.3">
      <c r="B2446" s="35" t="s">
        <v>44</v>
      </c>
      <c r="C2446" s="28" t="s">
        <v>12</v>
      </c>
      <c r="D2446" s="28" t="s">
        <v>43</v>
      </c>
      <c r="E2446" s="28">
        <v>0.5</v>
      </c>
      <c r="F2446" s="28">
        <v>216.855772</v>
      </c>
    </row>
    <row r="2447" spans="2:6" x14ac:dyDescent="0.3">
      <c r="B2447" s="34" t="s">
        <v>44</v>
      </c>
      <c r="C2447" s="26" t="s">
        <v>12</v>
      </c>
      <c r="D2447" s="26" t="s">
        <v>43</v>
      </c>
      <c r="E2447" s="26">
        <v>0.5</v>
      </c>
      <c r="F2447" s="26">
        <v>216.855772</v>
      </c>
    </row>
    <row r="2448" spans="2:6" x14ac:dyDescent="0.3">
      <c r="B2448" s="35" t="s">
        <v>44</v>
      </c>
      <c r="C2448" s="28" t="s">
        <v>12</v>
      </c>
      <c r="D2448" s="28" t="s">
        <v>43</v>
      </c>
      <c r="E2448" s="28">
        <v>0.5</v>
      </c>
      <c r="F2448" s="28">
        <v>216.855772</v>
      </c>
    </row>
    <row r="2449" spans="2:6" x14ac:dyDescent="0.3">
      <c r="B2449" s="34" t="s">
        <v>44</v>
      </c>
      <c r="C2449" s="26" t="s">
        <v>12</v>
      </c>
      <c r="D2449" s="26" t="s">
        <v>43</v>
      </c>
      <c r="E2449" s="26">
        <v>0.5</v>
      </c>
      <c r="F2449" s="26">
        <v>216.855772</v>
      </c>
    </row>
    <row r="2450" spans="2:6" x14ac:dyDescent="0.3">
      <c r="B2450" s="35" t="s">
        <v>44</v>
      </c>
      <c r="C2450" s="28" t="s">
        <v>12</v>
      </c>
      <c r="D2450" s="28" t="s">
        <v>43</v>
      </c>
      <c r="E2450" s="28">
        <v>0.25</v>
      </c>
      <c r="F2450" s="28">
        <v>203.20531</v>
      </c>
    </row>
    <row r="2451" spans="2:6" x14ac:dyDescent="0.3">
      <c r="B2451" s="34" t="s">
        <v>44</v>
      </c>
      <c r="C2451" s="26" t="s">
        <v>12</v>
      </c>
      <c r="D2451" s="26" t="s">
        <v>43</v>
      </c>
      <c r="E2451" s="26">
        <v>0.25</v>
      </c>
      <c r="F2451" s="26">
        <v>203.20531</v>
      </c>
    </row>
    <row r="2452" spans="2:6" x14ac:dyDescent="0.3">
      <c r="B2452" s="35" t="s">
        <v>44</v>
      </c>
      <c r="C2452" s="28" t="s">
        <v>12</v>
      </c>
      <c r="D2452" s="28" t="s">
        <v>43</v>
      </c>
      <c r="E2452" s="28">
        <v>0.25</v>
      </c>
      <c r="F2452" s="28">
        <v>203.20531</v>
      </c>
    </row>
    <row r="2453" spans="2:6" x14ac:dyDescent="0.3">
      <c r="B2453" s="34" t="s">
        <v>44</v>
      </c>
      <c r="C2453" s="26" t="s">
        <v>12</v>
      </c>
      <c r="D2453" s="26" t="s">
        <v>43</v>
      </c>
      <c r="E2453" s="26">
        <v>0.25</v>
      </c>
      <c r="F2453" s="26">
        <v>203.20531</v>
      </c>
    </row>
    <row r="2454" spans="2:6" x14ac:dyDescent="0.3">
      <c r="B2454" s="35" t="s">
        <v>44</v>
      </c>
      <c r="C2454" s="28" t="s">
        <v>12</v>
      </c>
      <c r="D2454" s="28" t="s">
        <v>43</v>
      </c>
      <c r="E2454" s="28">
        <v>0.05</v>
      </c>
      <c r="F2454" s="28">
        <v>184.780551</v>
      </c>
    </row>
    <row r="2455" spans="2:6" x14ac:dyDescent="0.3">
      <c r="B2455" s="34" t="s">
        <v>44</v>
      </c>
      <c r="C2455" s="26" t="s">
        <v>12</v>
      </c>
      <c r="D2455" s="26" t="s">
        <v>43</v>
      </c>
      <c r="E2455" s="26">
        <v>0.05</v>
      </c>
      <c r="F2455" s="26">
        <v>184.780551</v>
      </c>
    </row>
    <row r="2456" spans="2:6" x14ac:dyDescent="0.3">
      <c r="B2456" s="35" t="s">
        <v>44</v>
      </c>
      <c r="C2456" s="28" t="s">
        <v>12</v>
      </c>
      <c r="D2456" s="28" t="s">
        <v>43</v>
      </c>
      <c r="E2456" s="28">
        <v>0.05</v>
      </c>
      <c r="F2456" s="28">
        <v>184.780551</v>
      </c>
    </row>
    <row r="2457" spans="2:6" x14ac:dyDescent="0.3">
      <c r="B2457" s="34" t="s">
        <v>44</v>
      </c>
      <c r="C2457" s="26" t="s">
        <v>12</v>
      </c>
      <c r="D2457" s="26" t="s">
        <v>43</v>
      </c>
      <c r="E2457" s="26">
        <v>0</v>
      </c>
      <c r="F2457" s="26">
        <v>156.372075</v>
      </c>
    </row>
    <row r="2458" spans="2:6" x14ac:dyDescent="0.3">
      <c r="B2458" s="35" t="s">
        <v>44</v>
      </c>
      <c r="C2458" s="28" t="s">
        <v>12</v>
      </c>
      <c r="D2458" s="28" t="s">
        <v>43</v>
      </c>
      <c r="E2458" s="28" t="s">
        <v>24</v>
      </c>
      <c r="F2458" s="28">
        <v>217.752949</v>
      </c>
    </row>
    <row r="2459" spans="2:6" x14ac:dyDescent="0.3">
      <c r="B2459" s="34" t="s">
        <v>44</v>
      </c>
      <c r="C2459" s="26" t="s">
        <v>13</v>
      </c>
      <c r="D2459" s="26" t="s">
        <v>35</v>
      </c>
      <c r="E2459" s="26">
        <v>1</v>
      </c>
      <c r="F2459" s="26">
        <v>147563.5</v>
      </c>
    </row>
    <row r="2460" spans="2:6" x14ac:dyDescent="0.3">
      <c r="B2460" s="35" t="s">
        <v>44</v>
      </c>
      <c r="C2460" s="28" t="s">
        <v>13</v>
      </c>
      <c r="D2460" s="28" t="s">
        <v>35</v>
      </c>
      <c r="E2460" s="28">
        <v>0.95</v>
      </c>
      <c r="F2460" s="28">
        <v>128198.7</v>
      </c>
    </row>
    <row r="2461" spans="2:6" x14ac:dyDescent="0.3">
      <c r="B2461" s="34" t="s">
        <v>44</v>
      </c>
      <c r="C2461" s="26" t="s">
        <v>13</v>
      </c>
      <c r="D2461" s="26" t="s">
        <v>35</v>
      </c>
      <c r="E2461" s="26">
        <v>0.95</v>
      </c>
      <c r="F2461" s="26">
        <v>128198.7</v>
      </c>
    </row>
    <row r="2462" spans="2:6" x14ac:dyDescent="0.3">
      <c r="B2462" s="35" t="s">
        <v>44</v>
      </c>
      <c r="C2462" s="28" t="s">
        <v>13</v>
      </c>
      <c r="D2462" s="28" t="s">
        <v>35</v>
      </c>
      <c r="E2462" s="28">
        <v>0.95</v>
      </c>
      <c r="F2462" s="28">
        <v>128198.7</v>
      </c>
    </row>
    <row r="2463" spans="2:6" x14ac:dyDescent="0.3">
      <c r="B2463" s="34" t="s">
        <v>44</v>
      </c>
      <c r="C2463" s="26" t="s">
        <v>13</v>
      </c>
      <c r="D2463" s="26" t="s">
        <v>35</v>
      </c>
      <c r="E2463" s="26">
        <v>0.75</v>
      </c>
      <c r="F2463" s="26">
        <v>116747.4</v>
      </c>
    </row>
    <row r="2464" spans="2:6" x14ac:dyDescent="0.3">
      <c r="B2464" s="35" t="s">
        <v>44</v>
      </c>
      <c r="C2464" s="28" t="s">
        <v>13</v>
      </c>
      <c r="D2464" s="28" t="s">
        <v>35</v>
      </c>
      <c r="E2464" s="28">
        <v>0.75</v>
      </c>
      <c r="F2464" s="28">
        <v>116747.4</v>
      </c>
    </row>
    <row r="2465" spans="2:6" x14ac:dyDescent="0.3">
      <c r="B2465" s="34" t="s">
        <v>44</v>
      </c>
      <c r="C2465" s="26" t="s">
        <v>13</v>
      </c>
      <c r="D2465" s="26" t="s">
        <v>35</v>
      </c>
      <c r="E2465" s="26">
        <v>0.75</v>
      </c>
      <c r="F2465" s="26">
        <v>116747.4</v>
      </c>
    </row>
    <row r="2466" spans="2:6" x14ac:dyDescent="0.3">
      <c r="B2466" s="35" t="s">
        <v>44</v>
      </c>
      <c r="C2466" s="28" t="s">
        <v>13</v>
      </c>
      <c r="D2466" s="28" t="s">
        <v>35</v>
      </c>
      <c r="E2466" s="28">
        <v>0.75</v>
      </c>
      <c r="F2466" s="28">
        <v>116747.4</v>
      </c>
    </row>
    <row r="2467" spans="2:6" x14ac:dyDescent="0.3">
      <c r="B2467" s="34" t="s">
        <v>44</v>
      </c>
      <c r="C2467" s="26" t="s">
        <v>13</v>
      </c>
      <c r="D2467" s="26" t="s">
        <v>35</v>
      </c>
      <c r="E2467" s="26">
        <v>0.5</v>
      </c>
      <c r="F2467" s="26">
        <v>106413.3</v>
      </c>
    </row>
    <row r="2468" spans="2:6" x14ac:dyDescent="0.3">
      <c r="B2468" s="35" t="s">
        <v>44</v>
      </c>
      <c r="C2468" s="28" t="s">
        <v>13</v>
      </c>
      <c r="D2468" s="28" t="s">
        <v>35</v>
      </c>
      <c r="E2468" s="28">
        <v>0.5</v>
      </c>
      <c r="F2468" s="28">
        <v>106413.3</v>
      </c>
    </row>
    <row r="2469" spans="2:6" x14ac:dyDescent="0.3">
      <c r="B2469" s="34" t="s">
        <v>44</v>
      </c>
      <c r="C2469" s="26" t="s">
        <v>13</v>
      </c>
      <c r="D2469" s="26" t="s">
        <v>35</v>
      </c>
      <c r="E2469" s="26">
        <v>0.5</v>
      </c>
      <c r="F2469" s="26">
        <v>106413.3</v>
      </c>
    </row>
    <row r="2470" spans="2:6" x14ac:dyDescent="0.3">
      <c r="B2470" s="35" t="s">
        <v>44</v>
      </c>
      <c r="C2470" s="28" t="s">
        <v>13</v>
      </c>
      <c r="D2470" s="28" t="s">
        <v>35</v>
      </c>
      <c r="E2470" s="28">
        <v>0.5</v>
      </c>
      <c r="F2470" s="28">
        <v>106413.3</v>
      </c>
    </row>
    <row r="2471" spans="2:6" x14ac:dyDescent="0.3">
      <c r="B2471" s="34" t="s">
        <v>44</v>
      </c>
      <c r="C2471" s="26" t="s">
        <v>13</v>
      </c>
      <c r="D2471" s="26" t="s">
        <v>35</v>
      </c>
      <c r="E2471" s="26">
        <v>0.5</v>
      </c>
      <c r="F2471" s="26">
        <v>106413.3</v>
      </c>
    </row>
    <row r="2472" spans="2:6" x14ac:dyDescent="0.3">
      <c r="B2472" s="35" t="s">
        <v>44</v>
      </c>
      <c r="C2472" s="28" t="s">
        <v>13</v>
      </c>
      <c r="D2472" s="28" t="s">
        <v>35</v>
      </c>
      <c r="E2472" s="28">
        <v>0.25</v>
      </c>
      <c r="F2472" s="28">
        <v>95287.85</v>
      </c>
    </row>
    <row r="2473" spans="2:6" x14ac:dyDescent="0.3">
      <c r="B2473" s="34" t="s">
        <v>44</v>
      </c>
      <c r="C2473" s="26" t="s">
        <v>13</v>
      </c>
      <c r="D2473" s="26" t="s">
        <v>35</v>
      </c>
      <c r="E2473" s="26">
        <v>0.25</v>
      </c>
      <c r="F2473" s="26">
        <v>95287.85</v>
      </c>
    </row>
    <row r="2474" spans="2:6" x14ac:dyDescent="0.3">
      <c r="B2474" s="35" t="s">
        <v>44</v>
      </c>
      <c r="C2474" s="28" t="s">
        <v>13</v>
      </c>
      <c r="D2474" s="28" t="s">
        <v>35</v>
      </c>
      <c r="E2474" s="28">
        <v>0.25</v>
      </c>
      <c r="F2474" s="28">
        <v>95287.85</v>
      </c>
    </row>
    <row r="2475" spans="2:6" x14ac:dyDescent="0.3">
      <c r="B2475" s="34" t="s">
        <v>44</v>
      </c>
      <c r="C2475" s="26" t="s">
        <v>13</v>
      </c>
      <c r="D2475" s="26" t="s">
        <v>35</v>
      </c>
      <c r="E2475" s="26">
        <v>0.25</v>
      </c>
      <c r="F2475" s="26">
        <v>95287.85</v>
      </c>
    </row>
    <row r="2476" spans="2:6" x14ac:dyDescent="0.3">
      <c r="B2476" s="35" t="s">
        <v>44</v>
      </c>
      <c r="C2476" s="28" t="s">
        <v>13</v>
      </c>
      <c r="D2476" s="28" t="s">
        <v>35</v>
      </c>
      <c r="E2476" s="28">
        <v>0.05</v>
      </c>
      <c r="F2476" s="28">
        <v>79507.399999999994</v>
      </c>
    </row>
    <row r="2477" spans="2:6" x14ac:dyDescent="0.3">
      <c r="B2477" s="34" t="s">
        <v>44</v>
      </c>
      <c r="C2477" s="26" t="s">
        <v>13</v>
      </c>
      <c r="D2477" s="26" t="s">
        <v>35</v>
      </c>
      <c r="E2477" s="26">
        <v>0.05</v>
      </c>
      <c r="F2477" s="26">
        <v>79507.399999999994</v>
      </c>
    </row>
    <row r="2478" spans="2:6" x14ac:dyDescent="0.3">
      <c r="B2478" s="35" t="s">
        <v>44</v>
      </c>
      <c r="C2478" s="28" t="s">
        <v>13</v>
      </c>
      <c r="D2478" s="28" t="s">
        <v>35</v>
      </c>
      <c r="E2478" s="28">
        <v>0.05</v>
      </c>
      <c r="F2478" s="28">
        <v>79507.399999999994</v>
      </c>
    </row>
    <row r="2479" spans="2:6" x14ac:dyDescent="0.3">
      <c r="B2479" s="34" t="s">
        <v>44</v>
      </c>
      <c r="C2479" s="26" t="s">
        <v>13</v>
      </c>
      <c r="D2479" s="26" t="s">
        <v>35</v>
      </c>
      <c r="E2479" s="26">
        <v>0</v>
      </c>
      <c r="F2479" s="26">
        <v>60002.95</v>
      </c>
    </row>
    <row r="2480" spans="2:6" x14ac:dyDescent="0.3">
      <c r="B2480" s="35" t="s">
        <v>44</v>
      </c>
      <c r="C2480" s="28" t="s">
        <v>13</v>
      </c>
      <c r="D2480" s="28" t="s">
        <v>35</v>
      </c>
      <c r="E2480" s="28" t="s">
        <v>24</v>
      </c>
      <c r="F2480" s="28">
        <v>105541.413328</v>
      </c>
    </row>
    <row r="2481" spans="2:6" x14ac:dyDescent="0.3">
      <c r="B2481" s="34" t="s">
        <v>44</v>
      </c>
      <c r="C2481" s="26" t="s">
        <v>13</v>
      </c>
      <c r="D2481" s="26" t="s">
        <v>45</v>
      </c>
      <c r="E2481" s="26">
        <v>1</v>
      </c>
      <c r="F2481" s="26">
        <v>216574.71157399999</v>
      </c>
    </row>
    <row r="2482" spans="2:6" x14ac:dyDescent="0.3">
      <c r="B2482" s="35" t="s">
        <v>44</v>
      </c>
      <c r="C2482" s="28" t="s">
        <v>13</v>
      </c>
      <c r="D2482" s="28" t="s">
        <v>45</v>
      </c>
      <c r="E2482" s="28">
        <v>0.95</v>
      </c>
      <c r="F2482" s="28">
        <v>188195.013026</v>
      </c>
    </row>
    <row r="2483" spans="2:6" x14ac:dyDescent="0.3">
      <c r="B2483" s="34" t="s">
        <v>44</v>
      </c>
      <c r="C2483" s="26" t="s">
        <v>13</v>
      </c>
      <c r="D2483" s="26" t="s">
        <v>45</v>
      </c>
      <c r="E2483" s="26">
        <v>0.95</v>
      </c>
      <c r="F2483" s="26">
        <v>188195.013026</v>
      </c>
    </row>
    <row r="2484" spans="2:6" x14ac:dyDescent="0.3">
      <c r="B2484" s="35" t="s">
        <v>44</v>
      </c>
      <c r="C2484" s="28" t="s">
        <v>13</v>
      </c>
      <c r="D2484" s="28" t="s">
        <v>45</v>
      </c>
      <c r="E2484" s="28">
        <v>0.95</v>
      </c>
      <c r="F2484" s="28">
        <v>188195.013026</v>
      </c>
    </row>
    <row r="2485" spans="2:6" x14ac:dyDescent="0.3">
      <c r="B2485" s="34" t="s">
        <v>44</v>
      </c>
      <c r="C2485" s="26" t="s">
        <v>13</v>
      </c>
      <c r="D2485" s="26" t="s">
        <v>45</v>
      </c>
      <c r="E2485" s="26">
        <v>0.75</v>
      </c>
      <c r="F2485" s="26">
        <v>171440.73316</v>
      </c>
    </row>
    <row r="2486" spans="2:6" x14ac:dyDescent="0.3">
      <c r="B2486" s="35" t="s">
        <v>44</v>
      </c>
      <c r="C2486" s="28" t="s">
        <v>13</v>
      </c>
      <c r="D2486" s="28" t="s">
        <v>45</v>
      </c>
      <c r="E2486" s="28">
        <v>0.75</v>
      </c>
      <c r="F2486" s="28">
        <v>171440.73316</v>
      </c>
    </row>
    <row r="2487" spans="2:6" x14ac:dyDescent="0.3">
      <c r="B2487" s="34" t="s">
        <v>44</v>
      </c>
      <c r="C2487" s="26" t="s">
        <v>13</v>
      </c>
      <c r="D2487" s="26" t="s">
        <v>45</v>
      </c>
      <c r="E2487" s="26">
        <v>0.75</v>
      </c>
      <c r="F2487" s="26">
        <v>171440.73316</v>
      </c>
    </row>
    <row r="2488" spans="2:6" x14ac:dyDescent="0.3">
      <c r="B2488" s="35" t="s">
        <v>44</v>
      </c>
      <c r="C2488" s="28" t="s">
        <v>13</v>
      </c>
      <c r="D2488" s="28" t="s">
        <v>45</v>
      </c>
      <c r="E2488" s="28">
        <v>0.75</v>
      </c>
      <c r="F2488" s="28">
        <v>171440.73316</v>
      </c>
    </row>
    <row r="2489" spans="2:6" x14ac:dyDescent="0.3">
      <c r="B2489" s="34" t="s">
        <v>44</v>
      </c>
      <c r="C2489" s="26" t="s">
        <v>13</v>
      </c>
      <c r="D2489" s="26" t="s">
        <v>45</v>
      </c>
      <c r="E2489" s="26">
        <v>0.5</v>
      </c>
      <c r="F2489" s="26">
        <v>156259.304057</v>
      </c>
    </row>
    <row r="2490" spans="2:6" x14ac:dyDescent="0.3">
      <c r="B2490" s="35" t="s">
        <v>44</v>
      </c>
      <c r="C2490" s="28" t="s">
        <v>13</v>
      </c>
      <c r="D2490" s="28" t="s">
        <v>45</v>
      </c>
      <c r="E2490" s="28">
        <v>0.5</v>
      </c>
      <c r="F2490" s="28">
        <v>156259.304057</v>
      </c>
    </row>
    <row r="2491" spans="2:6" x14ac:dyDescent="0.3">
      <c r="B2491" s="34" t="s">
        <v>44</v>
      </c>
      <c r="C2491" s="26" t="s">
        <v>13</v>
      </c>
      <c r="D2491" s="26" t="s">
        <v>45</v>
      </c>
      <c r="E2491" s="26">
        <v>0.5</v>
      </c>
      <c r="F2491" s="26">
        <v>156259.304057</v>
      </c>
    </row>
    <row r="2492" spans="2:6" x14ac:dyDescent="0.3">
      <c r="B2492" s="35" t="s">
        <v>44</v>
      </c>
      <c r="C2492" s="28" t="s">
        <v>13</v>
      </c>
      <c r="D2492" s="28" t="s">
        <v>45</v>
      </c>
      <c r="E2492" s="28">
        <v>0.5</v>
      </c>
      <c r="F2492" s="28">
        <v>156259.304057</v>
      </c>
    </row>
    <row r="2493" spans="2:6" x14ac:dyDescent="0.3">
      <c r="B2493" s="34" t="s">
        <v>44</v>
      </c>
      <c r="C2493" s="26" t="s">
        <v>13</v>
      </c>
      <c r="D2493" s="26" t="s">
        <v>45</v>
      </c>
      <c r="E2493" s="26">
        <v>0.5</v>
      </c>
      <c r="F2493" s="26">
        <v>156259.304057</v>
      </c>
    </row>
    <row r="2494" spans="2:6" x14ac:dyDescent="0.3">
      <c r="B2494" s="35" t="s">
        <v>44</v>
      </c>
      <c r="C2494" s="28" t="s">
        <v>13</v>
      </c>
      <c r="D2494" s="28" t="s">
        <v>45</v>
      </c>
      <c r="E2494" s="28">
        <v>0.25</v>
      </c>
      <c r="F2494" s="28">
        <v>139915.33308499999</v>
      </c>
    </row>
    <row r="2495" spans="2:6" x14ac:dyDescent="0.3">
      <c r="B2495" s="34" t="s">
        <v>44</v>
      </c>
      <c r="C2495" s="26" t="s">
        <v>13</v>
      </c>
      <c r="D2495" s="26" t="s">
        <v>45</v>
      </c>
      <c r="E2495" s="26">
        <v>0.25</v>
      </c>
      <c r="F2495" s="26">
        <v>139915.33308499999</v>
      </c>
    </row>
    <row r="2496" spans="2:6" x14ac:dyDescent="0.3">
      <c r="B2496" s="35" t="s">
        <v>44</v>
      </c>
      <c r="C2496" s="28" t="s">
        <v>13</v>
      </c>
      <c r="D2496" s="28" t="s">
        <v>45</v>
      </c>
      <c r="E2496" s="28">
        <v>0.25</v>
      </c>
      <c r="F2496" s="28">
        <v>139915.33308499999</v>
      </c>
    </row>
    <row r="2497" spans="2:6" x14ac:dyDescent="0.3">
      <c r="B2497" s="34" t="s">
        <v>44</v>
      </c>
      <c r="C2497" s="26" t="s">
        <v>13</v>
      </c>
      <c r="D2497" s="26" t="s">
        <v>45</v>
      </c>
      <c r="E2497" s="26">
        <v>0.25</v>
      </c>
      <c r="F2497" s="26">
        <v>139915.33308499999</v>
      </c>
    </row>
    <row r="2498" spans="2:6" x14ac:dyDescent="0.3">
      <c r="B2498" s="35" t="s">
        <v>44</v>
      </c>
      <c r="C2498" s="28" t="s">
        <v>13</v>
      </c>
      <c r="D2498" s="28" t="s">
        <v>45</v>
      </c>
      <c r="E2498" s="28">
        <v>0.05</v>
      </c>
      <c r="F2498" s="28">
        <v>116698.68812799999</v>
      </c>
    </row>
    <row r="2499" spans="2:6" x14ac:dyDescent="0.3">
      <c r="B2499" s="34" t="s">
        <v>44</v>
      </c>
      <c r="C2499" s="26" t="s">
        <v>13</v>
      </c>
      <c r="D2499" s="26" t="s">
        <v>45</v>
      </c>
      <c r="E2499" s="26">
        <v>0.05</v>
      </c>
      <c r="F2499" s="26">
        <v>116698.68812799999</v>
      </c>
    </row>
    <row r="2500" spans="2:6" x14ac:dyDescent="0.3">
      <c r="B2500" s="35" t="s">
        <v>44</v>
      </c>
      <c r="C2500" s="28" t="s">
        <v>13</v>
      </c>
      <c r="D2500" s="28" t="s">
        <v>45</v>
      </c>
      <c r="E2500" s="28">
        <v>0.05</v>
      </c>
      <c r="F2500" s="28">
        <v>116698.68812799999</v>
      </c>
    </row>
    <row r="2501" spans="2:6" x14ac:dyDescent="0.3">
      <c r="B2501" s="34" t="s">
        <v>44</v>
      </c>
      <c r="C2501" s="26" t="s">
        <v>13</v>
      </c>
      <c r="D2501" s="26" t="s">
        <v>45</v>
      </c>
      <c r="E2501" s="26">
        <v>0</v>
      </c>
      <c r="F2501" s="26">
        <v>87874.488276999997</v>
      </c>
    </row>
    <row r="2502" spans="2:6" x14ac:dyDescent="0.3">
      <c r="B2502" s="35" t="s">
        <v>44</v>
      </c>
      <c r="C2502" s="28" t="s">
        <v>13</v>
      </c>
      <c r="D2502" s="28" t="s">
        <v>45</v>
      </c>
      <c r="E2502" s="28" t="s">
        <v>24</v>
      </c>
      <c r="F2502" s="28">
        <v>154929.08262</v>
      </c>
    </row>
    <row r="2503" spans="2:6" x14ac:dyDescent="0.3">
      <c r="B2503" s="34" t="s">
        <v>44</v>
      </c>
      <c r="C2503" s="26" t="s">
        <v>13</v>
      </c>
      <c r="D2503" s="26" t="s">
        <v>36</v>
      </c>
      <c r="E2503" s="26">
        <v>1</v>
      </c>
      <c r="F2503" s="26">
        <v>49794982.546930999</v>
      </c>
    </row>
    <row r="2504" spans="2:6" x14ac:dyDescent="0.3">
      <c r="B2504" s="35" t="s">
        <v>44</v>
      </c>
      <c r="C2504" s="28" t="s">
        <v>13</v>
      </c>
      <c r="D2504" s="28" t="s">
        <v>36</v>
      </c>
      <c r="E2504" s="28">
        <v>0.95</v>
      </c>
      <c r="F2504" s="28">
        <v>38767222.851673</v>
      </c>
    </row>
    <row r="2505" spans="2:6" x14ac:dyDescent="0.3">
      <c r="B2505" s="34" t="s">
        <v>44</v>
      </c>
      <c r="C2505" s="26" t="s">
        <v>13</v>
      </c>
      <c r="D2505" s="26" t="s">
        <v>36</v>
      </c>
      <c r="E2505" s="26">
        <v>0.95</v>
      </c>
      <c r="F2505" s="26">
        <v>38767222.851673</v>
      </c>
    </row>
    <row r="2506" spans="2:6" x14ac:dyDescent="0.3">
      <c r="B2506" s="35" t="s">
        <v>44</v>
      </c>
      <c r="C2506" s="28" t="s">
        <v>13</v>
      </c>
      <c r="D2506" s="28" t="s">
        <v>36</v>
      </c>
      <c r="E2506" s="28">
        <v>0.95</v>
      </c>
      <c r="F2506" s="28">
        <v>38767222.851673</v>
      </c>
    </row>
    <row r="2507" spans="2:6" x14ac:dyDescent="0.3">
      <c r="B2507" s="34" t="s">
        <v>44</v>
      </c>
      <c r="C2507" s="26" t="s">
        <v>13</v>
      </c>
      <c r="D2507" s="26" t="s">
        <v>36</v>
      </c>
      <c r="E2507" s="26">
        <v>0.75</v>
      </c>
      <c r="F2507" s="26">
        <v>33275731.946601</v>
      </c>
    </row>
    <row r="2508" spans="2:6" x14ac:dyDescent="0.3">
      <c r="B2508" s="35" t="s">
        <v>44</v>
      </c>
      <c r="C2508" s="28" t="s">
        <v>13</v>
      </c>
      <c r="D2508" s="28" t="s">
        <v>36</v>
      </c>
      <c r="E2508" s="28">
        <v>0.75</v>
      </c>
      <c r="F2508" s="28">
        <v>33275731.946601</v>
      </c>
    </row>
    <row r="2509" spans="2:6" x14ac:dyDescent="0.3">
      <c r="B2509" s="34" t="s">
        <v>44</v>
      </c>
      <c r="C2509" s="26" t="s">
        <v>13</v>
      </c>
      <c r="D2509" s="26" t="s">
        <v>36</v>
      </c>
      <c r="E2509" s="26">
        <v>0.75</v>
      </c>
      <c r="F2509" s="26">
        <v>33275731.946601</v>
      </c>
    </row>
    <row r="2510" spans="2:6" x14ac:dyDescent="0.3">
      <c r="B2510" s="35" t="s">
        <v>44</v>
      </c>
      <c r="C2510" s="28" t="s">
        <v>13</v>
      </c>
      <c r="D2510" s="28" t="s">
        <v>36</v>
      </c>
      <c r="E2510" s="28">
        <v>0.75</v>
      </c>
      <c r="F2510" s="28">
        <v>33275731.946601</v>
      </c>
    </row>
    <row r="2511" spans="2:6" x14ac:dyDescent="0.3">
      <c r="B2511" s="34" t="s">
        <v>44</v>
      </c>
      <c r="C2511" s="26" t="s">
        <v>13</v>
      </c>
      <c r="D2511" s="26" t="s">
        <v>36</v>
      </c>
      <c r="E2511" s="26">
        <v>0.5</v>
      </c>
      <c r="F2511" s="26">
        <v>29017944.317416001</v>
      </c>
    </row>
    <row r="2512" spans="2:6" x14ac:dyDescent="0.3">
      <c r="B2512" s="35" t="s">
        <v>44</v>
      </c>
      <c r="C2512" s="28" t="s">
        <v>13</v>
      </c>
      <c r="D2512" s="28" t="s">
        <v>36</v>
      </c>
      <c r="E2512" s="28">
        <v>0.5</v>
      </c>
      <c r="F2512" s="28">
        <v>29017944.317416001</v>
      </c>
    </row>
    <row r="2513" spans="2:6" x14ac:dyDescent="0.3">
      <c r="B2513" s="34" t="s">
        <v>44</v>
      </c>
      <c r="C2513" s="26" t="s">
        <v>13</v>
      </c>
      <c r="D2513" s="26" t="s">
        <v>36</v>
      </c>
      <c r="E2513" s="26">
        <v>0.5</v>
      </c>
      <c r="F2513" s="26">
        <v>29017944.317416001</v>
      </c>
    </row>
    <row r="2514" spans="2:6" x14ac:dyDescent="0.3">
      <c r="B2514" s="35" t="s">
        <v>44</v>
      </c>
      <c r="C2514" s="28" t="s">
        <v>13</v>
      </c>
      <c r="D2514" s="28" t="s">
        <v>36</v>
      </c>
      <c r="E2514" s="28">
        <v>0.5</v>
      </c>
      <c r="F2514" s="28">
        <v>29017944.317416001</v>
      </c>
    </row>
    <row r="2515" spans="2:6" x14ac:dyDescent="0.3">
      <c r="B2515" s="34" t="s">
        <v>44</v>
      </c>
      <c r="C2515" s="26" t="s">
        <v>13</v>
      </c>
      <c r="D2515" s="26" t="s">
        <v>36</v>
      </c>
      <c r="E2515" s="26">
        <v>0.5</v>
      </c>
      <c r="F2515" s="26">
        <v>29017944.317416001</v>
      </c>
    </row>
    <row r="2516" spans="2:6" x14ac:dyDescent="0.3">
      <c r="B2516" s="35" t="s">
        <v>44</v>
      </c>
      <c r="C2516" s="28" t="s">
        <v>13</v>
      </c>
      <c r="D2516" s="28" t="s">
        <v>36</v>
      </c>
      <c r="E2516" s="28">
        <v>0.25</v>
      </c>
      <c r="F2516" s="28">
        <v>24896327.35915</v>
      </c>
    </row>
    <row r="2517" spans="2:6" x14ac:dyDescent="0.3">
      <c r="B2517" s="34" t="s">
        <v>44</v>
      </c>
      <c r="C2517" s="26" t="s">
        <v>13</v>
      </c>
      <c r="D2517" s="26" t="s">
        <v>36</v>
      </c>
      <c r="E2517" s="26">
        <v>0.25</v>
      </c>
      <c r="F2517" s="26">
        <v>24896327.35915</v>
      </c>
    </row>
    <row r="2518" spans="2:6" x14ac:dyDescent="0.3">
      <c r="B2518" s="35" t="s">
        <v>44</v>
      </c>
      <c r="C2518" s="28" t="s">
        <v>13</v>
      </c>
      <c r="D2518" s="28" t="s">
        <v>36</v>
      </c>
      <c r="E2518" s="28">
        <v>0.25</v>
      </c>
      <c r="F2518" s="28">
        <v>24896327.35915</v>
      </c>
    </row>
    <row r="2519" spans="2:6" x14ac:dyDescent="0.3">
      <c r="B2519" s="34" t="s">
        <v>44</v>
      </c>
      <c r="C2519" s="26" t="s">
        <v>13</v>
      </c>
      <c r="D2519" s="26" t="s">
        <v>36</v>
      </c>
      <c r="E2519" s="26">
        <v>0.25</v>
      </c>
      <c r="F2519" s="26">
        <v>24896327.35915</v>
      </c>
    </row>
    <row r="2520" spans="2:6" x14ac:dyDescent="0.3">
      <c r="B2520" s="35" t="s">
        <v>44</v>
      </c>
      <c r="C2520" s="28" t="s">
        <v>13</v>
      </c>
      <c r="D2520" s="28" t="s">
        <v>36</v>
      </c>
      <c r="E2520" s="28">
        <v>0.05</v>
      </c>
      <c r="F2520" s="28">
        <v>19816705.235291</v>
      </c>
    </row>
    <row r="2521" spans="2:6" x14ac:dyDescent="0.3">
      <c r="B2521" s="34" t="s">
        <v>44</v>
      </c>
      <c r="C2521" s="26" t="s">
        <v>13</v>
      </c>
      <c r="D2521" s="26" t="s">
        <v>36</v>
      </c>
      <c r="E2521" s="26">
        <v>0.05</v>
      </c>
      <c r="F2521" s="26">
        <v>19816705.235291</v>
      </c>
    </row>
    <row r="2522" spans="2:6" x14ac:dyDescent="0.3">
      <c r="B2522" s="35" t="s">
        <v>44</v>
      </c>
      <c r="C2522" s="28" t="s">
        <v>13</v>
      </c>
      <c r="D2522" s="28" t="s">
        <v>36</v>
      </c>
      <c r="E2522" s="28">
        <v>0.05</v>
      </c>
      <c r="F2522" s="28">
        <v>19816705.235291</v>
      </c>
    </row>
    <row r="2523" spans="2:6" x14ac:dyDescent="0.3">
      <c r="B2523" s="34" t="s">
        <v>44</v>
      </c>
      <c r="C2523" s="26" t="s">
        <v>13</v>
      </c>
      <c r="D2523" s="26" t="s">
        <v>36</v>
      </c>
      <c r="E2523" s="26">
        <v>0</v>
      </c>
      <c r="F2523" s="26">
        <v>13862296.084425</v>
      </c>
    </row>
    <row r="2524" spans="2:6" x14ac:dyDescent="0.3">
      <c r="B2524" s="35" t="s">
        <v>44</v>
      </c>
      <c r="C2524" s="28" t="s">
        <v>13</v>
      </c>
      <c r="D2524" s="28" t="s">
        <v>36</v>
      </c>
      <c r="E2524" s="28" t="s">
        <v>24</v>
      </c>
      <c r="F2524" s="28">
        <v>29142089.257141002</v>
      </c>
    </row>
    <row r="2525" spans="2:6" x14ac:dyDescent="0.3">
      <c r="B2525" s="34" t="s">
        <v>44</v>
      </c>
      <c r="C2525" s="26" t="s">
        <v>13</v>
      </c>
      <c r="D2525" s="26" t="s">
        <v>37</v>
      </c>
      <c r="E2525" s="26">
        <v>1</v>
      </c>
      <c r="F2525" s="26">
        <v>15595343.224013999</v>
      </c>
    </row>
    <row r="2526" spans="2:6" x14ac:dyDescent="0.3">
      <c r="B2526" s="35" t="s">
        <v>44</v>
      </c>
      <c r="C2526" s="28" t="s">
        <v>13</v>
      </c>
      <c r="D2526" s="28" t="s">
        <v>37</v>
      </c>
      <c r="E2526" s="28">
        <v>0.95</v>
      </c>
      <c r="F2526" s="28">
        <v>10826689.252446</v>
      </c>
    </row>
    <row r="2527" spans="2:6" x14ac:dyDescent="0.3">
      <c r="B2527" s="34" t="s">
        <v>44</v>
      </c>
      <c r="C2527" s="26" t="s">
        <v>13</v>
      </c>
      <c r="D2527" s="26" t="s">
        <v>37</v>
      </c>
      <c r="E2527" s="26">
        <v>0.95</v>
      </c>
      <c r="F2527" s="26">
        <v>10826689.252446</v>
      </c>
    </row>
    <row r="2528" spans="2:6" x14ac:dyDescent="0.3">
      <c r="B2528" s="35" t="s">
        <v>44</v>
      </c>
      <c r="C2528" s="28" t="s">
        <v>13</v>
      </c>
      <c r="D2528" s="28" t="s">
        <v>37</v>
      </c>
      <c r="E2528" s="28">
        <v>0.95</v>
      </c>
      <c r="F2528" s="28">
        <v>10826689.252446</v>
      </c>
    </row>
    <row r="2529" spans="2:6" x14ac:dyDescent="0.3">
      <c r="B2529" s="34" t="s">
        <v>44</v>
      </c>
      <c r="C2529" s="26" t="s">
        <v>13</v>
      </c>
      <c r="D2529" s="26" t="s">
        <v>37</v>
      </c>
      <c r="E2529" s="26">
        <v>0.75</v>
      </c>
      <c r="F2529" s="26">
        <v>8637923.4375560004</v>
      </c>
    </row>
    <row r="2530" spans="2:6" x14ac:dyDescent="0.3">
      <c r="B2530" s="35" t="s">
        <v>44</v>
      </c>
      <c r="C2530" s="28" t="s">
        <v>13</v>
      </c>
      <c r="D2530" s="28" t="s">
        <v>37</v>
      </c>
      <c r="E2530" s="28">
        <v>0.75</v>
      </c>
      <c r="F2530" s="28">
        <v>8637923.4375560004</v>
      </c>
    </row>
    <row r="2531" spans="2:6" x14ac:dyDescent="0.3">
      <c r="B2531" s="34" t="s">
        <v>44</v>
      </c>
      <c r="C2531" s="26" t="s">
        <v>13</v>
      </c>
      <c r="D2531" s="26" t="s">
        <v>37</v>
      </c>
      <c r="E2531" s="26">
        <v>0.75</v>
      </c>
      <c r="F2531" s="26">
        <v>8637923.4375560004</v>
      </c>
    </row>
    <row r="2532" spans="2:6" x14ac:dyDescent="0.3">
      <c r="B2532" s="35" t="s">
        <v>44</v>
      </c>
      <c r="C2532" s="28" t="s">
        <v>13</v>
      </c>
      <c r="D2532" s="28" t="s">
        <v>37</v>
      </c>
      <c r="E2532" s="28">
        <v>0.75</v>
      </c>
      <c r="F2532" s="28">
        <v>8637923.4375560004</v>
      </c>
    </row>
    <row r="2533" spans="2:6" x14ac:dyDescent="0.3">
      <c r="B2533" s="34" t="s">
        <v>44</v>
      </c>
      <c r="C2533" s="26" t="s">
        <v>13</v>
      </c>
      <c r="D2533" s="26" t="s">
        <v>37</v>
      </c>
      <c r="E2533" s="26">
        <v>0.5</v>
      </c>
      <c r="F2533" s="26">
        <v>7165511.0226830002</v>
      </c>
    </row>
    <row r="2534" spans="2:6" x14ac:dyDescent="0.3">
      <c r="B2534" s="35" t="s">
        <v>44</v>
      </c>
      <c r="C2534" s="28" t="s">
        <v>13</v>
      </c>
      <c r="D2534" s="28" t="s">
        <v>37</v>
      </c>
      <c r="E2534" s="28">
        <v>0.5</v>
      </c>
      <c r="F2534" s="28">
        <v>7165511.0226830002</v>
      </c>
    </row>
    <row r="2535" spans="2:6" x14ac:dyDescent="0.3">
      <c r="B2535" s="34" t="s">
        <v>44</v>
      </c>
      <c r="C2535" s="26" t="s">
        <v>13</v>
      </c>
      <c r="D2535" s="26" t="s">
        <v>37</v>
      </c>
      <c r="E2535" s="26">
        <v>0.5</v>
      </c>
      <c r="F2535" s="26">
        <v>7165511.0226830002</v>
      </c>
    </row>
    <row r="2536" spans="2:6" x14ac:dyDescent="0.3">
      <c r="B2536" s="35" t="s">
        <v>44</v>
      </c>
      <c r="C2536" s="28" t="s">
        <v>13</v>
      </c>
      <c r="D2536" s="28" t="s">
        <v>37</v>
      </c>
      <c r="E2536" s="28">
        <v>0.5</v>
      </c>
      <c r="F2536" s="28">
        <v>7165511.0226830002</v>
      </c>
    </row>
    <row r="2537" spans="2:6" x14ac:dyDescent="0.3">
      <c r="B2537" s="34" t="s">
        <v>44</v>
      </c>
      <c r="C2537" s="26" t="s">
        <v>13</v>
      </c>
      <c r="D2537" s="26" t="s">
        <v>37</v>
      </c>
      <c r="E2537" s="26">
        <v>0.5</v>
      </c>
      <c r="F2537" s="26">
        <v>7165511.0226830002</v>
      </c>
    </row>
    <row r="2538" spans="2:6" x14ac:dyDescent="0.3">
      <c r="B2538" s="35" t="s">
        <v>44</v>
      </c>
      <c r="C2538" s="28" t="s">
        <v>13</v>
      </c>
      <c r="D2538" s="28" t="s">
        <v>37</v>
      </c>
      <c r="E2538" s="28">
        <v>0.25</v>
      </c>
      <c r="F2538" s="28">
        <v>5825111.2715220004</v>
      </c>
    </row>
    <row r="2539" spans="2:6" x14ac:dyDescent="0.3">
      <c r="B2539" s="34" t="s">
        <v>44</v>
      </c>
      <c r="C2539" s="26" t="s">
        <v>13</v>
      </c>
      <c r="D2539" s="26" t="s">
        <v>37</v>
      </c>
      <c r="E2539" s="26">
        <v>0.25</v>
      </c>
      <c r="F2539" s="26">
        <v>5825111.2715220004</v>
      </c>
    </row>
    <row r="2540" spans="2:6" x14ac:dyDescent="0.3">
      <c r="B2540" s="35" t="s">
        <v>44</v>
      </c>
      <c r="C2540" s="28" t="s">
        <v>13</v>
      </c>
      <c r="D2540" s="28" t="s">
        <v>37</v>
      </c>
      <c r="E2540" s="28">
        <v>0.25</v>
      </c>
      <c r="F2540" s="28">
        <v>5825111.2715220004</v>
      </c>
    </row>
    <row r="2541" spans="2:6" x14ac:dyDescent="0.3">
      <c r="B2541" s="34" t="s">
        <v>44</v>
      </c>
      <c r="C2541" s="26" t="s">
        <v>13</v>
      </c>
      <c r="D2541" s="26" t="s">
        <v>37</v>
      </c>
      <c r="E2541" s="26">
        <v>0.25</v>
      </c>
      <c r="F2541" s="26">
        <v>5825111.2715220004</v>
      </c>
    </row>
    <row r="2542" spans="2:6" x14ac:dyDescent="0.3">
      <c r="B2542" s="35" t="s">
        <v>44</v>
      </c>
      <c r="C2542" s="28" t="s">
        <v>13</v>
      </c>
      <c r="D2542" s="28" t="s">
        <v>37</v>
      </c>
      <c r="E2542" s="28">
        <v>0.05</v>
      </c>
      <c r="F2542" s="28">
        <v>4251639.7349070003</v>
      </c>
    </row>
    <row r="2543" spans="2:6" x14ac:dyDescent="0.3">
      <c r="B2543" s="34" t="s">
        <v>44</v>
      </c>
      <c r="C2543" s="26" t="s">
        <v>13</v>
      </c>
      <c r="D2543" s="26" t="s">
        <v>37</v>
      </c>
      <c r="E2543" s="26">
        <v>0.05</v>
      </c>
      <c r="F2543" s="26">
        <v>4251639.7349070003</v>
      </c>
    </row>
    <row r="2544" spans="2:6" x14ac:dyDescent="0.3">
      <c r="B2544" s="35" t="s">
        <v>44</v>
      </c>
      <c r="C2544" s="28" t="s">
        <v>13</v>
      </c>
      <c r="D2544" s="28" t="s">
        <v>37</v>
      </c>
      <c r="E2544" s="28">
        <v>0.05</v>
      </c>
      <c r="F2544" s="28">
        <v>4251639.7349070003</v>
      </c>
    </row>
    <row r="2545" spans="2:6" x14ac:dyDescent="0.3">
      <c r="B2545" s="34" t="s">
        <v>44</v>
      </c>
      <c r="C2545" s="26" t="s">
        <v>13</v>
      </c>
      <c r="D2545" s="26" t="s">
        <v>37</v>
      </c>
      <c r="E2545" s="26">
        <v>0</v>
      </c>
      <c r="F2545" s="26">
        <v>2400105.0838930001</v>
      </c>
    </row>
    <row r="2546" spans="2:6" x14ac:dyDescent="0.3">
      <c r="B2546" s="35" t="s">
        <v>44</v>
      </c>
      <c r="C2546" s="28" t="s">
        <v>13</v>
      </c>
      <c r="D2546" s="28" t="s">
        <v>37</v>
      </c>
      <c r="E2546" s="28" t="s">
        <v>24</v>
      </c>
      <c r="F2546" s="28">
        <v>7302537.81171</v>
      </c>
    </row>
    <row r="2547" spans="2:6" x14ac:dyDescent="0.3">
      <c r="B2547" s="34" t="s">
        <v>44</v>
      </c>
      <c r="C2547" s="26" t="s">
        <v>13</v>
      </c>
      <c r="D2547" s="26" t="s">
        <v>38</v>
      </c>
      <c r="E2547" s="26">
        <v>1</v>
      </c>
      <c r="F2547" s="26">
        <v>37076088.596862003</v>
      </c>
    </row>
    <row r="2548" spans="2:6" x14ac:dyDescent="0.3">
      <c r="B2548" s="35" t="s">
        <v>44</v>
      </c>
      <c r="C2548" s="28" t="s">
        <v>13</v>
      </c>
      <c r="D2548" s="28" t="s">
        <v>38</v>
      </c>
      <c r="E2548" s="28">
        <v>0.95</v>
      </c>
      <c r="F2548" s="28">
        <v>28111563.508416999</v>
      </c>
    </row>
    <row r="2549" spans="2:6" x14ac:dyDescent="0.3">
      <c r="B2549" s="34" t="s">
        <v>44</v>
      </c>
      <c r="C2549" s="26" t="s">
        <v>13</v>
      </c>
      <c r="D2549" s="26" t="s">
        <v>38</v>
      </c>
      <c r="E2549" s="26">
        <v>0.95</v>
      </c>
      <c r="F2549" s="26">
        <v>28111563.508416999</v>
      </c>
    </row>
    <row r="2550" spans="2:6" x14ac:dyDescent="0.3">
      <c r="B2550" s="35" t="s">
        <v>44</v>
      </c>
      <c r="C2550" s="28" t="s">
        <v>13</v>
      </c>
      <c r="D2550" s="28" t="s">
        <v>38</v>
      </c>
      <c r="E2550" s="28">
        <v>0.95</v>
      </c>
      <c r="F2550" s="28">
        <v>28111563.508416999</v>
      </c>
    </row>
    <row r="2551" spans="2:6" x14ac:dyDescent="0.3">
      <c r="B2551" s="34" t="s">
        <v>44</v>
      </c>
      <c r="C2551" s="26" t="s">
        <v>13</v>
      </c>
      <c r="D2551" s="26" t="s">
        <v>38</v>
      </c>
      <c r="E2551" s="26">
        <v>0.75</v>
      </c>
      <c r="F2551" s="26">
        <v>24437710.887959</v>
      </c>
    </row>
    <row r="2552" spans="2:6" x14ac:dyDescent="0.3">
      <c r="B2552" s="35" t="s">
        <v>44</v>
      </c>
      <c r="C2552" s="28" t="s">
        <v>13</v>
      </c>
      <c r="D2552" s="28" t="s">
        <v>38</v>
      </c>
      <c r="E2552" s="28">
        <v>0.75</v>
      </c>
      <c r="F2552" s="28">
        <v>24437710.887959</v>
      </c>
    </row>
    <row r="2553" spans="2:6" x14ac:dyDescent="0.3">
      <c r="B2553" s="34" t="s">
        <v>44</v>
      </c>
      <c r="C2553" s="26" t="s">
        <v>13</v>
      </c>
      <c r="D2553" s="26" t="s">
        <v>38</v>
      </c>
      <c r="E2553" s="26">
        <v>0.75</v>
      </c>
      <c r="F2553" s="26">
        <v>24437710.887959</v>
      </c>
    </row>
    <row r="2554" spans="2:6" x14ac:dyDescent="0.3">
      <c r="B2554" s="35" t="s">
        <v>44</v>
      </c>
      <c r="C2554" s="28" t="s">
        <v>13</v>
      </c>
      <c r="D2554" s="28" t="s">
        <v>38</v>
      </c>
      <c r="E2554" s="28">
        <v>0.75</v>
      </c>
      <c r="F2554" s="28">
        <v>24437710.887959</v>
      </c>
    </row>
    <row r="2555" spans="2:6" x14ac:dyDescent="0.3">
      <c r="B2555" s="34" t="s">
        <v>44</v>
      </c>
      <c r="C2555" s="26" t="s">
        <v>13</v>
      </c>
      <c r="D2555" s="26" t="s">
        <v>38</v>
      </c>
      <c r="E2555" s="26">
        <v>0.5</v>
      </c>
      <c r="F2555" s="26">
        <v>21567261.159095</v>
      </c>
    </row>
    <row r="2556" spans="2:6" x14ac:dyDescent="0.3">
      <c r="B2556" s="35" t="s">
        <v>44</v>
      </c>
      <c r="C2556" s="28" t="s">
        <v>13</v>
      </c>
      <c r="D2556" s="28" t="s">
        <v>38</v>
      </c>
      <c r="E2556" s="28">
        <v>0.5</v>
      </c>
      <c r="F2556" s="28">
        <v>21567261.159095</v>
      </c>
    </row>
    <row r="2557" spans="2:6" x14ac:dyDescent="0.3">
      <c r="B2557" s="34" t="s">
        <v>44</v>
      </c>
      <c r="C2557" s="26" t="s">
        <v>13</v>
      </c>
      <c r="D2557" s="26" t="s">
        <v>38</v>
      </c>
      <c r="E2557" s="26">
        <v>0.5</v>
      </c>
      <c r="F2557" s="26">
        <v>21567261.159095</v>
      </c>
    </row>
    <row r="2558" spans="2:6" x14ac:dyDescent="0.3">
      <c r="B2558" s="35" t="s">
        <v>44</v>
      </c>
      <c r="C2558" s="28" t="s">
        <v>13</v>
      </c>
      <c r="D2558" s="28" t="s">
        <v>38</v>
      </c>
      <c r="E2558" s="28">
        <v>0.5</v>
      </c>
      <c r="F2558" s="28">
        <v>21567261.159095</v>
      </c>
    </row>
    <row r="2559" spans="2:6" x14ac:dyDescent="0.3">
      <c r="B2559" s="34" t="s">
        <v>44</v>
      </c>
      <c r="C2559" s="26" t="s">
        <v>13</v>
      </c>
      <c r="D2559" s="26" t="s">
        <v>38</v>
      </c>
      <c r="E2559" s="26">
        <v>0.5</v>
      </c>
      <c r="F2559" s="26">
        <v>21567261.159095</v>
      </c>
    </row>
    <row r="2560" spans="2:6" x14ac:dyDescent="0.3">
      <c r="B2560" s="35" t="s">
        <v>44</v>
      </c>
      <c r="C2560" s="28" t="s">
        <v>13</v>
      </c>
      <c r="D2560" s="28" t="s">
        <v>38</v>
      </c>
      <c r="E2560" s="28">
        <v>0.25</v>
      </c>
      <c r="F2560" s="28">
        <v>18667509.378855001</v>
      </c>
    </row>
    <row r="2561" spans="2:6" x14ac:dyDescent="0.3">
      <c r="B2561" s="34" t="s">
        <v>44</v>
      </c>
      <c r="C2561" s="26" t="s">
        <v>13</v>
      </c>
      <c r="D2561" s="26" t="s">
        <v>38</v>
      </c>
      <c r="E2561" s="26">
        <v>0.25</v>
      </c>
      <c r="F2561" s="26">
        <v>18667509.378855001</v>
      </c>
    </row>
    <row r="2562" spans="2:6" x14ac:dyDescent="0.3">
      <c r="B2562" s="35" t="s">
        <v>44</v>
      </c>
      <c r="C2562" s="28" t="s">
        <v>13</v>
      </c>
      <c r="D2562" s="28" t="s">
        <v>38</v>
      </c>
      <c r="E2562" s="28">
        <v>0.25</v>
      </c>
      <c r="F2562" s="28">
        <v>18667509.378855001</v>
      </c>
    </row>
    <row r="2563" spans="2:6" x14ac:dyDescent="0.3">
      <c r="B2563" s="34" t="s">
        <v>44</v>
      </c>
      <c r="C2563" s="26" t="s">
        <v>13</v>
      </c>
      <c r="D2563" s="26" t="s">
        <v>38</v>
      </c>
      <c r="E2563" s="26">
        <v>0.25</v>
      </c>
      <c r="F2563" s="26">
        <v>18667509.378855001</v>
      </c>
    </row>
    <row r="2564" spans="2:6" x14ac:dyDescent="0.3">
      <c r="B2564" s="35" t="s">
        <v>44</v>
      </c>
      <c r="C2564" s="28" t="s">
        <v>13</v>
      </c>
      <c r="D2564" s="28" t="s">
        <v>38</v>
      </c>
      <c r="E2564" s="28">
        <v>0.05</v>
      </c>
      <c r="F2564" s="28">
        <v>15086687.17991</v>
      </c>
    </row>
    <row r="2565" spans="2:6" x14ac:dyDescent="0.3">
      <c r="B2565" s="34" t="s">
        <v>44</v>
      </c>
      <c r="C2565" s="26" t="s">
        <v>13</v>
      </c>
      <c r="D2565" s="26" t="s">
        <v>38</v>
      </c>
      <c r="E2565" s="26">
        <v>0.05</v>
      </c>
      <c r="F2565" s="26">
        <v>15086687.17991</v>
      </c>
    </row>
    <row r="2566" spans="2:6" x14ac:dyDescent="0.3">
      <c r="B2566" s="35" t="s">
        <v>44</v>
      </c>
      <c r="C2566" s="28" t="s">
        <v>13</v>
      </c>
      <c r="D2566" s="28" t="s">
        <v>38</v>
      </c>
      <c r="E2566" s="28">
        <v>0.05</v>
      </c>
      <c r="F2566" s="28">
        <v>15086687.17991</v>
      </c>
    </row>
    <row r="2567" spans="2:6" x14ac:dyDescent="0.3">
      <c r="B2567" s="34" t="s">
        <v>44</v>
      </c>
      <c r="C2567" s="26" t="s">
        <v>13</v>
      </c>
      <c r="D2567" s="26" t="s">
        <v>38</v>
      </c>
      <c r="E2567" s="26">
        <v>0</v>
      </c>
      <c r="F2567" s="26">
        <v>10834928.765427999</v>
      </c>
    </row>
    <row r="2568" spans="2:6" x14ac:dyDescent="0.3">
      <c r="B2568" s="35" t="s">
        <v>44</v>
      </c>
      <c r="C2568" s="28" t="s">
        <v>13</v>
      </c>
      <c r="D2568" s="28" t="s">
        <v>38</v>
      </c>
      <c r="E2568" s="28" t="s">
        <v>24</v>
      </c>
      <c r="F2568" s="28">
        <v>21572030.690012001</v>
      </c>
    </row>
    <row r="2569" spans="2:6" x14ac:dyDescent="0.3">
      <c r="B2569" s="34" t="s">
        <v>44</v>
      </c>
      <c r="C2569" s="26" t="s">
        <v>13</v>
      </c>
      <c r="D2569" s="26" t="s">
        <v>46</v>
      </c>
      <c r="E2569" s="26">
        <v>1</v>
      </c>
      <c r="F2569" s="26">
        <v>792</v>
      </c>
    </row>
    <row r="2570" spans="2:6" x14ac:dyDescent="0.3">
      <c r="B2570" s="35" t="s">
        <v>44</v>
      </c>
      <c r="C2570" s="28" t="s">
        <v>13</v>
      </c>
      <c r="D2570" s="28" t="s">
        <v>46</v>
      </c>
      <c r="E2570" s="28">
        <v>0.95</v>
      </c>
      <c r="F2570" s="28">
        <v>688</v>
      </c>
    </row>
    <row r="2571" spans="2:6" x14ac:dyDescent="0.3">
      <c r="B2571" s="34" t="s">
        <v>44</v>
      </c>
      <c r="C2571" s="26" t="s">
        <v>13</v>
      </c>
      <c r="D2571" s="26" t="s">
        <v>46</v>
      </c>
      <c r="E2571" s="26">
        <v>0.95</v>
      </c>
      <c r="F2571" s="26">
        <v>688</v>
      </c>
    </row>
    <row r="2572" spans="2:6" x14ac:dyDescent="0.3">
      <c r="B2572" s="35" t="s">
        <v>44</v>
      </c>
      <c r="C2572" s="28" t="s">
        <v>13</v>
      </c>
      <c r="D2572" s="28" t="s">
        <v>46</v>
      </c>
      <c r="E2572" s="28">
        <v>0.95</v>
      </c>
      <c r="F2572" s="28">
        <v>688</v>
      </c>
    </row>
    <row r="2573" spans="2:6" x14ac:dyDescent="0.3">
      <c r="B2573" s="34" t="s">
        <v>44</v>
      </c>
      <c r="C2573" s="26" t="s">
        <v>13</v>
      </c>
      <c r="D2573" s="26" t="s">
        <v>46</v>
      </c>
      <c r="E2573" s="26">
        <v>0.75</v>
      </c>
      <c r="F2573" s="26">
        <v>627</v>
      </c>
    </row>
    <row r="2574" spans="2:6" x14ac:dyDescent="0.3">
      <c r="B2574" s="35" t="s">
        <v>44</v>
      </c>
      <c r="C2574" s="28" t="s">
        <v>13</v>
      </c>
      <c r="D2574" s="28" t="s">
        <v>46</v>
      </c>
      <c r="E2574" s="28">
        <v>0.75</v>
      </c>
      <c r="F2574" s="28">
        <v>627</v>
      </c>
    </row>
    <row r="2575" spans="2:6" x14ac:dyDescent="0.3">
      <c r="B2575" s="34" t="s">
        <v>44</v>
      </c>
      <c r="C2575" s="26" t="s">
        <v>13</v>
      </c>
      <c r="D2575" s="26" t="s">
        <v>46</v>
      </c>
      <c r="E2575" s="26">
        <v>0.75</v>
      </c>
      <c r="F2575" s="26">
        <v>627</v>
      </c>
    </row>
    <row r="2576" spans="2:6" x14ac:dyDescent="0.3">
      <c r="B2576" s="35" t="s">
        <v>44</v>
      </c>
      <c r="C2576" s="28" t="s">
        <v>13</v>
      </c>
      <c r="D2576" s="28" t="s">
        <v>46</v>
      </c>
      <c r="E2576" s="28">
        <v>0.75</v>
      </c>
      <c r="F2576" s="28">
        <v>627</v>
      </c>
    </row>
    <row r="2577" spans="2:6" x14ac:dyDescent="0.3">
      <c r="B2577" s="34" t="s">
        <v>44</v>
      </c>
      <c r="C2577" s="26" t="s">
        <v>13</v>
      </c>
      <c r="D2577" s="26" t="s">
        <v>46</v>
      </c>
      <c r="E2577" s="26">
        <v>0.5</v>
      </c>
      <c r="F2577" s="26">
        <v>571</v>
      </c>
    </row>
    <row r="2578" spans="2:6" x14ac:dyDescent="0.3">
      <c r="B2578" s="35" t="s">
        <v>44</v>
      </c>
      <c r="C2578" s="28" t="s">
        <v>13</v>
      </c>
      <c r="D2578" s="28" t="s">
        <v>46</v>
      </c>
      <c r="E2578" s="28">
        <v>0.5</v>
      </c>
      <c r="F2578" s="28">
        <v>571</v>
      </c>
    </row>
    <row r="2579" spans="2:6" x14ac:dyDescent="0.3">
      <c r="B2579" s="34" t="s">
        <v>44</v>
      </c>
      <c r="C2579" s="26" t="s">
        <v>13</v>
      </c>
      <c r="D2579" s="26" t="s">
        <v>46</v>
      </c>
      <c r="E2579" s="26">
        <v>0.5</v>
      </c>
      <c r="F2579" s="26">
        <v>571</v>
      </c>
    </row>
    <row r="2580" spans="2:6" x14ac:dyDescent="0.3">
      <c r="B2580" s="35" t="s">
        <v>44</v>
      </c>
      <c r="C2580" s="28" t="s">
        <v>13</v>
      </c>
      <c r="D2580" s="28" t="s">
        <v>46</v>
      </c>
      <c r="E2580" s="28">
        <v>0.5</v>
      </c>
      <c r="F2580" s="28">
        <v>571</v>
      </c>
    </row>
    <row r="2581" spans="2:6" x14ac:dyDescent="0.3">
      <c r="B2581" s="34" t="s">
        <v>44</v>
      </c>
      <c r="C2581" s="26" t="s">
        <v>13</v>
      </c>
      <c r="D2581" s="26" t="s">
        <v>46</v>
      </c>
      <c r="E2581" s="26">
        <v>0.5</v>
      </c>
      <c r="F2581" s="26">
        <v>571</v>
      </c>
    </row>
    <row r="2582" spans="2:6" x14ac:dyDescent="0.3">
      <c r="B2582" s="35" t="s">
        <v>44</v>
      </c>
      <c r="C2582" s="28" t="s">
        <v>13</v>
      </c>
      <c r="D2582" s="28" t="s">
        <v>46</v>
      </c>
      <c r="E2582" s="28">
        <v>0.25</v>
      </c>
      <c r="F2582" s="28">
        <v>512</v>
      </c>
    </row>
    <row r="2583" spans="2:6" x14ac:dyDescent="0.3">
      <c r="B2583" s="34" t="s">
        <v>44</v>
      </c>
      <c r="C2583" s="26" t="s">
        <v>13</v>
      </c>
      <c r="D2583" s="26" t="s">
        <v>46</v>
      </c>
      <c r="E2583" s="26">
        <v>0.25</v>
      </c>
      <c r="F2583" s="26">
        <v>512</v>
      </c>
    </row>
    <row r="2584" spans="2:6" x14ac:dyDescent="0.3">
      <c r="B2584" s="35" t="s">
        <v>44</v>
      </c>
      <c r="C2584" s="28" t="s">
        <v>13</v>
      </c>
      <c r="D2584" s="28" t="s">
        <v>46</v>
      </c>
      <c r="E2584" s="28">
        <v>0.25</v>
      </c>
      <c r="F2584" s="28">
        <v>512</v>
      </c>
    </row>
    <row r="2585" spans="2:6" x14ac:dyDescent="0.3">
      <c r="B2585" s="34" t="s">
        <v>44</v>
      </c>
      <c r="C2585" s="26" t="s">
        <v>13</v>
      </c>
      <c r="D2585" s="26" t="s">
        <v>46</v>
      </c>
      <c r="E2585" s="26">
        <v>0.25</v>
      </c>
      <c r="F2585" s="26">
        <v>512</v>
      </c>
    </row>
    <row r="2586" spans="2:6" x14ac:dyDescent="0.3">
      <c r="B2586" s="35" t="s">
        <v>44</v>
      </c>
      <c r="C2586" s="28" t="s">
        <v>13</v>
      </c>
      <c r="D2586" s="28" t="s">
        <v>46</v>
      </c>
      <c r="E2586" s="28">
        <v>0.05</v>
      </c>
      <c r="F2586" s="28">
        <v>427</v>
      </c>
    </row>
    <row r="2587" spans="2:6" x14ac:dyDescent="0.3">
      <c r="B2587" s="34" t="s">
        <v>44</v>
      </c>
      <c r="C2587" s="26" t="s">
        <v>13</v>
      </c>
      <c r="D2587" s="26" t="s">
        <v>46</v>
      </c>
      <c r="E2587" s="26">
        <v>0.05</v>
      </c>
      <c r="F2587" s="26">
        <v>427</v>
      </c>
    </row>
    <row r="2588" spans="2:6" x14ac:dyDescent="0.3">
      <c r="B2588" s="35" t="s">
        <v>44</v>
      </c>
      <c r="C2588" s="28" t="s">
        <v>13</v>
      </c>
      <c r="D2588" s="28" t="s">
        <v>46</v>
      </c>
      <c r="E2588" s="28">
        <v>0.05</v>
      </c>
      <c r="F2588" s="28">
        <v>427</v>
      </c>
    </row>
    <row r="2589" spans="2:6" x14ac:dyDescent="0.3">
      <c r="B2589" s="34" t="s">
        <v>44</v>
      </c>
      <c r="C2589" s="26" t="s">
        <v>13</v>
      </c>
      <c r="D2589" s="26" t="s">
        <v>46</v>
      </c>
      <c r="E2589" s="26">
        <v>0</v>
      </c>
      <c r="F2589" s="26">
        <v>321</v>
      </c>
    </row>
    <row r="2590" spans="2:6" x14ac:dyDescent="0.3">
      <c r="B2590" s="35" t="s">
        <v>44</v>
      </c>
      <c r="C2590" s="28" t="s">
        <v>13</v>
      </c>
      <c r="D2590" s="28" t="s">
        <v>46</v>
      </c>
      <c r="E2590" s="28" t="s">
        <v>24</v>
      </c>
      <c r="F2590" s="28">
        <v>566.50822200000005</v>
      </c>
    </row>
    <row r="2591" spans="2:6" x14ac:dyDescent="0.3">
      <c r="B2591" s="34" t="s">
        <v>44</v>
      </c>
      <c r="C2591" s="26" t="s">
        <v>13</v>
      </c>
      <c r="D2591" s="26" t="s">
        <v>39</v>
      </c>
      <c r="E2591" s="26">
        <v>1</v>
      </c>
      <c r="F2591" s="26">
        <v>73.612267000000003</v>
      </c>
    </row>
    <row r="2592" spans="2:6" x14ac:dyDescent="0.3">
      <c r="B2592" s="35" t="s">
        <v>44</v>
      </c>
      <c r="C2592" s="28" t="s">
        <v>13</v>
      </c>
      <c r="D2592" s="28" t="s">
        <v>39</v>
      </c>
      <c r="E2592" s="28">
        <v>0.95</v>
      </c>
      <c r="F2592" s="28">
        <v>57.869968</v>
      </c>
    </row>
    <row r="2593" spans="2:6" x14ac:dyDescent="0.3">
      <c r="B2593" s="34" t="s">
        <v>44</v>
      </c>
      <c r="C2593" s="26" t="s">
        <v>13</v>
      </c>
      <c r="D2593" s="26" t="s">
        <v>39</v>
      </c>
      <c r="E2593" s="26">
        <v>0.95</v>
      </c>
      <c r="F2593" s="26">
        <v>57.869968</v>
      </c>
    </row>
    <row r="2594" spans="2:6" x14ac:dyDescent="0.3">
      <c r="B2594" s="35" t="s">
        <v>44</v>
      </c>
      <c r="C2594" s="28" t="s">
        <v>13</v>
      </c>
      <c r="D2594" s="28" t="s">
        <v>39</v>
      </c>
      <c r="E2594" s="28">
        <v>0.95</v>
      </c>
      <c r="F2594" s="28">
        <v>57.869968</v>
      </c>
    </row>
    <row r="2595" spans="2:6" x14ac:dyDescent="0.3">
      <c r="B2595" s="34" t="s">
        <v>44</v>
      </c>
      <c r="C2595" s="26" t="s">
        <v>13</v>
      </c>
      <c r="D2595" s="26" t="s">
        <v>39</v>
      </c>
      <c r="E2595" s="26">
        <v>0.75</v>
      </c>
      <c r="F2595" s="26">
        <v>50.514555999999999</v>
      </c>
    </row>
    <row r="2596" spans="2:6" x14ac:dyDescent="0.3">
      <c r="B2596" s="35" t="s">
        <v>44</v>
      </c>
      <c r="C2596" s="28" t="s">
        <v>13</v>
      </c>
      <c r="D2596" s="28" t="s">
        <v>39</v>
      </c>
      <c r="E2596" s="28">
        <v>0.75</v>
      </c>
      <c r="F2596" s="28">
        <v>50.514555999999999</v>
      </c>
    </row>
    <row r="2597" spans="2:6" x14ac:dyDescent="0.3">
      <c r="B2597" s="34" t="s">
        <v>44</v>
      </c>
      <c r="C2597" s="26" t="s">
        <v>13</v>
      </c>
      <c r="D2597" s="26" t="s">
        <v>39</v>
      </c>
      <c r="E2597" s="26">
        <v>0.75</v>
      </c>
      <c r="F2597" s="26">
        <v>50.514555999999999</v>
      </c>
    </row>
    <row r="2598" spans="2:6" x14ac:dyDescent="0.3">
      <c r="B2598" s="35" t="s">
        <v>44</v>
      </c>
      <c r="C2598" s="28" t="s">
        <v>13</v>
      </c>
      <c r="D2598" s="28" t="s">
        <v>39</v>
      </c>
      <c r="E2598" s="28">
        <v>0.75</v>
      </c>
      <c r="F2598" s="28">
        <v>50.514555999999999</v>
      </c>
    </row>
    <row r="2599" spans="2:6" x14ac:dyDescent="0.3">
      <c r="B2599" s="34" t="s">
        <v>44</v>
      </c>
      <c r="C2599" s="26" t="s">
        <v>13</v>
      </c>
      <c r="D2599" s="26" t="s">
        <v>39</v>
      </c>
      <c r="E2599" s="26">
        <v>0.5</v>
      </c>
      <c r="F2599" s="26">
        <v>45.904437000000001</v>
      </c>
    </row>
    <row r="2600" spans="2:6" x14ac:dyDescent="0.3">
      <c r="B2600" s="35" t="s">
        <v>44</v>
      </c>
      <c r="C2600" s="28" t="s">
        <v>13</v>
      </c>
      <c r="D2600" s="28" t="s">
        <v>39</v>
      </c>
      <c r="E2600" s="28">
        <v>0.5</v>
      </c>
      <c r="F2600" s="28">
        <v>45.904437000000001</v>
      </c>
    </row>
    <row r="2601" spans="2:6" x14ac:dyDescent="0.3">
      <c r="B2601" s="34" t="s">
        <v>44</v>
      </c>
      <c r="C2601" s="26" t="s">
        <v>13</v>
      </c>
      <c r="D2601" s="26" t="s">
        <v>39</v>
      </c>
      <c r="E2601" s="26">
        <v>0.5</v>
      </c>
      <c r="F2601" s="26">
        <v>45.904437000000001</v>
      </c>
    </row>
    <row r="2602" spans="2:6" x14ac:dyDescent="0.3">
      <c r="B2602" s="35" t="s">
        <v>44</v>
      </c>
      <c r="C2602" s="28" t="s">
        <v>13</v>
      </c>
      <c r="D2602" s="28" t="s">
        <v>39</v>
      </c>
      <c r="E2602" s="28">
        <v>0.5</v>
      </c>
      <c r="F2602" s="28">
        <v>45.904437000000001</v>
      </c>
    </row>
    <row r="2603" spans="2:6" x14ac:dyDescent="0.3">
      <c r="B2603" s="34" t="s">
        <v>44</v>
      </c>
      <c r="C2603" s="26" t="s">
        <v>13</v>
      </c>
      <c r="D2603" s="26" t="s">
        <v>39</v>
      </c>
      <c r="E2603" s="26">
        <v>0.5</v>
      </c>
      <c r="F2603" s="26">
        <v>45.904437000000001</v>
      </c>
    </row>
    <row r="2604" spans="2:6" x14ac:dyDescent="0.3">
      <c r="B2604" s="35" t="s">
        <v>44</v>
      </c>
      <c r="C2604" s="28" t="s">
        <v>13</v>
      </c>
      <c r="D2604" s="28" t="s">
        <v>39</v>
      </c>
      <c r="E2604" s="28">
        <v>0.25</v>
      </c>
      <c r="F2604" s="28">
        <v>41.555579999999999</v>
      </c>
    </row>
    <row r="2605" spans="2:6" x14ac:dyDescent="0.3">
      <c r="B2605" s="34" t="s">
        <v>44</v>
      </c>
      <c r="C2605" s="26" t="s">
        <v>13</v>
      </c>
      <c r="D2605" s="26" t="s">
        <v>39</v>
      </c>
      <c r="E2605" s="26">
        <v>0.25</v>
      </c>
      <c r="F2605" s="26">
        <v>41.555579999999999</v>
      </c>
    </row>
    <row r="2606" spans="2:6" x14ac:dyDescent="0.3">
      <c r="B2606" s="35" t="s">
        <v>44</v>
      </c>
      <c r="C2606" s="28" t="s">
        <v>13</v>
      </c>
      <c r="D2606" s="28" t="s">
        <v>39</v>
      </c>
      <c r="E2606" s="28">
        <v>0.25</v>
      </c>
      <c r="F2606" s="28">
        <v>41.555579999999999</v>
      </c>
    </row>
    <row r="2607" spans="2:6" x14ac:dyDescent="0.3">
      <c r="B2607" s="34" t="s">
        <v>44</v>
      </c>
      <c r="C2607" s="26" t="s">
        <v>13</v>
      </c>
      <c r="D2607" s="26" t="s">
        <v>39</v>
      </c>
      <c r="E2607" s="26">
        <v>0.25</v>
      </c>
      <c r="F2607" s="26">
        <v>41.555579999999999</v>
      </c>
    </row>
    <row r="2608" spans="2:6" x14ac:dyDescent="0.3">
      <c r="B2608" s="35" t="s">
        <v>44</v>
      </c>
      <c r="C2608" s="28" t="s">
        <v>13</v>
      </c>
      <c r="D2608" s="28" t="s">
        <v>39</v>
      </c>
      <c r="E2608" s="28">
        <v>0.05</v>
      </c>
      <c r="F2608" s="28">
        <v>36.052143000000001</v>
      </c>
    </row>
    <row r="2609" spans="2:6" x14ac:dyDescent="0.3">
      <c r="B2609" s="34" t="s">
        <v>44</v>
      </c>
      <c r="C2609" s="26" t="s">
        <v>13</v>
      </c>
      <c r="D2609" s="26" t="s">
        <v>39</v>
      </c>
      <c r="E2609" s="26">
        <v>0.05</v>
      </c>
      <c r="F2609" s="26">
        <v>36.052143000000001</v>
      </c>
    </row>
    <row r="2610" spans="2:6" x14ac:dyDescent="0.3">
      <c r="B2610" s="35" t="s">
        <v>44</v>
      </c>
      <c r="C2610" s="28" t="s">
        <v>13</v>
      </c>
      <c r="D2610" s="28" t="s">
        <v>39</v>
      </c>
      <c r="E2610" s="28">
        <v>0.05</v>
      </c>
      <c r="F2610" s="28">
        <v>36.052143000000001</v>
      </c>
    </row>
    <row r="2611" spans="2:6" x14ac:dyDescent="0.3">
      <c r="B2611" s="34" t="s">
        <v>44</v>
      </c>
      <c r="C2611" s="26" t="s">
        <v>13</v>
      </c>
      <c r="D2611" s="26" t="s">
        <v>39</v>
      </c>
      <c r="E2611" s="26">
        <v>0</v>
      </c>
      <c r="F2611" s="26">
        <v>26.629019</v>
      </c>
    </row>
    <row r="2612" spans="2:6" x14ac:dyDescent="0.3">
      <c r="B2612" s="35" t="s">
        <v>44</v>
      </c>
      <c r="C2612" s="28" t="s">
        <v>13</v>
      </c>
      <c r="D2612" s="28" t="s">
        <v>39</v>
      </c>
      <c r="E2612" s="28" t="s">
        <v>24</v>
      </c>
      <c r="F2612" s="28">
        <v>46.271059000000001</v>
      </c>
    </row>
    <row r="2613" spans="2:6" x14ac:dyDescent="0.3">
      <c r="B2613" s="34" t="s">
        <v>44</v>
      </c>
      <c r="C2613" s="26" t="s">
        <v>13</v>
      </c>
      <c r="D2613" s="26" t="s">
        <v>40</v>
      </c>
      <c r="E2613" s="26">
        <v>1</v>
      </c>
      <c r="F2613" s="26">
        <v>308.55681600000003</v>
      </c>
    </row>
    <row r="2614" spans="2:6" x14ac:dyDescent="0.3">
      <c r="B2614" s="35" t="s">
        <v>44</v>
      </c>
      <c r="C2614" s="28" t="s">
        <v>13</v>
      </c>
      <c r="D2614" s="28" t="s">
        <v>40</v>
      </c>
      <c r="E2614" s="28">
        <v>0.95</v>
      </c>
      <c r="F2614" s="28">
        <v>237.233845</v>
      </c>
    </row>
    <row r="2615" spans="2:6" x14ac:dyDescent="0.3">
      <c r="B2615" s="34" t="s">
        <v>44</v>
      </c>
      <c r="C2615" s="26" t="s">
        <v>13</v>
      </c>
      <c r="D2615" s="26" t="s">
        <v>40</v>
      </c>
      <c r="E2615" s="26">
        <v>0.95</v>
      </c>
      <c r="F2615" s="26">
        <v>237.233845</v>
      </c>
    </row>
    <row r="2616" spans="2:6" x14ac:dyDescent="0.3">
      <c r="B2616" s="35" t="s">
        <v>44</v>
      </c>
      <c r="C2616" s="28" t="s">
        <v>13</v>
      </c>
      <c r="D2616" s="28" t="s">
        <v>40</v>
      </c>
      <c r="E2616" s="28">
        <v>0.95</v>
      </c>
      <c r="F2616" s="28">
        <v>237.233845</v>
      </c>
    </row>
    <row r="2617" spans="2:6" x14ac:dyDescent="0.3">
      <c r="B2617" s="34" t="s">
        <v>44</v>
      </c>
      <c r="C2617" s="26" t="s">
        <v>13</v>
      </c>
      <c r="D2617" s="26" t="s">
        <v>40</v>
      </c>
      <c r="E2617" s="26">
        <v>0.75</v>
      </c>
      <c r="F2617" s="26">
        <v>216.25843900000001</v>
      </c>
    </row>
    <row r="2618" spans="2:6" x14ac:dyDescent="0.3">
      <c r="B2618" s="35" t="s">
        <v>44</v>
      </c>
      <c r="C2618" s="28" t="s">
        <v>13</v>
      </c>
      <c r="D2618" s="28" t="s">
        <v>40</v>
      </c>
      <c r="E2618" s="28">
        <v>0.75</v>
      </c>
      <c r="F2618" s="28">
        <v>216.25843900000001</v>
      </c>
    </row>
    <row r="2619" spans="2:6" x14ac:dyDescent="0.3">
      <c r="B2619" s="34" t="s">
        <v>44</v>
      </c>
      <c r="C2619" s="26" t="s">
        <v>13</v>
      </c>
      <c r="D2619" s="26" t="s">
        <v>40</v>
      </c>
      <c r="E2619" s="26">
        <v>0.75</v>
      </c>
      <c r="F2619" s="26">
        <v>216.25843900000001</v>
      </c>
    </row>
    <row r="2620" spans="2:6" x14ac:dyDescent="0.3">
      <c r="B2620" s="35" t="s">
        <v>44</v>
      </c>
      <c r="C2620" s="28" t="s">
        <v>13</v>
      </c>
      <c r="D2620" s="28" t="s">
        <v>40</v>
      </c>
      <c r="E2620" s="28">
        <v>0.75</v>
      </c>
      <c r="F2620" s="28">
        <v>216.25843900000001</v>
      </c>
    </row>
    <row r="2621" spans="2:6" x14ac:dyDescent="0.3">
      <c r="B2621" s="34" t="s">
        <v>44</v>
      </c>
      <c r="C2621" s="26" t="s">
        <v>13</v>
      </c>
      <c r="D2621" s="26" t="s">
        <v>40</v>
      </c>
      <c r="E2621" s="26">
        <v>0.5</v>
      </c>
      <c r="F2621" s="26">
        <v>202.67368300000001</v>
      </c>
    </row>
    <row r="2622" spans="2:6" x14ac:dyDescent="0.3">
      <c r="B2622" s="35" t="s">
        <v>44</v>
      </c>
      <c r="C2622" s="28" t="s">
        <v>13</v>
      </c>
      <c r="D2622" s="28" t="s">
        <v>40</v>
      </c>
      <c r="E2622" s="28">
        <v>0.5</v>
      </c>
      <c r="F2622" s="28">
        <v>202.67368300000001</v>
      </c>
    </row>
    <row r="2623" spans="2:6" x14ac:dyDescent="0.3">
      <c r="B2623" s="34" t="s">
        <v>44</v>
      </c>
      <c r="C2623" s="26" t="s">
        <v>13</v>
      </c>
      <c r="D2623" s="26" t="s">
        <v>40</v>
      </c>
      <c r="E2623" s="26">
        <v>0.5</v>
      </c>
      <c r="F2623" s="26">
        <v>202.67368300000001</v>
      </c>
    </row>
    <row r="2624" spans="2:6" x14ac:dyDescent="0.3">
      <c r="B2624" s="35" t="s">
        <v>44</v>
      </c>
      <c r="C2624" s="28" t="s">
        <v>13</v>
      </c>
      <c r="D2624" s="28" t="s">
        <v>40</v>
      </c>
      <c r="E2624" s="28">
        <v>0.5</v>
      </c>
      <c r="F2624" s="28">
        <v>202.67368300000001</v>
      </c>
    </row>
    <row r="2625" spans="2:6" x14ac:dyDescent="0.3">
      <c r="B2625" s="34" t="s">
        <v>44</v>
      </c>
      <c r="C2625" s="26" t="s">
        <v>13</v>
      </c>
      <c r="D2625" s="26" t="s">
        <v>40</v>
      </c>
      <c r="E2625" s="26">
        <v>0.5</v>
      </c>
      <c r="F2625" s="26">
        <v>202.67368300000001</v>
      </c>
    </row>
    <row r="2626" spans="2:6" x14ac:dyDescent="0.3">
      <c r="B2626" s="35" t="s">
        <v>44</v>
      </c>
      <c r="C2626" s="28" t="s">
        <v>13</v>
      </c>
      <c r="D2626" s="28" t="s">
        <v>40</v>
      </c>
      <c r="E2626" s="28">
        <v>0.25</v>
      </c>
      <c r="F2626" s="28">
        <v>190.437738</v>
      </c>
    </row>
    <row r="2627" spans="2:6" x14ac:dyDescent="0.3">
      <c r="B2627" s="34" t="s">
        <v>44</v>
      </c>
      <c r="C2627" s="26" t="s">
        <v>13</v>
      </c>
      <c r="D2627" s="26" t="s">
        <v>40</v>
      </c>
      <c r="E2627" s="26">
        <v>0.25</v>
      </c>
      <c r="F2627" s="26">
        <v>190.437738</v>
      </c>
    </row>
    <row r="2628" spans="2:6" x14ac:dyDescent="0.3">
      <c r="B2628" s="35" t="s">
        <v>44</v>
      </c>
      <c r="C2628" s="28" t="s">
        <v>13</v>
      </c>
      <c r="D2628" s="28" t="s">
        <v>40</v>
      </c>
      <c r="E2628" s="28">
        <v>0.25</v>
      </c>
      <c r="F2628" s="28">
        <v>190.437738</v>
      </c>
    </row>
    <row r="2629" spans="2:6" x14ac:dyDescent="0.3">
      <c r="B2629" s="34" t="s">
        <v>44</v>
      </c>
      <c r="C2629" s="26" t="s">
        <v>13</v>
      </c>
      <c r="D2629" s="26" t="s">
        <v>40</v>
      </c>
      <c r="E2629" s="26">
        <v>0.25</v>
      </c>
      <c r="F2629" s="26">
        <v>190.437738</v>
      </c>
    </row>
    <row r="2630" spans="2:6" x14ac:dyDescent="0.3">
      <c r="B2630" s="35" t="s">
        <v>44</v>
      </c>
      <c r="C2630" s="28" t="s">
        <v>13</v>
      </c>
      <c r="D2630" s="28" t="s">
        <v>40</v>
      </c>
      <c r="E2630" s="28">
        <v>0.05</v>
      </c>
      <c r="F2630" s="28">
        <v>173.91689500000001</v>
      </c>
    </row>
    <row r="2631" spans="2:6" x14ac:dyDescent="0.3">
      <c r="B2631" s="34" t="s">
        <v>44</v>
      </c>
      <c r="C2631" s="26" t="s">
        <v>13</v>
      </c>
      <c r="D2631" s="26" t="s">
        <v>40</v>
      </c>
      <c r="E2631" s="26">
        <v>0.05</v>
      </c>
      <c r="F2631" s="26">
        <v>173.91689500000001</v>
      </c>
    </row>
    <row r="2632" spans="2:6" x14ac:dyDescent="0.3">
      <c r="B2632" s="35" t="s">
        <v>44</v>
      </c>
      <c r="C2632" s="28" t="s">
        <v>13</v>
      </c>
      <c r="D2632" s="28" t="s">
        <v>40</v>
      </c>
      <c r="E2632" s="28">
        <v>0.05</v>
      </c>
      <c r="F2632" s="28">
        <v>173.91689500000001</v>
      </c>
    </row>
    <row r="2633" spans="2:6" x14ac:dyDescent="0.3">
      <c r="B2633" s="34" t="s">
        <v>44</v>
      </c>
      <c r="C2633" s="26" t="s">
        <v>13</v>
      </c>
      <c r="D2633" s="26" t="s">
        <v>40</v>
      </c>
      <c r="E2633" s="26">
        <v>0</v>
      </c>
      <c r="F2633" s="26">
        <v>151.628275</v>
      </c>
    </row>
    <row r="2634" spans="2:6" x14ac:dyDescent="0.3">
      <c r="B2634" s="35" t="s">
        <v>44</v>
      </c>
      <c r="C2634" s="28" t="s">
        <v>13</v>
      </c>
      <c r="D2634" s="28" t="s">
        <v>40</v>
      </c>
      <c r="E2634" s="28" t="s">
        <v>24</v>
      </c>
      <c r="F2634" s="28">
        <v>203.79862</v>
      </c>
    </row>
    <row r="2635" spans="2:6" x14ac:dyDescent="0.3">
      <c r="B2635" s="34" t="s">
        <v>44</v>
      </c>
      <c r="C2635" s="26" t="s">
        <v>13</v>
      </c>
      <c r="D2635" s="26" t="s">
        <v>41</v>
      </c>
      <c r="E2635" s="26">
        <v>1</v>
      </c>
      <c r="F2635" s="26">
        <v>379.10270600000001</v>
      </c>
    </row>
    <row r="2636" spans="2:6" x14ac:dyDescent="0.3">
      <c r="B2636" s="35" t="s">
        <v>44</v>
      </c>
      <c r="C2636" s="28" t="s">
        <v>13</v>
      </c>
      <c r="D2636" s="28" t="s">
        <v>41</v>
      </c>
      <c r="E2636" s="28">
        <v>0.95</v>
      </c>
      <c r="F2636" s="28">
        <v>311.91441200000003</v>
      </c>
    </row>
    <row r="2637" spans="2:6" x14ac:dyDescent="0.3">
      <c r="B2637" s="34" t="s">
        <v>44</v>
      </c>
      <c r="C2637" s="26" t="s">
        <v>13</v>
      </c>
      <c r="D2637" s="26" t="s">
        <v>41</v>
      </c>
      <c r="E2637" s="26">
        <v>0.95</v>
      </c>
      <c r="F2637" s="26">
        <v>311.91441200000003</v>
      </c>
    </row>
    <row r="2638" spans="2:6" x14ac:dyDescent="0.3">
      <c r="B2638" s="35" t="s">
        <v>44</v>
      </c>
      <c r="C2638" s="28" t="s">
        <v>13</v>
      </c>
      <c r="D2638" s="28" t="s">
        <v>41</v>
      </c>
      <c r="E2638" s="28">
        <v>0.95</v>
      </c>
      <c r="F2638" s="28">
        <v>311.91441200000003</v>
      </c>
    </row>
    <row r="2639" spans="2:6" x14ac:dyDescent="0.3">
      <c r="B2639" s="34" t="s">
        <v>44</v>
      </c>
      <c r="C2639" s="26" t="s">
        <v>13</v>
      </c>
      <c r="D2639" s="26" t="s">
        <v>41</v>
      </c>
      <c r="E2639" s="26">
        <v>0.75</v>
      </c>
      <c r="F2639" s="26">
        <v>289.85031600000002</v>
      </c>
    </row>
    <row r="2640" spans="2:6" x14ac:dyDescent="0.3">
      <c r="B2640" s="35" t="s">
        <v>44</v>
      </c>
      <c r="C2640" s="28" t="s">
        <v>13</v>
      </c>
      <c r="D2640" s="28" t="s">
        <v>41</v>
      </c>
      <c r="E2640" s="28">
        <v>0.75</v>
      </c>
      <c r="F2640" s="28">
        <v>289.85031600000002</v>
      </c>
    </row>
    <row r="2641" spans="2:6" x14ac:dyDescent="0.3">
      <c r="B2641" s="34" t="s">
        <v>44</v>
      </c>
      <c r="C2641" s="26" t="s">
        <v>13</v>
      </c>
      <c r="D2641" s="26" t="s">
        <v>41</v>
      </c>
      <c r="E2641" s="26">
        <v>0.75</v>
      </c>
      <c r="F2641" s="26">
        <v>289.85031600000002</v>
      </c>
    </row>
    <row r="2642" spans="2:6" x14ac:dyDescent="0.3">
      <c r="B2642" s="35" t="s">
        <v>44</v>
      </c>
      <c r="C2642" s="28" t="s">
        <v>13</v>
      </c>
      <c r="D2642" s="28" t="s">
        <v>41</v>
      </c>
      <c r="E2642" s="28">
        <v>0.75</v>
      </c>
      <c r="F2642" s="28">
        <v>289.85031600000002</v>
      </c>
    </row>
    <row r="2643" spans="2:6" x14ac:dyDescent="0.3">
      <c r="B2643" s="34" t="s">
        <v>44</v>
      </c>
      <c r="C2643" s="26" t="s">
        <v>13</v>
      </c>
      <c r="D2643" s="26" t="s">
        <v>41</v>
      </c>
      <c r="E2643" s="26">
        <v>0.5</v>
      </c>
      <c r="F2643" s="26">
        <v>273.87506000000002</v>
      </c>
    </row>
    <row r="2644" spans="2:6" x14ac:dyDescent="0.3">
      <c r="B2644" s="35" t="s">
        <v>44</v>
      </c>
      <c r="C2644" s="28" t="s">
        <v>13</v>
      </c>
      <c r="D2644" s="28" t="s">
        <v>41</v>
      </c>
      <c r="E2644" s="28">
        <v>0.5</v>
      </c>
      <c r="F2644" s="28">
        <v>273.87506000000002</v>
      </c>
    </row>
    <row r="2645" spans="2:6" x14ac:dyDescent="0.3">
      <c r="B2645" s="34" t="s">
        <v>44</v>
      </c>
      <c r="C2645" s="26" t="s">
        <v>13</v>
      </c>
      <c r="D2645" s="26" t="s">
        <v>41</v>
      </c>
      <c r="E2645" s="26">
        <v>0.5</v>
      </c>
      <c r="F2645" s="26">
        <v>273.87506000000002</v>
      </c>
    </row>
    <row r="2646" spans="2:6" x14ac:dyDescent="0.3">
      <c r="B2646" s="35" t="s">
        <v>44</v>
      </c>
      <c r="C2646" s="28" t="s">
        <v>13</v>
      </c>
      <c r="D2646" s="28" t="s">
        <v>41</v>
      </c>
      <c r="E2646" s="28">
        <v>0.5</v>
      </c>
      <c r="F2646" s="28">
        <v>273.87506000000002</v>
      </c>
    </row>
    <row r="2647" spans="2:6" x14ac:dyDescent="0.3">
      <c r="B2647" s="34" t="s">
        <v>44</v>
      </c>
      <c r="C2647" s="26" t="s">
        <v>13</v>
      </c>
      <c r="D2647" s="26" t="s">
        <v>41</v>
      </c>
      <c r="E2647" s="26">
        <v>0.5</v>
      </c>
      <c r="F2647" s="26">
        <v>273.87506000000002</v>
      </c>
    </row>
    <row r="2648" spans="2:6" x14ac:dyDescent="0.3">
      <c r="B2648" s="35" t="s">
        <v>44</v>
      </c>
      <c r="C2648" s="28" t="s">
        <v>13</v>
      </c>
      <c r="D2648" s="28" t="s">
        <v>41</v>
      </c>
      <c r="E2648" s="28">
        <v>0.25</v>
      </c>
      <c r="F2648" s="28">
        <v>258.09062899999998</v>
      </c>
    </row>
    <row r="2649" spans="2:6" x14ac:dyDescent="0.3">
      <c r="B2649" s="34" t="s">
        <v>44</v>
      </c>
      <c r="C2649" s="26" t="s">
        <v>13</v>
      </c>
      <c r="D2649" s="26" t="s">
        <v>41</v>
      </c>
      <c r="E2649" s="26">
        <v>0.25</v>
      </c>
      <c r="F2649" s="26">
        <v>258.09062899999998</v>
      </c>
    </row>
    <row r="2650" spans="2:6" x14ac:dyDescent="0.3">
      <c r="B2650" s="35" t="s">
        <v>44</v>
      </c>
      <c r="C2650" s="28" t="s">
        <v>13</v>
      </c>
      <c r="D2650" s="28" t="s">
        <v>41</v>
      </c>
      <c r="E2650" s="28">
        <v>0.25</v>
      </c>
      <c r="F2650" s="28">
        <v>258.09062899999998</v>
      </c>
    </row>
    <row r="2651" spans="2:6" x14ac:dyDescent="0.3">
      <c r="B2651" s="34" t="s">
        <v>44</v>
      </c>
      <c r="C2651" s="26" t="s">
        <v>13</v>
      </c>
      <c r="D2651" s="26" t="s">
        <v>41</v>
      </c>
      <c r="E2651" s="26">
        <v>0.25</v>
      </c>
      <c r="F2651" s="26">
        <v>258.09062899999998</v>
      </c>
    </row>
    <row r="2652" spans="2:6" x14ac:dyDescent="0.3">
      <c r="B2652" s="35" t="s">
        <v>44</v>
      </c>
      <c r="C2652" s="28" t="s">
        <v>13</v>
      </c>
      <c r="D2652" s="28" t="s">
        <v>41</v>
      </c>
      <c r="E2652" s="28">
        <v>0.05</v>
      </c>
      <c r="F2652" s="28">
        <v>237.472463</v>
      </c>
    </row>
    <row r="2653" spans="2:6" x14ac:dyDescent="0.3">
      <c r="B2653" s="34" t="s">
        <v>44</v>
      </c>
      <c r="C2653" s="26" t="s">
        <v>13</v>
      </c>
      <c r="D2653" s="26" t="s">
        <v>41</v>
      </c>
      <c r="E2653" s="26">
        <v>0.05</v>
      </c>
      <c r="F2653" s="26">
        <v>237.472463</v>
      </c>
    </row>
    <row r="2654" spans="2:6" x14ac:dyDescent="0.3">
      <c r="B2654" s="35" t="s">
        <v>44</v>
      </c>
      <c r="C2654" s="28" t="s">
        <v>13</v>
      </c>
      <c r="D2654" s="28" t="s">
        <v>41</v>
      </c>
      <c r="E2654" s="28">
        <v>0.05</v>
      </c>
      <c r="F2654" s="28">
        <v>237.472463</v>
      </c>
    </row>
    <row r="2655" spans="2:6" x14ac:dyDescent="0.3">
      <c r="B2655" s="34" t="s">
        <v>44</v>
      </c>
      <c r="C2655" s="26" t="s">
        <v>13</v>
      </c>
      <c r="D2655" s="26" t="s">
        <v>41</v>
      </c>
      <c r="E2655" s="26">
        <v>0</v>
      </c>
      <c r="F2655" s="26">
        <v>209.28645700000001</v>
      </c>
    </row>
    <row r="2656" spans="2:6" x14ac:dyDescent="0.3">
      <c r="B2656" s="35" t="s">
        <v>44</v>
      </c>
      <c r="C2656" s="28" t="s">
        <v>13</v>
      </c>
      <c r="D2656" s="28" t="s">
        <v>41</v>
      </c>
      <c r="E2656" s="28" t="s">
        <v>24</v>
      </c>
      <c r="F2656" s="28">
        <v>274.26098400000001</v>
      </c>
    </row>
    <row r="2657" spans="2:6" x14ac:dyDescent="0.3">
      <c r="B2657" s="34" t="s">
        <v>44</v>
      </c>
      <c r="C2657" s="26" t="s">
        <v>13</v>
      </c>
      <c r="D2657" s="26" t="s">
        <v>42</v>
      </c>
      <c r="E2657" s="26">
        <v>1</v>
      </c>
      <c r="F2657" s="26">
        <v>39281996.367109001</v>
      </c>
    </row>
    <row r="2658" spans="2:6" x14ac:dyDescent="0.3">
      <c r="B2658" s="35" t="s">
        <v>44</v>
      </c>
      <c r="C2658" s="28" t="s">
        <v>13</v>
      </c>
      <c r="D2658" s="28" t="s">
        <v>42</v>
      </c>
      <c r="E2658" s="28">
        <v>0.95</v>
      </c>
      <c r="F2658" s="28">
        <v>29851818.614992999</v>
      </c>
    </row>
    <row r="2659" spans="2:6" x14ac:dyDescent="0.3">
      <c r="B2659" s="34" t="s">
        <v>44</v>
      </c>
      <c r="C2659" s="26" t="s">
        <v>13</v>
      </c>
      <c r="D2659" s="26" t="s">
        <v>42</v>
      </c>
      <c r="E2659" s="26">
        <v>0.95</v>
      </c>
      <c r="F2659" s="26">
        <v>29851818.614992999</v>
      </c>
    </row>
    <row r="2660" spans="2:6" x14ac:dyDescent="0.3">
      <c r="B2660" s="35" t="s">
        <v>44</v>
      </c>
      <c r="C2660" s="28" t="s">
        <v>13</v>
      </c>
      <c r="D2660" s="28" t="s">
        <v>42</v>
      </c>
      <c r="E2660" s="28">
        <v>0.95</v>
      </c>
      <c r="F2660" s="28">
        <v>29851818.614992999</v>
      </c>
    </row>
    <row r="2661" spans="2:6" x14ac:dyDescent="0.3">
      <c r="B2661" s="34" t="s">
        <v>44</v>
      </c>
      <c r="C2661" s="26" t="s">
        <v>13</v>
      </c>
      <c r="D2661" s="26" t="s">
        <v>42</v>
      </c>
      <c r="E2661" s="26">
        <v>0.75</v>
      </c>
      <c r="F2661" s="26">
        <v>25959089.095157001</v>
      </c>
    </row>
    <row r="2662" spans="2:6" x14ac:dyDescent="0.3">
      <c r="B2662" s="35" t="s">
        <v>44</v>
      </c>
      <c r="C2662" s="28" t="s">
        <v>13</v>
      </c>
      <c r="D2662" s="28" t="s">
        <v>42</v>
      </c>
      <c r="E2662" s="28">
        <v>0.75</v>
      </c>
      <c r="F2662" s="28">
        <v>25959089.095157001</v>
      </c>
    </row>
    <row r="2663" spans="2:6" x14ac:dyDescent="0.3">
      <c r="B2663" s="34" t="s">
        <v>44</v>
      </c>
      <c r="C2663" s="26" t="s">
        <v>13</v>
      </c>
      <c r="D2663" s="26" t="s">
        <v>42</v>
      </c>
      <c r="E2663" s="26">
        <v>0.75</v>
      </c>
      <c r="F2663" s="26">
        <v>25959089.095157001</v>
      </c>
    </row>
    <row r="2664" spans="2:6" x14ac:dyDescent="0.3">
      <c r="B2664" s="35" t="s">
        <v>44</v>
      </c>
      <c r="C2664" s="28" t="s">
        <v>13</v>
      </c>
      <c r="D2664" s="28" t="s">
        <v>42</v>
      </c>
      <c r="E2664" s="28">
        <v>0.75</v>
      </c>
      <c r="F2664" s="28">
        <v>25959089.095157001</v>
      </c>
    </row>
    <row r="2665" spans="2:6" x14ac:dyDescent="0.3">
      <c r="B2665" s="34" t="s">
        <v>44</v>
      </c>
      <c r="C2665" s="26" t="s">
        <v>13</v>
      </c>
      <c r="D2665" s="26" t="s">
        <v>42</v>
      </c>
      <c r="E2665" s="26">
        <v>0.5</v>
      </c>
      <c r="F2665" s="26">
        <v>22932135.255396999</v>
      </c>
    </row>
    <row r="2666" spans="2:6" x14ac:dyDescent="0.3">
      <c r="B2666" s="35" t="s">
        <v>44</v>
      </c>
      <c r="C2666" s="28" t="s">
        <v>13</v>
      </c>
      <c r="D2666" s="28" t="s">
        <v>42</v>
      </c>
      <c r="E2666" s="28">
        <v>0.5</v>
      </c>
      <c r="F2666" s="28">
        <v>22932135.255396999</v>
      </c>
    </row>
    <row r="2667" spans="2:6" x14ac:dyDescent="0.3">
      <c r="B2667" s="34" t="s">
        <v>44</v>
      </c>
      <c r="C2667" s="26" t="s">
        <v>13</v>
      </c>
      <c r="D2667" s="26" t="s">
        <v>42</v>
      </c>
      <c r="E2667" s="26">
        <v>0.5</v>
      </c>
      <c r="F2667" s="26">
        <v>22932135.255396999</v>
      </c>
    </row>
    <row r="2668" spans="2:6" x14ac:dyDescent="0.3">
      <c r="B2668" s="35" t="s">
        <v>44</v>
      </c>
      <c r="C2668" s="28" t="s">
        <v>13</v>
      </c>
      <c r="D2668" s="28" t="s">
        <v>42</v>
      </c>
      <c r="E2668" s="28">
        <v>0.5</v>
      </c>
      <c r="F2668" s="28">
        <v>22932135.255396999</v>
      </c>
    </row>
    <row r="2669" spans="2:6" x14ac:dyDescent="0.3">
      <c r="B2669" s="34" t="s">
        <v>44</v>
      </c>
      <c r="C2669" s="26" t="s">
        <v>13</v>
      </c>
      <c r="D2669" s="26" t="s">
        <v>42</v>
      </c>
      <c r="E2669" s="26">
        <v>0.5</v>
      </c>
      <c r="F2669" s="26">
        <v>22932135.255396999</v>
      </c>
    </row>
    <row r="2670" spans="2:6" x14ac:dyDescent="0.3">
      <c r="B2670" s="35" t="s">
        <v>44</v>
      </c>
      <c r="C2670" s="28" t="s">
        <v>13</v>
      </c>
      <c r="D2670" s="28" t="s">
        <v>42</v>
      </c>
      <c r="E2670" s="28">
        <v>0.25</v>
      </c>
      <c r="F2670" s="28">
        <v>19847852.059967</v>
      </c>
    </row>
    <row r="2671" spans="2:6" x14ac:dyDescent="0.3">
      <c r="B2671" s="34" t="s">
        <v>44</v>
      </c>
      <c r="C2671" s="26" t="s">
        <v>13</v>
      </c>
      <c r="D2671" s="26" t="s">
        <v>42</v>
      </c>
      <c r="E2671" s="26">
        <v>0.25</v>
      </c>
      <c r="F2671" s="26">
        <v>19847852.059967</v>
      </c>
    </row>
    <row r="2672" spans="2:6" x14ac:dyDescent="0.3">
      <c r="B2672" s="35" t="s">
        <v>44</v>
      </c>
      <c r="C2672" s="28" t="s">
        <v>13</v>
      </c>
      <c r="D2672" s="28" t="s">
        <v>42</v>
      </c>
      <c r="E2672" s="28">
        <v>0.25</v>
      </c>
      <c r="F2672" s="28">
        <v>19847852.059967</v>
      </c>
    </row>
    <row r="2673" spans="2:6" x14ac:dyDescent="0.3">
      <c r="B2673" s="34" t="s">
        <v>44</v>
      </c>
      <c r="C2673" s="26" t="s">
        <v>13</v>
      </c>
      <c r="D2673" s="26" t="s">
        <v>42</v>
      </c>
      <c r="E2673" s="26">
        <v>0.25</v>
      </c>
      <c r="F2673" s="26">
        <v>19847852.059967</v>
      </c>
    </row>
    <row r="2674" spans="2:6" x14ac:dyDescent="0.3">
      <c r="B2674" s="35" t="s">
        <v>44</v>
      </c>
      <c r="C2674" s="28" t="s">
        <v>13</v>
      </c>
      <c r="D2674" s="28" t="s">
        <v>42</v>
      </c>
      <c r="E2674" s="28">
        <v>0.05</v>
      </c>
      <c r="F2674" s="28">
        <v>16080807.779309999</v>
      </c>
    </row>
    <row r="2675" spans="2:6" x14ac:dyDescent="0.3">
      <c r="B2675" s="34" t="s">
        <v>44</v>
      </c>
      <c r="C2675" s="26" t="s">
        <v>13</v>
      </c>
      <c r="D2675" s="26" t="s">
        <v>42</v>
      </c>
      <c r="E2675" s="26">
        <v>0.05</v>
      </c>
      <c r="F2675" s="26">
        <v>16080807.779309999</v>
      </c>
    </row>
    <row r="2676" spans="2:6" x14ac:dyDescent="0.3">
      <c r="B2676" s="35" t="s">
        <v>44</v>
      </c>
      <c r="C2676" s="28" t="s">
        <v>13</v>
      </c>
      <c r="D2676" s="28" t="s">
        <v>42</v>
      </c>
      <c r="E2676" s="28">
        <v>0.05</v>
      </c>
      <c r="F2676" s="28">
        <v>16080807.779309999</v>
      </c>
    </row>
    <row r="2677" spans="2:6" x14ac:dyDescent="0.3">
      <c r="B2677" s="34" t="s">
        <v>44</v>
      </c>
      <c r="C2677" s="26" t="s">
        <v>13</v>
      </c>
      <c r="D2677" s="26" t="s">
        <v>42</v>
      </c>
      <c r="E2677" s="26">
        <v>0</v>
      </c>
      <c r="F2677" s="26">
        <v>11560051.667975999</v>
      </c>
    </row>
    <row r="2678" spans="2:6" x14ac:dyDescent="0.3">
      <c r="B2678" s="35" t="s">
        <v>44</v>
      </c>
      <c r="C2678" s="28" t="s">
        <v>13</v>
      </c>
      <c r="D2678" s="28" t="s">
        <v>42</v>
      </c>
      <c r="E2678" s="28" t="s">
        <v>24</v>
      </c>
      <c r="F2678" s="28">
        <v>22931529.017703</v>
      </c>
    </row>
    <row r="2679" spans="2:6" x14ac:dyDescent="0.3">
      <c r="B2679" s="34" t="s">
        <v>44</v>
      </c>
      <c r="C2679" s="26" t="s">
        <v>13</v>
      </c>
      <c r="D2679" s="26" t="s">
        <v>43</v>
      </c>
      <c r="E2679" s="26">
        <v>1</v>
      </c>
      <c r="F2679" s="26">
        <v>326.91025400000001</v>
      </c>
    </row>
    <row r="2680" spans="2:6" x14ac:dyDescent="0.3">
      <c r="B2680" s="35" t="s">
        <v>44</v>
      </c>
      <c r="C2680" s="28" t="s">
        <v>13</v>
      </c>
      <c r="D2680" s="28" t="s">
        <v>43</v>
      </c>
      <c r="E2680" s="28">
        <v>0.95</v>
      </c>
      <c r="F2680" s="28">
        <v>251.67676</v>
      </c>
    </row>
    <row r="2681" spans="2:6" x14ac:dyDescent="0.3">
      <c r="B2681" s="34" t="s">
        <v>44</v>
      </c>
      <c r="C2681" s="26" t="s">
        <v>13</v>
      </c>
      <c r="D2681" s="26" t="s">
        <v>43</v>
      </c>
      <c r="E2681" s="26">
        <v>0.95</v>
      </c>
      <c r="F2681" s="26">
        <v>251.67676</v>
      </c>
    </row>
    <row r="2682" spans="2:6" x14ac:dyDescent="0.3">
      <c r="B2682" s="35" t="s">
        <v>44</v>
      </c>
      <c r="C2682" s="28" t="s">
        <v>13</v>
      </c>
      <c r="D2682" s="28" t="s">
        <v>43</v>
      </c>
      <c r="E2682" s="28">
        <v>0.95</v>
      </c>
      <c r="F2682" s="28">
        <v>251.67676</v>
      </c>
    </row>
    <row r="2683" spans="2:6" x14ac:dyDescent="0.3">
      <c r="B2683" s="34" t="s">
        <v>44</v>
      </c>
      <c r="C2683" s="26" t="s">
        <v>13</v>
      </c>
      <c r="D2683" s="26" t="s">
        <v>43</v>
      </c>
      <c r="E2683" s="26">
        <v>0.75</v>
      </c>
      <c r="F2683" s="26">
        <v>229.74114299999999</v>
      </c>
    </row>
    <row r="2684" spans="2:6" x14ac:dyDescent="0.3">
      <c r="B2684" s="35" t="s">
        <v>44</v>
      </c>
      <c r="C2684" s="28" t="s">
        <v>13</v>
      </c>
      <c r="D2684" s="28" t="s">
        <v>43</v>
      </c>
      <c r="E2684" s="28">
        <v>0.75</v>
      </c>
      <c r="F2684" s="28">
        <v>229.74114299999999</v>
      </c>
    </row>
    <row r="2685" spans="2:6" x14ac:dyDescent="0.3">
      <c r="B2685" s="34" t="s">
        <v>44</v>
      </c>
      <c r="C2685" s="26" t="s">
        <v>13</v>
      </c>
      <c r="D2685" s="26" t="s">
        <v>43</v>
      </c>
      <c r="E2685" s="26">
        <v>0.75</v>
      </c>
      <c r="F2685" s="26">
        <v>229.74114299999999</v>
      </c>
    </row>
    <row r="2686" spans="2:6" x14ac:dyDescent="0.3">
      <c r="B2686" s="35" t="s">
        <v>44</v>
      </c>
      <c r="C2686" s="28" t="s">
        <v>13</v>
      </c>
      <c r="D2686" s="28" t="s">
        <v>43</v>
      </c>
      <c r="E2686" s="28">
        <v>0.75</v>
      </c>
      <c r="F2686" s="28">
        <v>229.74114299999999</v>
      </c>
    </row>
    <row r="2687" spans="2:6" x14ac:dyDescent="0.3">
      <c r="B2687" s="34" t="s">
        <v>44</v>
      </c>
      <c r="C2687" s="26" t="s">
        <v>13</v>
      </c>
      <c r="D2687" s="26" t="s">
        <v>43</v>
      </c>
      <c r="E2687" s="26">
        <v>0.5</v>
      </c>
      <c r="F2687" s="26">
        <v>215.44344100000001</v>
      </c>
    </row>
    <row r="2688" spans="2:6" x14ac:dyDescent="0.3">
      <c r="B2688" s="35" t="s">
        <v>44</v>
      </c>
      <c r="C2688" s="28" t="s">
        <v>13</v>
      </c>
      <c r="D2688" s="28" t="s">
        <v>43</v>
      </c>
      <c r="E2688" s="28">
        <v>0.5</v>
      </c>
      <c r="F2688" s="28">
        <v>215.44344100000001</v>
      </c>
    </row>
    <row r="2689" spans="2:6" x14ac:dyDescent="0.3">
      <c r="B2689" s="34" t="s">
        <v>44</v>
      </c>
      <c r="C2689" s="26" t="s">
        <v>13</v>
      </c>
      <c r="D2689" s="26" t="s">
        <v>43</v>
      </c>
      <c r="E2689" s="26">
        <v>0.5</v>
      </c>
      <c r="F2689" s="26">
        <v>215.44344100000001</v>
      </c>
    </row>
    <row r="2690" spans="2:6" x14ac:dyDescent="0.3">
      <c r="B2690" s="35" t="s">
        <v>44</v>
      </c>
      <c r="C2690" s="28" t="s">
        <v>13</v>
      </c>
      <c r="D2690" s="28" t="s">
        <v>43</v>
      </c>
      <c r="E2690" s="28">
        <v>0.5</v>
      </c>
      <c r="F2690" s="28">
        <v>215.44344100000001</v>
      </c>
    </row>
    <row r="2691" spans="2:6" x14ac:dyDescent="0.3">
      <c r="B2691" s="34" t="s">
        <v>44</v>
      </c>
      <c r="C2691" s="26" t="s">
        <v>13</v>
      </c>
      <c r="D2691" s="26" t="s">
        <v>43</v>
      </c>
      <c r="E2691" s="26">
        <v>0.5</v>
      </c>
      <c r="F2691" s="26">
        <v>215.44344100000001</v>
      </c>
    </row>
    <row r="2692" spans="2:6" x14ac:dyDescent="0.3">
      <c r="B2692" s="35" t="s">
        <v>44</v>
      </c>
      <c r="C2692" s="28" t="s">
        <v>13</v>
      </c>
      <c r="D2692" s="28" t="s">
        <v>43</v>
      </c>
      <c r="E2692" s="28">
        <v>0.25</v>
      </c>
      <c r="F2692" s="28">
        <v>202.64839799999999</v>
      </c>
    </row>
    <row r="2693" spans="2:6" x14ac:dyDescent="0.3">
      <c r="B2693" s="34" t="s">
        <v>44</v>
      </c>
      <c r="C2693" s="26" t="s">
        <v>13</v>
      </c>
      <c r="D2693" s="26" t="s">
        <v>43</v>
      </c>
      <c r="E2693" s="26">
        <v>0.25</v>
      </c>
      <c r="F2693" s="26">
        <v>202.64839799999999</v>
      </c>
    </row>
    <row r="2694" spans="2:6" x14ac:dyDescent="0.3">
      <c r="B2694" s="35" t="s">
        <v>44</v>
      </c>
      <c r="C2694" s="28" t="s">
        <v>13</v>
      </c>
      <c r="D2694" s="28" t="s">
        <v>43</v>
      </c>
      <c r="E2694" s="28">
        <v>0.25</v>
      </c>
      <c r="F2694" s="28">
        <v>202.64839799999999</v>
      </c>
    </row>
    <row r="2695" spans="2:6" x14ac:dyDescent="0.3">
      <c r="B2695" s="34" t="s">
        <v>44</v>
      </c>
      <c r="C2695" s="26" t="s">
        <v>13</v>
      </c>
      <c r="D2695" s="26" t="s">
        <v>43</v>
      </c>
      <c r="E2695" s="26">
        <v>0.25</v>
      </c>
      <c r="F2695" s="26">
        <v>202.64839799999999</v>
      </c>
    </row>
    <row r="2696" spans="2:6" x14ac:dyDescent="0.3">
      <c r="B2696" s="35" t="s">
        <v>44</v>
      </c>
      <c r="C2696" s="28" t="s">
        <v>13</v>
      </c>
      <c r="D2696" s="28" t="s">
        <v>43</v>
      </c>
      <c r="E2696" s="28">
        <v>0.05</v>
      </c>
      <c r="F2696" s="28">
        <v>185.37412800000001</v>
      </c>
    </row>
    <row r="2697" spans="2:6" x14ac:dyDescent="0.3">
      <c r="B2697" s="34" t="s">
        <v>44</v>
      </c>
      <c r="C2697" s="26" t="s">
        <v>13</v>
      </c>
      <c r="D2697" s="26" t="s">
        <v>43</v>
      </c>
      <c r="E2697" s="26">
        <v>0.05</v>
      </c>
      <c r="F2697" s="26">
        <v>185.37412800000001</v>
      </c>
    </row>
    <row r="2698" spans="2:6" x14ac:dyDescent="0.3">
      <c r="B2698" s="35" t="s">
        <v>44</v>
      </c>
      <c r="C2698" s="28" t="s">
        <v>13</v>
      </c>
      <c r="D2698" s="28" t="s">
        <v>43</v>
      </c>
      <c r="E2698" s="28">
        <v>0.05</v>
      </c>
      <c r="F2698" s="28">
        <v>185.37412800000001</v>
      </c>
    </row>
    <row r="2699" spans="2:6" x14ac:dyDescent="0.3">
      <c r="B2699" s="34" t="s">
        <v>44</v>
      </c>
      <c r="C2699" s="26" t="s">
        <v>13</v>
      </c>
      <c r="D2699" s="26" t="s">
        <v>43</v>
      </c>
      <c r="E2699" s="26">
        <v>0</v>
      </c>
      <c r="F2699" s="26">
        <v>161.99439799999999</v>
      </c>
    </row>
    <row r="2700" spans="2:6" x14ac:dyDescent="0.3">
      <c r="B2700" s="35" t="s">
        <v>44</v>
      </c>
      <c r="C2700" s="28" t="s">
        <v>13</v>
      </c>
      <c r="D2700" s="28" t="s">
        <v>43</v>
      </c>
      <c r="E2700" s="28" t="s">
        <v>24</v>
      </c>
      <c r="F2700" s="28">
        <v>216.65452099999999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DFD7F-E0C4-4C14-BEB5-FB79B5F99128}">
  <sheetPr>
    <tabColor theme="4"/>
  </sheetPr>
  <dimension ref="B2:S264"/>
  <sheetViews>
    <sheetView topLeftCell="A232" workbookViewId="0">
      <selection activeCell="F261" sqref="F261"/>
    </sheetView>
  </sheetViews>
  <sheetFormatPr defaultRowHeight="15.05" x14ac:dyDescent="0.3"/>
  <cols>
    <col min="2" max="2" width="21.88671875" bestFit="1" customWidth="1"/>
    <col min="3" max="3" width="17.77734375" bestFit="1" customWidth="1"/>
    <col min="4" max="4" width="9.6640625" bestFit="1" customWidth="1"/>
    <col min="5" max="5" width="11.109375" customWidth="1"/>
    <col min="6" max="6" width="15.88671875" bestFit="1" customWidth="1"/>
    <col min="7" max="7" width="13.88671875" customWidth="1"/>
    <col min="8" max="8" width="13.109375" customWidth="1"/>
    <col min="9" max="9" width="29.77734375" bestFit="1" customWidth="1"/>
    <col min="10" max="10" width="5" customWidth="1"/>
    <col min="15" max="15" width="9.6640625" bestFit="1" customWidth="1"/>
  </cols>
  <sheetData>
    <row r="2" spans="2:19" x14ac:dyDescent="0.3">
      <c r="B2" t="str">
        <f>'Spot Prices'!B3</f>
        <v>MarinusPortlandYallourn</v>
      </c>
    </row>
    <row r="4" spans="2:19" x14ac:dyDescent="0.3">
      <c r="B4" s="54" t="s">
        <v>58</v>
      </c>
      <c r="C4" s="55" t="s">
        <v>59</v>
      </c>
      <c r="D4" s="55" t="s">
        <v>0</v>
      </c>
      <c r="E4" s="55" t="s">
        <v>20</v>
      </c>
      <c r="F4" s="55" t="s">
        <v>60</v>
      </c>
      <c r="G4" s="55" t="s">
        <v>61</v>
      </c>
      <c r="H4" s="55" t="s">
        <v>62</v>
      </c>
      <c r="I4" s="55" t="s">
        <v>63</v>
      </c>
      <c r="K4" s="58" t="s">
        <v>66</v>
      </c>
      <c r="L4" s="58" t="s">
        <v>65</v>
      </c>
      <c r="O4" s="59" t="s">
        <v>0</v>
      </c>
      <c r="P4" s="58" t="s">
        <v>66</v>
      </c>
      <c r="R4" s="58" t="s">
        <v>33</v>
      </c>
      <c r="S4" s="58" t="s">
        <v>65</v>
      </c>
    </row>
    <row r="5" spans="2:19" x14ac:dyDescent="0.3">
      <c r="B5" t="str">
        <f>$B$2</f>
        <v>MarinusPortlandYallourn</v>
      </c>
      <c r="C5" t="s">
        <v>64</v>
      </c>
      <c r="D5" s="56">
        <v>1</v>
      </c>
      <c r="E5" t="s">
        <v>3</v>
      </c>
      <c r="F5" t="s">
        <v>34</v>
      </c>
      <c r="G5" s="73" cm="1">
        <f t="array" ref="G5">INDEX(PPAcfd!$E$28:$T$35,Summary!K5,Summary!L5)</f>
        <v>42921549.349923119</v>
      </c>
      <c r="H5" s="73" cm="1">
        <f t="array" ref="H5">INDEX(SwapSold!$E$28:$T$35,Summary!K5,Summary!L5)</f>
        <v>9750533.4899814688</v>
      </c>
      <c r="I5" s="20" cm="1">
        <f t="array" ref="I5">INDEX(DualFuelCM!$E$28:$T$35,Summary!K5,Summary!L5)</f>
        <v>11902262.444492944</v>
      </c>
      <c r="J5" s="20"/>
      <c r="K5">
        <f>VLOOKUP(D5,$O$5:$P$12,2,FALSE)</f>
        <v>1</v>
      </c>
      <c r="L5">
        <f t="shared" ref="L5:L36" si="0">VLOOKUP(E5,$R$5:$S$20,2,FALSE)</f>
        <v>1</v>
      </c>
      <c r="O5" s="56">
        <v>1</v>
      </c>
      <c r="P5">
        <v>1</v>
      </c>
      <c r="R5" t="s">
        <v>3</v>
      </c>
      <c r="S5">
        <v>1</v>
      </c>
    </row>
    <row r="6" spans="2:19" x14ac:dyDescent="0.3">
      <c r="B6" t="str">
        <f t="shared" ref="B6:B253" si="1">$B$2</f>
        <v>MarinusPortlandYallourn</v>
      </c>
      <c r="C6" t="s">
        <v>64</v>
      </c>
      <c r="D6" s="57">
        <v>0.95</v>
      </c>
      <c r="E6" t="str">
        <f>E5</f>
        <v>Cal-22</v>
      </c>
      <c r="F6" t="s">
        <v>34</v>
      </c>
      <c r="G6" s="73" cm="1">
        <f t="array" ref="G6">INDEX(PPAcfd!$E$28:$T$35,Summary!K6,Summary!L6)</f>
        <v>30217301.135695796</v>
      </c>
      <c r="H6" s="73" cm="1">
        <f t="array" ref="H6">INDEX(SwapSold!$E$28:$T$35,Summary!K6,Summary!L6)</f>
        <v>4708747.0747562461</v>
      </c>
      <c r="I6" s="20" cm="1">
        <f t="array" ref="I6">INDEX(DualFuelCM!$E$28:$T$35,Summary!K6,Summary!L6)</f>
        <v>7874159.7120792056</v>
      </c>
      <c r="J6" s="20"/>
      <c r="K6">
        <f t="shared" ref="K6:K12" si="2">VLOOKUP(D6,$O$5:$P$12,2,FALSE)</f>
        <v>2</v>
      </c>
      <c r="L6">
        <f t="shared" si="0"/>
        <v>1</v>
      </c>
      <c r="O6" s="57">
        <v>0.95</v>
      </c>
      <c r="P6">
        <v>2</v>
      </c>
      <c r="R6" t="s">
        <v>4</v>
      </c>
      <c r="S6">
        <v>2</v>
      </c>
    </row>
    <row r="7" spans="2:19" x14ac:dyDescent="0.3">
      <c r="B7" t="str">
        <f t="shared" si="1"/>
        <v>MarinusPortlandYallourn</v>
      </c>
      <c r="C7" t="s">
        <v>64</v>
      </c>
      <c r="D7" s="57">
        <v>0.75</v>
      </c>
      <c r="E7" t="str">
        <f t="shared" ref="E7:E12" si="3">E6</f>
        <v>Cal-22</v>
      </c>
      <c r="F7" t="s">
        <v>34</v>
      </c>
      <c r="G7" s="73" cm="1">
        <f t="array" ref="G7">INDEX(PPAcfd!$E$28:$T$35,Summary!K7,Summary!L7)</f>
        <v>23619270.426674854</v>
      </c>
      <c r="H7" s="73" cm="1">
        <f t="array" ref="H7">INDEX(SwapSold!$E$28:$T$35,Summary!K7,Summary!L7)</f>
        <v>1953824.6706316678</v>
      </c>
      <c r="I7" s="20" cm="1">
        <f t="array" ref="I7">INDEX(DualFuelCM!$E$28:$T$35,Summary!K7,Summary!L7)</f>
        <v>6189283.1413722942</v>
      </c>
      <c r="J7" s="20"/>
      <c r="K7">
        <f t="shared" si="2"/>
        <v>3</v>
      </c>
      <c r="L7">
        <f t="shared" si="0"/>
        <v>1</v>
      </c>
      <c r="O7" s="57">
        <v>0.75</v>
      </c>
      <c r="P7">
        <v>3</v>
      </c>
      <c r="R7" t="s">
        <v>5</v>
      </c>
      <c r="S7">
        <v>3</v>
      </c>
    </row>
    <row r="8" spans="2:19" x14ac:dyDescent="0.3">
      <c r="B8" t="str">
        <f t="shared" si="1"/>
        <v>MarinusPortlandYallourn</v>
      </c>
      <c r="C8" t="s">
        <v>64</v>
      </c>
      <c r="D8" s="57">
        <v>0.5</v>
      </c>
      <c r="E8" t="str">
        <f t="shared" si="3"/>
        <v>Cal-22</v>
      </c>
      <c r="F8" t="s">
        <v>34</v>
      </c>
      <c r="G8" s="73" cm="1">
        <f t="array" ref="G8">INDEX(PPAcfd!$E$28:$T$35,Summary!K8,Summary!L8)</f>
        <v>17933129.052012369</v>
      </c>
      <c r="H8" s="73" cm="1">
        <f t="array" ref="H8">INDEX(SwapSold!$E$28:$T$35,Summary!K8,Summary!L8)</f>
        <v>854.74924914786493</v>
      </c>
      <c r="I8" s="20" cm="1">
        <f t="array" ref="I8">INDEX(DualFuelCM!$E$28:$T$35,Summary!K8,Summary!L8)</f>
        <v>5173012.2209259439</v>
      </c>
      <c r="J8" s="20"/>
      <c r="K8">
        <f t="shared" si="2"/>
        <v>4</v>
      </c>
      <c r="L8">
        <f t="shared" si="0"/>
        <v>1</v>
      </c>
      <c r="O8" s="57">
        <v>0.5</v>
      </c>
      <c r="P8">
        <v>4</v>
      </c>
      <c r="R8" t="s">
        <v>6</v>
      </c>
      <c r="S8">
        <v>4</v>
      </c>
    </row>
    <row r="9" spans="2:19" x14ac:dyDescent="0.3">
      <c r="B9" t="str">
        <f t="shared" si="1"/>
        <v>MarinusPortlandYallourn</v>
      </c>
      <c r="C9" t="s">
        <v>64</v>
      </c>
      <c r="D9" s="57">
        <v>0.25</v>
      </c>
      <c r="E9" t="str">
        <f t="shared" si="3"/>
        <v>Cal-22</v>
      </c>
      <c r="F9" t="s">
        <v>34</v>
      </c>
      <c r="G9" s="73" cm="1">
        <f t="array" ref="G9">INDEX(PPAcfd!$E$28:$T$35,Summary!K9,Summary!L9)</f>
        <v>13976925.106400451</v>
      </c>
      <c r="H9" s="73" cm="1">
        <f t="array" ref="H9">INDEX(SwapSold!$E$28:$T$35,Summary!K9,Summary!L9)</f>
        <v>-2202318.1628548801</v>
      </c>
      <c r="I9" s="20" cm="1">
        <f t="array" ref="I9">INDEX(DualFuelCM!$E$28:$T$35,Summary!K9,Summary!L9)</f>
        <v>4400044.0634945026</v>
      </c>
      <c r="J9" s="20"/>
      <c r="K9">
        <f t="shared" si="2"/>
        <v>5</v>
      </c>
      <c r="L9">
        <f t="shared" si="0"/>
        <v>1</v>
      </c>
      <c r="O9" s="57">
        <v>0.25</v>
      </c>
      <c r="P9">
        <v>5</v>
      </c>
      <c r="R9" t="s">
        <v>7</v>
      </c>
      <c r="S9">
        <v>5</v>
      </c>
    </row>
    <row r="10" spans="2:19" x14ac:dyDescent="0.3">
      <c r="B10" t="str">
        <f t="shared" si="1"/>
        <v>MarinusPortlandYallourn</v>
      </c>
      <c r="C10" t="s">
        <v>64</v>
      </c>
      <c r="D10" s="57">
        <v>0.05</v>
      </c>
      <c r="E10" t="str">
        <f t="shared" si="3"/>
        <v>Cal-22</v>
      </c>
      <c r="F10" t="s">
        <v>34</v>
      </c>
      <c r="G10" s="73" cm="1">
        <f t="array" ref="G10">INDEX(PPAcfd!$E$28:$T$35,Summary!K10,Summary!L10)</f>
        <v>10329686.279967198</v>
      </c>
      <c r="H10" s="73" cm="1">
        <f t="array" ref="H10">INDEX(SwapSold!$E$28:$T$35,Summary!K10,Summary!L10)</f>
        <v>-5590296.4412127826</v>
      </c>
      <c r="I10" s="20" cm="1">
        <f t="array" ref="I10">INDEX(DualFuelCM!$E$28:$T$35,Summary!K10,Summary!L10)</f>
        <v>3452157.2799194478</v>
      </c>
      <c r="J10" s="20"/>
      <c r="K10">
        <f t="shared" si="2"/>
        <v>6</v>
      </c>
      <c r="L10">
        <f t="shared" si="0"/>
        <v>1</v>
      </c>
      <c r="O10" s="57">
        <v>0.05</v>
      </c>
      <c r="P10">
        <v>6</v>
      </c>
      <c r="R10" t="s">
        <v>8</v>
      </c>
      <c r="S10">
        <v>6</v>
      </c>
    </row>
    <row r="11" spans="2:19" x14ac:dyDescent="0.3">
      <c r="B11" t="str">
        <f t="shared" si="1"/>
        <v>MarinusPortlandYallourn</v>
      </c>
      <c r="C11" t="s">
        <v>64</v>
      </c>
      <c r="D11" s="57">
        <v>0</v>
      </c>
      <c r="E11" t="str">
        <f t="shared" si="3"/>
        <v>Cal-22</v>
      </c>
      <c r="F11" t="s">
        <v>34</v>
      </c>
      <c r="G11" s="73" cm="1">
        <f t="array" ref="G11">INDEX(PPAcfd!$E$28:$T$35,Summary!K11,Summary!L11)</f>
        <v>3733222.8768259604</v>
      </c>
      <c r="H11" s="73" cm="1">
        <f t="array" ref="H11">INDEX(SwapSold!$E$28:$T$35,Summary!K11,Summary!L11)</f>
        <v>-13662184.279623836</v>
      </c>
      <c r="I11" s="20" cm="1">
        <f t="array" ref="I11">INDEX(DualFuelCM!$E$28:$T$35,Summary!K11,Summary!L11)</f>
        <v>1855093.030273994</v>
      </c>
      <c r="J11" s="20"/>
      <c r="K11">
        <f t="shared" si="2"/>
        <v>7</v>
      </c>
      <c r="L11">
        <f t="shared" si="0"/>
        <v>1</v>
      </c>
      <c r="O11" s="57">
        <v>0</v>
      </c>
      <c r="P11">
        <v>7</v>
      </c>
      <c r="R11" t="s">
        <v>9</v>
      </c>
      <c r="S11">
        <v>7</v>
      </c>
    </row>
    <row r="12" spans="2:19" x14ac:dyDescent="0.3">
      <c r="B12" t="str">
        <f t="shared" si="1"/>
        <v>MarinusPortlandYallourn</v>
      </c>
      <c r="C12" t="s">
        <v>64</v>
      </c>
      <c r="D12" s="57" t="s">
        <v>24</v>
      </c>
      <c r="E12" t="str">
        <f t="shared" si="3"/>
        <v>Cal-22</v>
      </c>
      <c r="F12" t="s">
        <v>34</v>
      </c>
      <c r="G12" s="73" cm="1">
        <f t="array" ref="G12">INDEX(PPAcfd!$E$28:$T$35,Summary!K12,Summary!L12)</f>
        <v>19013643.015240952</v>
      </c>
      <c r="H12" s="73" cm="1">
        <f t="array" ref="H12">INDEX(SwapSold!$E$28:$T$35,Summary!K12,Summary!L12)</f>
        <v>-195240.07009138132</v>
      </c>
      <c r="I12" s="20" cm="1">
        <f t="array" ref="I12">INDEX(DualFuelCM!$E$28:$T$35,Summary!K12,Summary!L12)</f>
        <v>5361150.893304239</v>
      </c>
      <c r="J12" s="20"/>
      <c r="K12">
        <f t="shared" si="2"/>
        <v>8</v>
      </c>
      <c r="L12">
        <f t="shared" si="0"/>
        <v>1</v>
      </c>
      <c r="O12" s="57" t="s">
        <v>24</v>
      </c>
      <c r="P12">
        <v>8</v>
      </c>
      <c r="R12" t="s">
        <v>10</v>
      </c>
      <c r="S12">
        <v>8</v>
      </c>
    </row>
    <row r="13" spans="2:19" x14ac:dyDescent="0.3">
      <c r="B13" t="str">
        <f t="shared" si="1"/>
        <v>MarinusPortlandYallourn</v>
      </c>
      <c r="C13" t="s">
        <v>64</v>
      </c>
      <c r="D13">
        <f>D5</f>
        <v>1</v>
      </c>
      <c r="E13" t="s">
        <v>4</v>
      </c>
      <c r="F13" t="s">
        <v>34</v>
      </c>
      <c r="G13" s="73" cm="1">
        <f t="array" ref="G13">INDEX(PPAcfd!$E$28:$T$35,Summary!K13,Summary!L13)</f>
        <v>28566039.744818877</v>
      </c>
      <c r="H13" s="73" cm="1">
        <f t="array" ref="H13">INDEX(SwapSold!$E$28:$T$35,Summary!K13,Summary!L13)</f>
        <v>13932590.258378031</v>
      </c>
      <c r="I13" s="20" cm="1">
        <f t="array" ref="I13">INDEX(DualFuelCM!$E$28:$T$35,Summary!K13,Summary!L13)</f>
        <v>14282548.56147233</v>
      </c>
      <c r="J13" s="20"/>
      <c r="K13">
        <f>K5</f>
        <v>1</v>
      </c>
      <c r="L13">
        <f t="shared" si="0"/>
        <v>2</v>
      </c>
      <c r="R13" t="s">
        <v>11</v>
      </c>
      <c r="S13">
        <v>9</v>
      </c>
    </row>
    <row r="14" spans="2:19" x14ac:dyDescent="0.3">
      <c r="B14" t="str">
        <f t="shared" si="1"/>
        <v>MarinusPortlandYallourn</v>
      </c>
      <c r="C14" t="s">
        <v>64</v>
      </c>
      <c r="D14">
        <f>D6</f>
        <v>0.95</v>
      </c>
      <c r="E14" t="str">
        <f>E13</f>
        <v>Cal-23</v>
      </c>
      <c r="F14" t="s">
        <v>34</v>
      </c>
      <c r="G14" s="73" cm="1">
        <f t="array" ref="G14">INDEX(PPAcfd!$E$28:$T$35,Summary!K14,Summary!L14)</f>
        <v>20053397.867657121</v>
      </c>
      <c r="H14" s="73" cm="1">
        <f t="array" ref="H14">INDEX(SwapSold!$E$28:$T$35,Summary!K14,Summary!L14)</f>
        <v>6474624.4779091263</v>
      </c>
      <c r="I14" s="20" cm="1">
        <f t="array" ref="I14">INDEX(DualFuelCM!$E$28:$T$35,Summary!K14,Summary!L14)</f>
        <v>10605758.384330196</v>
      </c>
      <c r="J14" s="20"/>
      <c r="K14">
        <f>K6</f>
        <v>2</v>
      </c>
      <c r="L14">
        <f t="shared" si="0"/>
        <v>2</v>
      </c>
      <c r="R14" t="s">
        <v>12</v>
      </c>
      <c r="S14">
        <v>10</v>
      </c>
    </row>
    <row r="15" spans="2:19" x14ac:dyDescent="0.3">
      <c r="B15" t="str">
        <f t="shared" si="1"/>
        <v>MarinusPortlandYallourn</v>
      </c>
      <c r="C15" t="s">
        <v>64</v>
      </c>
      <c r="D15">
        <f t="shared" ref="D15:D260" si="4">D7</f>
        <v>0.75</v>
      </c>
      <c r="E15" t="str">
        <f t="shared" ref="E15:E66" si="5">E14</f>
        <v>Cal-23</v>
      </c>
      <c r="F15" t="s">
        <v>34</v>
      </c>
      <c r="G15" s="73" cm="1">
        <f t="array" ref="G15">INDEX(PPAcfd!$E$28:$T$35,Summary!K15,Summary!L15)</f>
        <v>13614829.827161105</v>
      </c>
      <c r="H15" s="73" cm="1">
        <f t="array" ref="H15">INDEX(SwapSold!$E$28:$T$35,Summary!K15,Summary!L15)</f>
        <v>2808516.6575054191</v>
      </c>
      <c r="I15" s="20" cm="1">
        <f t="array" ref="I15">INDEX(DualFuelCM!$E$28:$T$35,Summary!K15,Summary!L15)</f>
        <v>8772042.4174723849</v>
      </c>
      <c r="J15" s="20"/>
      <c r="K15">
        <f t="shared" ref="K15:K260" si="6">K7</f>
        <v>3</v>
      </c>
      <c r="L15">
        <f t="shared" si="0"/>
        <v>2</v>
      </c>
      <c r="R15" t="s">
        <v>13</v>
      </c>
      <c r="S15">
        <v>11</v>
      </c>
    </row>
    <row r="16" spans="2:19" x14ac:dyDescent="0.3">
      <c r="B16" t="str">
        <f t="shared" si="1"/>
        <v>MarinusPortlandYallourn</v>
      </c>
      <c r="C16" t="s">
        <v>64</v>
      </c>
      <c r="D16">
        <f t="shared" si="4"/>
        <v>0.5</v>
      </c>
      <c r="E16" t="str">
        <f t="shared" si="5"/>
        <v>Cal-23</v>
      </c>
      <c r="F16" t="s">
        <v>34</v>
      </c>
      <c r="G16" s="73" cm="1">
        <f t="array" ref="G16">INDEX(PPAcfd!$E$28:$T$35,Summary!K16,Summary!L16)</f>
        <v>8293069.7662406433</v>
      </c>
      <c r="H16" s="73" cm="1">
        <f t="array" ref="H16">INDEX(SwapSold!$E$28:$T$35,Summary!K16,Summary!L16)</f>
        <v>488.48208825373263</v>
      </c>
      <c r="I16" s="20" cm="1">
        <f t="array" ref="I16">INDEX(DualFuelCM!$E$28:$T$35,Summary!K16,Summary!L16)</f>
        <v>7676064.3492178209</v>
      </c>
      <c r="J16" s="20"/>
      <c r="K16">
        <f t="shared" si="6"/>
        <v>4</v>
      </c>
      <c r="L16">
        <f t="shared" si="0"/>
        <v>2</v>
      </c>
      <c r="R16" t="s">
        <v>14</v>
      </c>
      <c r="S16">
        <v>12</v>
      </c>
    </row>
    <row r="17" spans="2:19" x14ac:dyDescent="0.3">
      <c r="B17" t="str">
        <f t="shared" si="1"/>
        <v>MarinusPortlandYallourn</v>
      </c>
      <c r="C17" t="s">
        <v>64</v>
      </c>
      <c r="D17">
        <f t="shared" si="4"/>
        <v>0.25</v>
      </c>
      <c r="E17" t="str">
        <f t="shared" si="5"/>
        <v>Cal-23</v>
      </c>
      <c r="F17" t="s">
        <v>34</v>
      </c>
      <c r="G17" s="73" cm="1">
        <f t="array" ref="G17">INDEX(PPAcfd!$E$28:$T$35,Summary!K17,Summary!L17)</f>
        <v>6033638.4153489191</v>
      </c>
      <c r="H17" s="73" cm="1">
        <f t="array" ref="H17">INDEX(SwapSold!$E$28:$T$35,Summary!K17,Summary!L17)</f>
        <v>-3203270.0412451704</v>
      </c>
      <c r="I17" s="20" cm="1">
        <f t="array" ref="I17">INDEX(DualFuelCM!$E$28:$T$35,Summary!K17,Summary!L17)</f>
        <v>6677177.8644283172</v>
      </c>
      <c r="J17" s="20"/>
      <c r="K17">
        <f t="shared" si="6"/>
        <v>5</v>
      </c>
      <c r="L17">
        <f t="shared" si="0"/>
        <v>2</v>
      </c>
      <c r="R17" t="s">
        <v>15</v>
      </c>
      <c r="S17">
        <v>13</v>
      </c>
    </row>
    <row r="18" spans="2:19" x14ac:dyDescent="0.3">
      <c r="B18" t="str">
        <f t="shared" si="1"/>
        <v>MarinusPortlandYallourn</v>
      </c>
      <c r="C18" t="s">
        <v>64</v>
      </c>
      <c r="D18">
        <f t="shared" si="4"/>
        <v>0.05</v>
      </c>
      <c r="E18" t="str">
        <f t="shared" si="5"/>
        <v>Cal-23</v>
      </c>
      <c r="F18" t="s">
        <v>34</v>
      </c>
      <c r="G18" s="73" cm="1">
        <f t="array" ref="G18">INDEX(PPAcfd!$E$28:$T$35,Summary!K18,Summary!L18)</f>
        <v>2223356.5953277797</v>
      </c>
      <c r="H18" s="73" cm="1">
        <f t="array" ref="H18">INDEX(SwapSold!$E$28:$T$35,Summary!K18,Summary!L18)</f>
        <v>-7784272.2287530433</v>
      </c>
      <c r="I18" s="20" cm="1">
        <f t="array" ref="I18">INDEX(DualFuelCM!$E$28:$T$35,Summary!K18,Summary!L18)</f>
        <v>5431176.1808665041</v>
      </c>
      <c r="J18" s="20"/>
      <c r="K18">
        <f t="shared" si="6"/>
        <v>6</v>
      </c>
      <c r="L18">
        <f t="shared" si="0"/>
        <v>2</v>
      </c>
      <c r="R18" t="s">
        <v>16</v>
      </c>
      <c r="S18">
        <v>14</v>
      </c>
    </row>
    <row r="19" spans="2:19" x14ac:dyDescent="0.3">
      <c r="B19" t="str">
        <f t="shared" si="1"/>
        <v>MarinusPortlandYallourn</v>
      </c>
      <c r="C19" t="s">
        <v>64</v>
      </c>
      <c r="D19">
        <f t="shared" si="4"/>
        <v>0</v>
      </c>
      <c r="E19" t="str">
        <f t="shared" si="5"/>
        <v>Cal-23</v>
      </c>
      <c r="F19" t="s">
        <v>34</v>
      </c>
      <c r="G19" s="73" cm="1">
        <f t="array" ref="G19">INDEX(PPAcfd!$E$28:$T$35,Summary!K19,Summary!L19)</f>
        <v>-2760843.3567973408</v>
      </c>
      <c r="H19" s="73" cm="1">
        <f t="array" ref="H19">INDEX(SwapSold!$E$28:$T$35,Summary!K19,Summary!L19)</f>
        <v>-20984937.076507073</v>
      </c>
      <c r="I19" s="20" cm="1">
        <f t="array" ref="I19">INDEX(DualFuelCM!$E$28:$T$35,Summary!K19,Summary!L19)</f>
        <v>2852616.7960429494</v>
      </c>
      <c r="J19" s="20"/>
      <c r="K19">
        <f t="shared" si="6"/>
        <v>7</v>
      </c>
      <c r="L19">
        <f t="shared" si="0"/>
        <v>2</v>
      </c>
      <c r="R19" t="s">
        <v>17</v>
      </c>
      <c r="S19">
        <v>15</v>
      </c>
    </row>
    <row r="20" spans="2:19" x14ac:dyDescent="0.3">
      <c r="B20" t="str">
        <f t="shared" si="1"/>
        <v>MarinusPortlandYallourn</v>
      </c>
      <c r="C20" t="s">
        <v>64</v>
      </c>
      <c r="D20" t="str">
        <f t="shared" si="4"/>
        <v>avg</v>
      </c>
      <c r="E20" t="str">
        <f t="shared" si="5"/>
        <v>Cal-23</v>
      </c>
      <c r="F20" t="s">
        <v>34</v>
      </c>
      <c r="G20" s="73" cm="1">
        <f t="array" ref="G20">INDEX(PPAcfd!$E$28:$T$35,Summary!K20,Summary!L20)</f>
        <v>9916997.1262300704</v>
      </c>
      <c r="H20" s="73" cm="1">
        <f t="array" ref="H20">INDEX(SwapSold!$E$28:$T$35,Summary!K20,Summary!L20)</f>
        <v>-266356.11720052944</v>
      </c>
      <c r="I20" s="20" cm="1">
        <f t="array" ref="I20">INDEX(DualFuelCM!$E$28:$T$35,Summary!K20,Summary!L20)</f>
        <v>7794898.1236141296</v>
      </c>
      <c r="J20" s="20"/>
      <c r="K20">
        <f t="shared" si="6"/>
        <v>8</v>
      </c>
      <c r="L20">
        <f t="shared" si="0"/>
        <v>2</v>
      </c>
      <c r="R20" t="s">
        <v>18</v>
      </c>
      <c r="S20">
        <v>16</v>
      </c>
    </row>
    <row r="21" spans="2:19" x14ac:dyDescent="0.3">
      <c r="B21" t="str">
        <f t="shared" si="1"/>
        <v>MarinusPortlandYallourn</v>
      </c>
      <c r="C21" t="s">
        <v>64</v>
      </c>
      <c r="D21">
        <f t="shared" si="4"/>
        <v>1</v>
      </c>
      <c r="E21" t="s">
        <v>5</v>
      </c>
      <c r="F21" t="s">
        <v>34</v>
      </c>
      <c r="G21" s="73" cm="1">
        <f t="array" ref="G21">INDEX(PPAcfd!$E$28:$T$35,Summary!K21,Summary!L21)</f>
        <v>19179000.014053375</v>
      </c>
      <c r="H21" s="73" cm="1">
        <f t="array" ref="H21">INDEX(SwapSold!$E$28:$T$35,Summary!K21,Summary!L21)</f>
        <v>14259702.086721892</v>
      </c>
      <c r="I21" s="20" cm="1">
        <f t="array" ref="I21">INDEX(DualFuelCM!$E$28:$T$35,Summary!K21,Summary!L21)</f>
        <v>12631843.59317591</v>
      </c>
      <c r="J21" s="20"/>
      <c r="K21">
        <f t="shared" si="6"/>
        <v>1</v>
      </c>
      <c r="L21">
        <f t="shared" si="0"/>
        <v>3</v>
      </c>
    </row>
    <row r="22" spans="2:19" x14ac:dyDescent="0.3">
      <c r="B22" t="str">
        <f t="shared" si="1"/>
        <v>MarinusPortlandYallourn</v>
      </c>
      <c r="C22" t="s">
        <v>64</v>
      </c>
      <c r="D22">
        <f t="shared" si="4"/>
        <v>0.95</v>
      </c>
      <c r="E22" t="str">
        <f t="shared" si="5"/>
        <v>Cal-24</v>
      </c>
      <c r="F22" t="s">
        <v>34</v>
      </c>
      <c r="G22" s="73" cm="1">
        <f t="array" ref="G22">INDEX(PPAcfd!$E$28:$T$35,Summary!K22,Summary!L22)</f>
        <v>12814810.71424228</v>
      </c>
      <c r="H22" s="73" cm="1">
        <f t="array" ref="H22">INDEX(SwapSold!$E$28:$T$35,Summary!K22,Summary!L22)</f>
        <v>6537221.6073519727</v>
      </c>
      <c r="I22" s="20" cm="1">
        <f t="array" ref="I22">INDEX(DualFuelCM!$E$28:$T$35,Summary!K22,Summary!L22)</f>
        <v>9522709.557614902</v>
      </c>
      <c r="J22" s="20"/>
      <c r="K22">
        <f t="shared" si="6"/>
        <v>2</v>
      </c>
      <c r="L22">
        <f t="shared" si="0"/>
        <v>3</v>
      </c>
    </row>
    <row r="23" spans="2:19" x14ac:dyDescent="0.3">
      <c r="B23" t="str">
        <f t="shared" si="1"/>
        <v>MarinusPortlandYallourn</v>
      </c>
      <c r="C23" t="s">
        <v>64</v>
      </c>
      <c r="D23">
        <f t="shared" si="4"/>
        <v>0.75</v>
      </c>
      <c r="E23" t="str">
        <f t="shared" si="5"/>
        <v>Cal-24</v>
      </c>
      <c r="F23" t="s">
        <v>34</v>
      </c>
      <c r="G23" s="73" cm="1">
        <f t="array" ref="G23">INDEX(PPAcfd!$E$28:$T$35,Summary!K23,Summary!L23)</f>
        <v>7218284.8792932946</v>
      </c>
      <c r="H23" s="73" cm="1">
        <f t="array" ref="H23">INDEX(SwapSold!$E$28:$T$35,Summary!K23,Summary!L23)</f>
        <v>2773927.4102115943</v>
      </c>
      <c r="I23" s="20" cm="1">
        <f t="array" ref="I23">INDEX(DualFuelCM!$E$28:$T$35,Summary!K23,Summary!L23)</f>
        <v>7972799.9440439055</v>
      </c>
      <c r="J23" s="20"/>
      <c r="K23">
        <f t="shared" si="6"/>
        <v>3</v>
      </c>
      <c r="L23">
        <f t="shared" si="0"/>
        <v>3</v>
      </c>
    </row>
    <row r="24" spans="2:19" x14ac:dyDescent="0.3">
      <c r="B24" t="str">
        <f t="shared" si="1"/>
        <v>MarinusPortlandYallourn</v>
      </c>
      <c r="C24" t="s">
        <v>64</v>
      </c>
      <c r="D24">
        <f t="shared" si="4"/>
        <v>0.5</v>
      </c>
      <c r="E24" t="str">
        <f t="shared" si="5"/>
        <v>Cal-24</v>
      </c>
      <c r="F24" t="s">
        <v>34</v>
      </c>
      <c r="G24" s="73" cm="1">
        <f t="array" ref="G24">INDEX(PPAcfd!$E$28:$T$35,Summary!K24,Summary!L24)</f>
        <v>3378289.3586946107</v>
      </c>
      <c r="H24" s="73" cm="1">
        <f t="array" ref="H24">INDEX(SwapSold!$E$28:$T$35,Summary!K24,Summary!L24)</f>
        <v>-1.56035184772918E-9</v>
      </c>
      <c r="I24" s="20" cm="1">
        <f t="array" ref="I24">INDEX(DualFuelCM!$E$28:$T$35,Summary!K24,Summary!L24)</f>
        <v>6886435.3478624709</v>
      </c>
      <c r="J24" s="20"/>
      <c r="K24">
        <f t="shared" si="6"/>
        <v>4</v>
      </c>
      <c r="L24">
        <f t="shared" si="0"/>
        <v>3</v>
      </c>
    </row>
    <row r="25" spans="2:19" x14ac:dyDescent="0.3">
      <c r="B25" t="str">
        <f t="shared" si="1"/>
        <v>MarinusPortlandYallourn</v>
      </c>
      <c r="C25" t="s">
        <v>64</v>
      </c>
      <c r="D25">
        <f t="shared" si="4"/>
        <v>0.25</v>
      </c>
      <c r="E25" t="str">
        <f t="shared" si="5"/>
        <v>Cal-24</v>
      </c>
      <c r="F25" t="s">
        <v>34</v>
      </c>
      <c r="G25" s="73" cm="1">
        <f t="array" ref="G25">INDEX(PPAcfd!$E$28:$T$35,Summary!K25,Summary!L25)</f>
        <v>893047.68047220027</v>
      </c>
      <c r="H25" s="73" cm="1">
        <f t="array" ref="H25">INDEX(SwapSold!$E$28:$T$35,Summary!K25,Summary!L25)</f>
        <v>-3021562.7904051421</v>
      </c>
      <c r="I25" s="20" cm="1">
        <f t="array" ref="I25">INDEX(DualFuelCM!$E$28:$T$35,Summary!K25,Summary!L25)</f>
        <v>5940972.726604389</v>
      </c>
      <c r="J25" s="20"/>
      <c r="K25">
        <f t="shared" si="6"/>
        <v>5</v>
      </c>
      <c r="L25">
        <f t="shared" si="0"/>
        <v>3</v>
      </c>
    </row>
    <row r="26" spans="2:19" x14ac:dyDescent="0.3">
      <c r="B26" t="str">
        <f t="shared" si="1"/>
        <v>MarinusPortlandYallourn</v>
      </c>
      <c r="C26" t="s">
        <v>64</v>
      </c>
      <c r="D26">
        <f t="shared" si="4"/>
        <v>0.05</v>
      </c>
      <c r="E26" t="str">
        <f t="shared" si="5"/>
        <v>Cal-24</v>
      </c>
      <c r="F26" t="s">
        <v>34</v>
      </c>
      <c r="G26" s="73" cm="1">
        <f t="array" ref="G26">INDEX(PPAcfd!$E$28:$T$35,Summary!K26,Summary!L26)</f>
        <v>-2209087.8546852884</v>
      </c>
      <c r="H26" s="73" cm="1">
        <f t="array" ref="H26">INDEX(SwapSold!$E$28:$T$35,Summary!K26,Summary!L26)</f>
        <v>-7354760.5696954289</v>
      </c>
      <c r="I26" s="20" cm="1">
        <f t="array" ref="I26">INDEX(DualFuelCM!$E$28:$T$35,Summary!K26,Summary!L26)</f>
        <v>4734983.6225482197</v>
      </c>
      <c r="J26" s="20"/>
      <c r="K26">
        <f t="shared" si="6"/>
        <v>6</v>
      </c>
      <c r="L26">
        <f t="shared" si="0"/>
        <v>3</v>
      </c>
    </row>
    <row r="27" spans="2:19" x14ac:dyDescent="0.3">
      <c r="B27" t="str">
        <f t="shared" si="1"/>
        <v>MarinusPortlandYallourn</v>
      </c>
      <c r="C27" t="s">
        <v>64</v>
      </c>
      <c r="D27">
        <f t="shared" si="4"/>
        <v>0</v>
      </c>
      <c r="E27" t="str">
        <f t="shared" si="5"/>
        <v>Cal-24</v>
      </c>
      <c r="F27" t="s">
        <v>34</v>
      </c>
      <c r="G27" s="73" cm="1">
        <f t="array" ref="G27">INDEX(PPAcfd!$E$28:$T$35,Summary!K27,Summary!L27)</f>
        <v>-6993263.6765145119</v>
      </c>
      <c r="H27" s="73" cm="1">
        <f t="array" ref="H27">INDEX(SwapSold!$E$28:$T$35,Summary!K27,Summary!L27)</f>
        <v>-15432009.50928586</v>
      </c>
      <c r="I27" s="20" cm="1">
        <f t="array" ref="I27">INDEX(DualFuelCM!$E$28:$T$35,Summary!K27,Summary!L27)</f>
        <v>3077308.0856124768</v>
      </c>
      <c r="J27" s="20"/>
      <c r="K27">
        <f t="shared" si="6"/>
        <v>7</v>
      </c>
      <c r="L27">
        <f t="shared" si="0"/>
        <v>3</v>
      </c>
    </row>
    <row r="28" spans="2:19" x14ac:dyDescent="0.3">
      <c r="B28" t="str">
        <f t="shared" si="1"/>
        <v>MarinusPortlandYallourn</v>
      </c>
      <c r="C28" t="s">
        <v>64</v>
      </c>
      <c r="D28" t="str">
        <f t="shared" si="4"/>
        <v>avg</v>
      </c>
      <c r="E28" t="str">
        <f t="shared" si="5"/>
        <v>Cal-24</v>
      </c>
      <c r="F28" t="s">
        <v>34</v>
      </c>
      <c r="G28" s="73" cm="1">
        <f t="array" ref="G28">INDEX(PPAcfd!$E$28:$T$35,Summary!K28,Summary!L28)</f>
        <v>4220054.735712192</v>
      </c>
      <c r="H28" s="73" cm="1">
        <f t="array" ref="H28">INDEX(SwapSold!$E$28:$T$35,Summary!K28,Summary!L28)</f>
        <v>-188706.36062887462</v>
      </c>
      <c r="I28" s="20" cm="1">
        <f t="array" ref="I28">INDEX(DualFuelCM!$E$28:$T$35,Summary!K28,Summary!L28)</f>
        <v>6996193.5343917878</v>
      </c>
      <c r="J28" s="20"/>
      <c r="K28">
        <f t="shared" si="6"/>
        <v>8</v>
      </c>
      <c r="L28">
        <f t="shared" si="0"/>
        <v>3</v>
      </c>
    </row>
    <row r="29" spans="2:19" x14ac:dyDescent="0.3">
      <c r="B29" t="str">
        <f t="shared" si="1"/>
        <v>MarinusPortlandYallourn</v>
      </c>
      <c r="C29" t="s">
        <v>64</v>
      </c>
      <c r="D29">
        <f t="shared" si="4"/>
        <v>1</v>
      </c>
      <c r="E29" t="s">
        <v>6</v>
      </c>
      <c r="F29" t="s">
        <v>34</v>
      </c>
      <c r="G29" s="73" cm="1">
        <f t="array" ref="G29">INDEX(PPAcfd!$E$28:$T$35,Summary!K29,Summary!L29)</f>
        <v>17868473.066819534</v>
      </c>
      <c r="H29" s="73" cm="1">
        <f t="array" ref="H29">INDEX(SwapSold!$E$28:$T$35,Summary!K29,Summary!L29)</f>
        <v>13437080.172542185</v>
      </c>
      <c r="I29" s="20" cm="1">
        <f t="array" ref="I29">INDEX(DualFuelCM!$E$28:$T$35,Summary!K29,Summary!L29)</f>
        <v>11914077.933210233</v>
      </c>
      <c r="J29" s="20"/>
      <c r="K29">
        <f t="shared" si="6"/>
        <v>1</v>
      </c>
      <c r="L29">
        <f t="shared" si="0"/>
        <v>4</v>
      </c>
    </row>
    <row r="30" spans="2:19" x14ac:dyDescent="0.3">
      <c r="B30" t="str">
        <f t="shared" si="1"/>
        <v>MarinusPortlandYallourn</v>
      </c>
      <c r="C30" t="s">
        <v>64</v>
      </c>
      <c r="D30">
        <f t="shared" si="4"/>
        <v>0.95</v>
      </c>
      <c r="E30" t="str">
        <f t="shared" si="5"/>
        <v>Cal-25</v>
      </c>
      <c r="F30" t="s">
        <v>34</v>
      </c>
      <c r="G30" s="73" cm="1">
        <f t="array" ref="G30">INDEX(PPAcfd!$E$28:$T$35,Summary!K30,Summary!L30)</f>
        <v>9961058.1589274127</v>
      </c>
      <c r="H30" s="73" cm="1">
        <f t="array" ref="H30">INDEX(SwapSold!$E$28:$T$35,Summary!K30,Summary!L30)</f>
        <v>6483498.2858300339</v>
      </c>
      <c r="I30" s="20" cm="1">
        <f t="array" ref="I30">INDEX(DualFuelCM!$E$28:$T$35,Summary!K30,Summary!L30)</f>
        <v>9667857.4921227079</v>
      </c>
      <c r="J30" s="20"/>
      <c r="K30">
        <f t="shared" si="6"/>
        <v>2</v>
      </c>
      <c r="L30">
        <f t="shared" si="0"/>
        <v>4</v>
      </c>
    </row>
    <row r="31" spans="2:19" x14ac:dyDescent="0.3">
      <c r="B31" t="str">
        <f t="shared" si="1"/>
        <v>MarinusPortlandYallourn</v>
      </c>
      <c r="C31" t="s">
        <v>64</v>
      </c>
      <c r="D31">
        <f t="shared" si="4"/>
        <v>0.75</v>
      </c>
      <c r="E31" t="str">
        <f t="shared" si="5"/>
        <v>Cal-25</v>
      </c>
      <c r="F31" t="s">
        <v>34</v>
      </c>
      <c r="G31" s="73" cm="1">
        <f t="array" ref="G31">INDEX(PPAcfd!$E$28:$T$35,Summary!K31,Summary!L31)</f>
        <v>4539891.0110584283</v>
      </c>
      <c r="H31" s="73" cm="1">
        <f t="array" ref="H31">INDEX(SwapSold!$E$28:$T$35,Summary!K31,Summary!L31)</f>
        <v>2751465.6277642976</v>
      </c>
      <c r="I31" s="20" cm="1">
        <f t="array" ref="I31">INDEX(DualFuelCM!$E$28:$T$35,Summary!K31,Summary!L31)</f>
        <v>7760540.4459980298</v>
      </c>
      <c r="J31" s="20"/>
      <c r="K31">
        <f t="shared" si="6"/>
        <v>3</v>
      </c>
      <c r="L31">
        <f t="shared" si="0"/>
        <v>4</v>
      </c>
    </row>
    <row r="32" spans="2:19" x14ac:dyDescent="0.3">
      <c r="B32" t="str">
        <f t="shared" si="1"/>
        <v>MarinusPortlandYallourn</v>
      </c>
      <c r="C32" t="s">
        <v>64</v>
      </c>
      <c r="D32">
        <f t="shared" si="4"/>
        <v>0.5</v>
      </c>
      <c r="E32" t="str">
        <f t="shared" si="5"/>
        <v>Cal-25</v>
      </c>
      <c r="F32" t="s">
        <v>34</v>
      </c>
      <c r="G32" s="73" cm="1">
        <f t="array" ref="G32">INDEX(PPAcfd!$E$28:$T$35,Summary!K32,Summary!L32)</f>
        <v>1430178.1618219099</v>
      </c>
      <c r="H32" s="73" cm="1">
        <f t="array" ref="H32">INDEX(SwapSold!$E$28:$T$35,Summary!K32,Summary!L32)</f>
        <v>0</v>
      </c>
      <c r="I32" s="20" cm="1">
        <f t="array" ref="I32">INDEX(DualFuelCM!$E$28:$T$35,Summary!K32,Summary!L32)</f>
        <v>6796455.9793697046</v>
      </c>
      <c r="J32" s="20"/>
      <c r="K32">
        <f t="shared" si="6"/>
        <v>4</v>
      </c>
      <c r="L32">
        <f t="shared" si="0"/>
        <v>4</v>
      </c>
    </row>
    <row r="33" spans="2:12" x14ac:dyDescent="0.3">
      <c r="B33" t="str">
        <f t="shared" si="1"/>
        <v>MarinusPortlandYallourn</v>
      </c>
      <c r="C33" t="s">
        <v>64</v>
      </c>
      <c r="D33">
        <f t="shared" si="4"/>
        <v>0.25</v>
      </c>
      <c r="E33" t="str">
        <f t="shared" si="5"/>
        <v>Cal-25</v>
      </c>
      <c r="F33" t="s">
        <v>34</v>
      </c>
      <c r="G33" s="73" cm="1">
        <f t="array" ref="G33">INDEX(PPAcfd!$E$28:$T$35,Summary!K33,Summary!L33)</f>
        <v>-843059.41301123507</v>
      </c>
      <c r="H33" s="73" cm="1">
        <f t="array" ref="H33">INDEX(SwapSold!$E$28:$T$35,Summary!K33,Summary!L33)</f>
        <v>-3007899.8563239765</v>
      </c>
      <c r="I33" s="20" cm="1">
        <f t="array" ref="I33">INDEX(DualFuelCM!$E$28:$T$35,Summary!K33,Summary!L33)</f>
        <v>5932505.958911472</v>
      </c>
      <c r="J33" s="20"/>
      <c r="K33">
        <f t="shared" si="6"/>
        <v>5</v>
      </c>
      <c r="L33">
        <f t="shared" si="0"/>
        <v>4</v>
      </c>
    </row>
    <row r="34" spans="2:12" x14ac:dyDescent="0.3">
      <c r="B34" t="str">
        <f t="shared" si="1"/>
        <v>MarinusPortlandYallourn</v>
      </c>
      <c r="C34" t="s">
        <v>64</v>
      </c>
      <c r="D34">
        <f t="shared" si="4"/>
        <v>0.05</v>
      </c>
      <c r="E34" t="str">
        <f t="shared" si="5"/>
        <v>Cal-25</v>
      </c>
      <c r="F34" t="s">
        <v>34</v>
      </c>
      <c r="G34" s="73" cm="1">
        <f t="array" ref="G34">INDEX(PPAcfd!$E$28:$T$35,Summary!K34,Summary!L34)</f>
        <v>-4303959.8452489674</v>
      </c>
      <c r="H34" s="73" cm="1">
        <f t="array" ref="H34">INDEX(SwapSold!$E$28:$T$35,Summary!K34,Summary!L34)</f>
        <v>-7298177.0079055959</v>
      </c>
      <c r="I34" s="20" cm="1">
        <f t="array" ref="I34">INDEX(DualFuelCM!$E$28:$T$35,Summary!K34,Summary!L34)</f>
        <v>4736731.5419008378</v>
      </c>
      <c r="J34" s="20"/>
      <c r="K34">
        <f t="shared" si="6"/>
        <v>6</v>
      </c>
      <c r="L34">
        <f t="shared" si="0"/>
        <v>4</v>
      </c>
    </row>
    <row r="35" spans="2:12" x14ac:dyDescent="0.3">
      <c r="B35" t="str">
        <f t="shared" si="1"/>
        <v>MarinusPortlandYallourn</v>
      </c>
      <c r="C35" t="s">
        <v>64</v>
      </c>
      <c r="D35">
        <f t="shared" si="4"/>
        <v>0</v>
      </c>
      <c r="E35" t="str">
        <f t="shared" si="5"/>
        <v>Cal-25</v>
      </c>
      <c r="F35" t="s">
        <v>34</v>
      </c>
      <c r="G35" s="73" cm="1">
        <f t="array" ref="G35">INDEX(PPAcfd!$E$28:$T$35,Summary!K35,Summary!L35)</f>
        <v>-7141502.280683673</v>
      </c>
      <c r="H35" s="73" cm="1">
        <f t="array" ref="H35">INDEX(SwapSold!$E$28:$T$35,Summary!K35,Summary!L35)</f>
        <v>-15788779.114778478</v>
      </c>
      <c r="I35" s="20" cm="1">
        <f t="array" ref="I35">INDEX(DualFuelCM!$E$28:$T$35,Summary!K35,Summary!L35)</f>
        <v>3177950.8709319332</v>
      </c>
      <c r="J35" s="20"/>
      <c r="K35">
        <f t="shared" si="6"/>
        <v>7</v>
      </c>
      <c r="L35">
        <f t="shared" si="0"/>
        <v>4</v>
      </c>
    </row>
    <row r="36" spans="2:12" x14ac:dyDescent="0.3">
      <c r="B36" t="str">
        <f t="shared" si="1"/>
        <v>MarinusPortlandYallourn</v>
      </c>
      <c r="C36" t="s">
        <v>64</v>
      </c>
      <c r="D36" t="str">
        <f t="shared" si="4"/>
        <v>avg</v>
      </c>
      <c r="E36" t="str">
        <f t="shared" si="5"/>
        <v>Cal-25</v>
      </c>
      <c r="F36" t="s">
        <v>34</v>
      </c>
      <c r="G36" s="73" cm="1">
        <f t="array" ref="G36">INDEX(PPAcfd!$E$28:$T$35,Summary!K36,Summary!L36)</f>
        <v>2005155.8076344277</v>
      </c>
      <c r="H36" s="73" cm="1">
        <f t="array" ref="H36">INDEX(SwapSold!$E$28:$T$35,Summary!K36,Summary!L36)</f>
        <v>-168453.52006753575</v>
      </c>
      <c r="I36" s="20" cm="1">
        <f t="array" ref="I36">INDEX(DualFuelCM!$E$28:$T$35,Summary!K36,Summary!L36)</f>
        <v>6932373.466122631</v>
      </c>
      <c r="J36" s="20"/>
      <c r="K36">
        <f t="shared" si="6"/>
        <v>8</v>
      </c>
      <c r="L36">
        <f t="shared" si="0"/>
        <v>4</v>
      </c>
    </row>
    <row r="37" spans="2:12" x14ac:dyDescent="0.3">
      <c r="B37" t="str">
        <f t="shared" si="1"/>
        <v>MarinusPortlandYallourn</v>
      </c>
      <c r="C37" t="s">
        <v>64</v>
      </c>
      <c r="D37">
        <f t="shared" si="4"/>
        <v>1</v>
      </c>
      <c r="E37" t="s">
        <v>7</v>
      </c>
      <c r="F37" t="s">
        <v>34</v>
      </c>
      <c r="G37" s="73" cm="1">
        <f t="array" ref="G37">INDEX(PPAcfd!$E$28:$T$35,Summary!K37,Summary!L37)</f>
        <v>18593785.163536575</v>
      </c>
      <c r="H37" s="73" cm="1">
        <f t="array" ref="H37">INDEX(SwapSold!$E$28:$T$35,Summary!K37,Summary!L37)</f>
        <v>15371913.790926408</v>
      </c>
      <c r="I37" s="20" cm="1">
        <f t="array" ref="I37">INDEX(DualFuelCM!$E$28:$T$35,Summary!K37,Summary!L37)</f>
        <v>12640472.42592223</v>
      </c>
      <c r="J37" s="20"/>
      <c r="K37">
        <f t="shared" si="6"/>
        <v>1</v>
      </c>
      <c r="L37">
        <f t="shared" ref="L37:L68" si="7">VLOOKUP(E37,$R$5:$S$20,2,FALSE)</f>
        <v>5</v>
      </c>
    </row>
    <row r="38" spans="2:12" x14ac:dyDescent="0.3">
      <c r="B38" t="str">
        <f t="shared" si="1"/>
        <v>MarinusPortlandYallourn</v>
      </c>
      <c r="C38" t="s">
        <v>64</v>
      </c>
      <c r="D38">
        <f t="shared" si="4"/>
        <v>0.95</v>
      </c>
      <c r="E38" t="str">
        <f t="shared" si="5"/>
        <v>Cal-26</v>
      </c>
      <c r="F38" t="s">
        <v>34</v>
      </c>
      <c r="G38" s="73" cm="1">
        <f t="array" ref="G38">INDEX(PPAcfd!$E$28:$T$35,Summary!K38,Summary!L38)</f>
        <v>10262130.483157594</v>
      </c>
      <c r="H38" s="73" cm="1">
        <f t="array" ref="H38">INDEX(SwapSold!$E$28:$T$35,Summary!K38,Summary!L38)</f>
        <v>7590811.5146709075</v>
      </c>
      <c r="I38" s="20" cm="1">
        <f t="array" ref="I38">INDEX(DualFuelCM!$E$28:$T$35,Summary!K38,Summary!L38)</f>
        <v>9538330.5364906155</v>
      </c>
      <c r="J38" s="20"/>
      <c r="K38">
        <f t="shared" si="6"/>
        <v>2</v>
      </c>
      <c r="L38">
        <f t="shared" si="7"/>
        <v>5</v>
      </c>
    </row>
    <row r="39" spans="2:12" x14ac:dyDescent="0.3">
      <c r="B39" t="str">
        <f t="shared" si="1"/>
        <v>MarinusPortlandYallourn</v>
      </c>
      <c r="C39" t="s">
        <v>64</v>
      </c>
      <c r="D39">
        <f t="shared" si="4"/>
        <v>0.75</v>
      </c>
      <c r="E39" t="str">
        <f t="shared" si="5"/>
        <v>Cal-26</v>
      </c>
      <c r="F39" t="s">
        <v>34</v>
      </c>
      <c r="G39" s="73" cm="1">
        <f t="array" ref="G39">INDEX(PPAcfd!$E$28:$T$35,Summary!K39,Summary!L39)</f>
        <v>5281558.5503313709</v>
      </c>
      <c r="H39" s="73" cm="1">
        <f t="array" ref="H39">INDEX(SwapSold!$E$28:$T$35,Summary!K39,Summary!L39)</f>
        <v>3293224.2142761978</v>
      </c>
      <c r="I39" s="20" cm="1">
        <f t="array" ref="I39">INDEX(DualFuelCM!$E$28:$T$35,Summary!K39,Summary!L39)</f>
        <v>7955366.32689902</v>
      </c>
      <c r="J39" s="20"/>
      <c r="K39">
        <f t="shared" si="6"/>
        <v>3</v>
      </c>
      <c r="L39">
        <f t="shared" si="7"/>
        <v>5</v>
      </c>
    </row>
    <row r="40" spans="2:12" x14ac:dyDescent="0.3">
      <c r="B40" t="str">
        <f t="shared" si="1"/>
        <v>MarinusPortlandYallourn</v>
      </c>
      <c r="C40" t="s">
        <v>64</v>
      </c>
      <c r="D40">
        <f t="shared" si="4"/>
        <v>0.5</v>
      </c>
      <c r="E40" t="str">
        <f t="shared" si="5"/>
        <v>Cal-26</v>
      </c>
      <c r="F40" t="s">
        <v>34</v>
      </c>
      <c r="G40" s="73" cm="1">
        <f t="array" ref="G40">INDEX(PPAcfd!$E$28:$T$35,Summary!K40,Summary!L40)</f>
        <v>1824170.1851069212</v>
      </c>
      <c r="H40" s="73" cm="1">
        <f t="array" ref="H40">INDEX(SwapSold!$E$28:$T$35,Summary!K40,Summary!L40)</f>
        <v>19368.725231770368</v>
      </c>
      <c r="I40" s="20" cm="1">
        <f t="array" ref="I40">INDEX(DualFuelCM!$E$28:$T$35,Summary!K40,Summary!L40)</f>
        <v>6867361.7375930594</v>
      </c>
      <c r="J40" s="20"/>
      <c r="K40">
        <f t="shared" si="6"/>
        <v>4</v>
      </c>
      <c r="L40">
        <f t="shared" si="7"/>
        <v>5</v>
      </c>
    </row>
    <row r="41" spans="2:12" x14ac:dyDescent="0.3">
      <c r="B41" t="str">
        <f t="shared" si="1"/>
        <v>MarinusPortlandYallourn</v>
      </c>
      <c r="C41" t="s">
        <v>64</v>
      </c>
      <c r="D41">
        <f t="shared" si="4"/>
        <v>0.25</v>
      </c>
      <c r="E41" t="str">
        <f t="shared" si="5"/>
        <v>Cal-26</v>
      </c>
      <c r="F41" t="s">
        <v>34</v>
      </c>
      <c r="G41" s="73" cm="1">
        <f t="array" ref="G41">INDEX(PPAcfd!$E$28:$T$35,Summary!K41,Summary!L41)</f>
        <v>-984787.43716549641</v>
      </c>
      <c r="H41" s="73" cm="1">
        <f t="array" ref="H41">INDEX(SwapSold!$E$28:$T$35,Summary!K41,Summary!L41)</f>
        <v>-3514618.2228142736</v>
      </c>
      <c r="I41" s="20" cm="1">
        <f t="array" ref="I41">INDEX(DualFuelCM!$E$28:$T$35,Summary!K41,Summary!L41)</f>
        <v>5984979.902987862</v>
      </c>
      <c r="J41" s="20"/>
      <c r="K41">
        <f t="shared" si="6"/>
        <v>5</v>
      </c>
      <c r="L41">
        <f t="shared" si="7"/>
        <v>5</v>
      </c>
    </row>
    <row r="42" spans="2:12" x14ac:dyDescent="0.3">
      <c r="B42" t="str">
        <f t="shared" si="1"/>
        <v>MarinusPortlandYallourn</v>
      </c>
      <c r="C42" t="s">
        <v>64</v>
      </c>
      <c r="D42">
        <f t="shared" si="4"/>
        <v>0.05</v>
      </c>
      <c r="E42" t="str">
        <f t="shared" si="5"/>
        <v>Cal-26</v>
      </c>
      <c r="F42" t="s">
        <v>34</v>
      </c>
      <c r="G42" s="73" cm="1">
        <f t="array" ref="G42">INDEX(PPAcfd!$E$28:$T$35,Summary!K42,Summary!L42)</f>
        <v>-2798811.7937330152</v>
      </c>
      <c r="H42" s="73" cm="1">
        <f t="array" ref="H42">INDEX(SwapSold!$E$28:$T$35,Summary!K42,Summary!L42)</f>
        <v>-8776649.2053849827</v>
      </c>
      <c r="I42" s="20" cm="1">
        <f t="array" ref="I42">INDEX(DualFuelCM!$E$28:$T$35,Summary!K42,Summary!L42)</f>
        <v>4795754.3068201374</v>
      </c>
      <c r="J42" s="20"/>
      <c r="K42">
        <f t="shared" si="6"/>
        <v>6</v>
      </c>
      <c r="L42">
        <f t="shared" si="7"/>
        <v>5</v>
      </c>
    </row>
    <row r="43" spans="2:12" x14ac:dyDescent="0.3">
      <c r="B43" t="str">
        <f t="shared" si="1"/>
        <v>MarinusPortlandYallourn</v>
      </c>
      <c r="C43" t="s">
        <v>64</v>
      </c>
      <c r="D43">
        <f t="shared" si="4"/>
        <v>0</v>
      </c>
      <c r="E43" t="str">
        <f t="shared" si="5"/>
        <v>Cal-26</v>
      </c>
      <c r="F43" t="s">
        <v>34</v>
      </c>
      <c r="G43" s="73" cm="1">
        <f t="array" ref="G43">INDEX(PPAcfd!$E$28:$T$35,Summary!K43,Summary!L43)</f>
        <v>-6835634.0163198262</v>
      </c>
      <c r="H43" s="73" cm="1">
        <f t="array" ref="H43">INDEX(SwapSold!$E$28:$T$35,Summary!K43,Summary!L43)</f>
        <v>-17665551.182524215</v>
      </c>
      <c r="I43" s="20" cm="1">
        <f t="array" ref="I43">INDEX(DualFuelCM!$E$28:$T$35,Summary!K43,Summary!L43)</f>
        <v>2505167.7417299682</v>
      </c>
      <c r="J43" s="20"/>
      <c r="K43">
        <f t="shared" si="6"/>
        <v>7</v>
      </c>
      <c r="L43">
        <f t="shared" si="7"/>
        <v>5</v>
      </c>
    </row>
    <row r="44" spans="2:12" x14ac:dyDescent="0.3">
      <c r="B44" t="str">
        <f t="shared" si="1"/>
        <v>MarinusPortlandYallourn</v>
      </c>
      <c r="C44" t="s">
        <v>64</v>
      </c>
      <c r="D44" t="str">
        <f t="shared" si="4"/>
        <v>avg</v>
      </c>
      <c r="E44" t="str">
        <f t="shared" si="5"/>
        <v>Cal-26</v>
      </c>
      <c r="F44" t="s">
        <v>34</v>
      </c>
      <c r="G44" s="73" cm="1">
        <f t="array" ref="G44">INDEX(PPAcfd!$E$28:$T$35,Summary!K44,Summary!L44)</f>
        <v>2428579.257770156</v>
      </c>
      <c r="H44" s="73" cm="1">
        <f t="array" ref="H44">INDEX(SwapSold!$E$28:$T$35,Summary!K44,Summary!L44)</f>
        <v>-239314.82224036576</v>
      </c>
      <c r="I44" s="20" cm="1">
        <f t="array" ref="I44">INDEX(DualFuelCM!$E$28:$T$35,Summary!K44,Summary!L44)</f>
        <v>6996635.5304223755</v>
      </c>
      <c r="J44" s="20"/>
      <c r="K44">
        <f t="shared" si="6"/>
        <v>8</v>
      </c>
      <c r="L44">
        <f t="shared" si="7"/>
        <v>5</v>
      </c>
    </row>
    <row r="45" spans="2:12" x14ac:dyDescent="0.3">
      <c r="B45" t="str">
        <f t="shared" si="1"/>
        <v>MarinusPortlandYallourn</v>
      </c>
      <c r="C45" t="s">
        <v>64</v>
      </c>
      <c r="D45">
        <f t="shared" si="4"/>
        <v>1</v>
      </c>
      <c r="E45" t="s">
        <v>8</v>
      </c>
      <c r="F45" t="s">
        <v>34</v>
      </c>
      <c r="G45" s="73" cm="1">
        <f t="array" ref="G45">INDEX(PPAcfd!$E$28:$T$35,Summary!K45,Summary!L45)</f>
        <v>21561224.723636165</v>
      </c>
      <c r="H45" s="73" cm="1">
        <f t="array" ref="H45">INDEX(SwapSold!$E$28:$T$35,Summary!K45,Summary!L45)</f>
        <v>20161659.122062728</v>
      </c>
      <c r="I45" s="20" cm="1">
        <f t="array" ref="I45">INDEX(DualFuelCM!$E$28:$T$35,Summary!K45,Summary!L45)</f>
        <v>13789461.977874728</v>
      </c>
      <c r="J45" s="20"/>
      <c r="K45">
        <f t="shared" si="6"/>
        <v>1</v>
      </c>
      <c r="L45">
        <f t="shared" si="7"/>
        <v>6</v>
      </c>
    </row>
    <row r="46" spans="2:12" x14ac:dyDescent="0.3">
      <c r="B46" t="str">
        <f t="shared" si="1"/>
        <v>MarinusPortlandYallourn</v>
      </c>
      <c r="C46" t="s">
        <v>64</v>
      </c>
      <c r="D46">
        <f t="shared" si="4"/>
        <v>0.95</v>
      </c>
      <c r="E46" t="str">
        <f t="shared" si="5"/>
        <v>Cal-27</v>
      </c>
      <c r="F46" t="s">
        <v>34</v>
      </c>
      <c r="G46" s="73" cm="1">
        <f t="array" ref="G46">INDEX(PPAcfd!$E$28:$T$35,Summary!K46,Summary!L46)</f>
        <v>11967219.208078902</v>
      </c>
      <c r="H46" s="73" cm="1">
        <f t="array" ref="H46">INDEX(SwapSold!$E$28:$T$35,Summary!K46,Summary!L46)</f>
        <v>8337379.3035640232</v>
      </c>
      <c r="I46" s="20" cm="1">
        <f t="array" ref="I46">INDEX(DualFuelCM!$E$28:$T$35,Summary!K46,Summary!L46)</f>
        <v>9844425.4981834386</v>
      </c>
      <c r="J46" s="20"/>
      <c r="K46">
        <f t="shared" si="6"/>
        <v>2</v>
      </c>
      <c r="L46">
        <f t="shared" si="7"/>
        <v>6</v>
      </c>
    </row>
    <row r="47" spans="2:12" x14ac:dyDescent="0.3">
      <c r="B47" t="str">
        <f t="shared" si="1"/>
        <v>MarinusPortlandYallourn</v>
      </c>
      <c r="C47" t="s">
        <v>64</v>
      </c>
      <c r="D47">
        <f t="shared" si="4"/>
        <v>0.75</v>
      </c>
      <c r="E47" t="str">
        <f t="shared" si="5"/>
        <v>Cal-27</v>
      </c>
      <c r="F47" t="s">
        <v>34</v>
      </c>
      <c r="G47" s="73" cm="1">
        <f t="array" ref="G47">INDEX(PPAcfd!$E$28:$T$35,Summary!K47,Summary!L47)</f>
        <v>6718325.7532292493</v>
      </c>
      <c r="H47" s="73" cm="1">
        <f t="array" ref="H47">INDEX(SwapSold!$E$28:$T$35,Summary!K47,Summary!L47)</f>
        <v>3709201.594145651</v>
      </c>
      <c r="I47" s="20" cm="1">
        <f t="array" ref="I47">INDEX(DualFuelCM!$E$28:$T$35,Summary!K47,Summary!L47)</f>
        <v>8083521.0836787187</v>
      </c>
      <c r="J47" s="20"/>
      <c r="K47">
        <f t="shared" si="6"/>
        <v>3</v>
      </c>
      <c r="L47">
        <f t="shared" si="7"/>
        <v>6</v>
      </c>
    </row>
    <row r="48" spans="2:12" x14ac:dyDescent="0.3">
      <c r="B48" t="str">
        <f t="shared" si="1"/>
        <v>MarinusPortlandYallourn</v>
      </c>
      <c r="C48" t="s">
        <v>64</v>
      </c>
      <c r="D48">
        <f t="shared" si="4"/>
        <v>0.5</v>
      </c>
      <c r="E48" t="str">
        <f t="shared" si="5"/>
        <v>Cal-27</v>
      </c>
      <c r="F48" t="s">
        <v>34</v>
      </c>
      <c r="G48" s="73" cm="1">
        <f t="array" ref="G48">INDEX(PPAcfd!$E$28:$T$35,Summary!K48,Summary!L48)</f>
        <v>3211816.0799452071</v>
      </c>
      <c r="H48" s="73" cm="1">
        <f t="array" ref="H48">INDEX(SwapSold!$E$28:$T$35,Summary!K48,Summary!L48)</f>
        <v>3030.0385117798073</v>
      </c>
      <c r="I48" s="20" cm="1">
        <f t="array" ref="I48">INDEX(DualFuelCM!$E$28:$T$35,Summary!K48,Summary!L48)</f>
        <v>7012939.2894468689</v>
      </c>
      <c r="J48" s="20"/>
      <c r="K48">
        <f t="shared" si="6"/>
        <v>4</v>
      </c>
      <c r="L48">
        <f t="shared" si="7"/>
        <v>6</v>
      </c>
    </row>
    <row r="49" spans="2:12" x14ac:dyDescent="0.3">
      <c r="B49" t="str">
        <f t="shared" si="1"/>
        <v>MarinusPortlandYallourn</v>
      </c>
      <c r="C49" t="s">
        <v>64</v>
      </c>
      <c r="D49">
        <f t="shared" si="4"/>
        <v>0.25</v>
      </c>
      <c r="E49" t="str">
        <f t="shared" si="5"/>
        <v>Cal-27</v>
      </c>
      <c r="F49" t="s">
        <v>34</v>
      </c>
      <c r="G49" s="73" cm="1">
        <f t="array" ref="G49">INDEX(PPAcfd!$E$28:$T$35,Summary!K49,Summary!L49)</f>
        <v>576391.25634290406</v>
      </c>
      <c r="H49" s="73" cm="1">
        <f t="array" ref="H49">INDEX(SwapSold!$E$28:$T$35,Summary!K49,Summary!L49)</f>
        <v>-3799454.1741403923</v>
      </c>
      <c r="I49" s="20" cm="1">
        <f t="array" ref="I49">INDEX(DualFuelCM!$E$28:$T$35,Summary!K49,Summary!L49)</f>
        <v>6083666.6118757678</v>
      </c>
      <c r="J49" s="20"/>
      <c r="K49">
        <f t="shared" si="6"/>
        <v>5</v>
      </c>
      <c r="L49">
        <f t="shared" si="7"/>
        <v>6</v>
      </c>
    </row>
    <row r="50" spans="2:12" x14ac:dyDescent="0.3">
      <c r="B50" t="str">
        <f t="shared" si="1"/>
        <v>MarinusPortlandYallourn</v>
      </c>
      <c r="C50" t="s">
        <v>64</v>
      </c>
      <c r="D50">
        <f t="shared" si="4"/>
        <v>0.05</v>
      </c>
      <c r="E50" t="str">
        <f t="shared" si="5"/>
        <v>Cal-27</v>
      </c>
      <c r="F50" t="s">
        <v>34</v>
      </c>
      <c r="G50" s="73" cm="1">
        <f t="array" ref="G50">INDEX(PPAcfd!$E$28:$T$35,Summary!K50,Summary!L50)</f>
        <v>-2193931.3492144002</v>
      </c>
      <c r="H50" s="73" cm="1">
        <f t="array" ref="H50">INDEX(SwapSold!$E$28:$T$35,Summary!K50,Summary!L50)</f>
        <v>-9786891.7932798993</v>
      </c>
      <c r="I50" s="20" cm="1">
        <f t="array" ref="I50">INDEX(DualFuelCM!$E$28:$T$35,Summary!K50,Summary!L50)</f>
        <v>4845821.1704016961</v>
      </c>
      <c r="J50" s="20"/>
      <c r="K50">
        <f t="shared" si="6"/>
        <v>6</v>
      </c>
      <c r="L50">
        <f t="shared" si="7"/>
        <v>6</v>
      </c>
    </row>
    <row r="51" spans="2:12" x14ac:dyDescent="0.3">
      <c r="B51" t="str">
        <f t="shared" si="1"/>
        <v>MarinusPortlandYallourn</v>
      </c>
      <c r="C51" t="s">
        <v>64</v>
      </c>
      <c r="D51">
        <f t="shared" si="4"/>
        <v>0</v>
      </c>
      <c r="E51" t="str">
        <f t="shared" si="5"/>
        <v>Cal-27</v>
      </c>
      <c r="F51" t="s">
        <v>34</v>
      </c>
      <c r="G51" s="73" cm="1">
        <f t="array" ref="G51">INDEX(PPAcfd!$E$28:$T$35,Summary!K51,Summary!L51)</f>
        <v>-6936547.7868852317</v>
      </c>
      <c r="H51" s="73" cm="1">
        <f t="array" ref="H51">INDEX(SwapSold!$E$28:$T$35,Summary!K51,Summary!L51)</f>
        <v>-19997896.744221933</v>
      </c>
      <c r="I51" s="20" cm="1">
        <f t="array" ref="I51">INDEX(DualFuelCM!$E$28:$T$35,Summary!K51,Summary!L51)</f>
        <v>3109294.7960573821</v>
      </c>
      <c r="J51" s="20"/>
      <c r="K51">
        <f t="shared" si="6"/>
        <v>7</v>
      </c>
      <c r="L51">
        <f t="shared" si="7"/>
        <v>6</v>
      </c>
    </row>
    <row r="52" spans="2:12" x14ac:dyDescent="0.3">
      <c r="B52" t="str">
        <f t="shared" si="1"/>
        <v>MarinusPortlandYallourn</v>
      </c>
      <c r="C52" t="s">
        <v>64</v>
      </c>
      <c r="D52" t="str">
        <f t="shared" si="4"/>
        <v>avg</v>
      </c>
      <c r="E52" t="str">
        <f t="shared" si="5"/>
        <v>Cal-27</v>
      </c>
      <c r="F52" t="s">
        <v>34</v>
      </c>
      <c r="G52" s="73" cm="1">
        <f t="array" ref="G52">INDEX(PPAcfd!$E$28:$T$35,Summary!K52,Summary!L52)</f>
        <v>3859797.340854079</v>
      </c>
      <c r="H52" s="73" cm="1">
        <f t="array" ref="H52">INDEX(SwapSold!$E$28:$T$35,Summary!K52,Summary!L52)</f>
        <v>-201182.85532735856</v>
      </c>
      <c r="I52" s="20" cm="1">
        <f t="array" ref="I52">INDEX(DualFuelCM!$E$28:$T$35,Summary!K52,Summary!L52)</f>
        <v>7143696.9463313567</v>
      </c>
      <c r="J52" s="20"/>
      <c r="K52">
        <f t="shared" si="6"/>
        <v>8</v>
      </c>
      <c r="L52">
        <f t="shared" si="7"/>
        <v>6</v>
      </c>
    </row>
    <row r="53" spans="2:12" x14ac:dyDescent="0.3">
      <c r="B53" t="str">
        <f t="shared" si="1"/>
        <v>MarinusPortlandYallourn</v>
      </c>
      <c r="C53" t="s">
        <v>64</v>
      </c>
      <c r="D53">
        <f t="shared" si="4"/>
        <v>1</v>
      </c>
      <c r="E53" t="s">
        <v>9</v>
      </c>
      <c r="F53" t="s">
        <v>34</v>
      </c>
      <c r="G53" s="73" cm="1">
        <f t="array" ref="G53">INDEX(PPAcfd!$E$28:$T$35,Summary!K53,Summary!L53)</f>
        <v>17563219.019300137</v>
      </c>
      <c r="H53" s="73" cm="1">
        <f t="array" ref="H53">INDEX(SwapSold!$E$28:$T$35,Summary!K53,Summary!L53)</f>
        <v>19790694.754632961</v>
      </c>
      <c r="I53" s="20" cm="1">
        <f t="array" ref="I53">INDEX(DualFuelCM!$E$28:$T$35,Summary!K53,Summary!L53)</f>
        <v>12527684.668705076</v>
      </c>
      <c r="J53" s="20"/>
      <c r="K53">
        <f t="shared" si="6"/>
        <v>1</v>
      </c>
      <c r="L53">
        <f t="shared" si="7"/>
        <v>7</v>
      </c>
    </row>
    <row r="54" spans="2:12" x14ac:dyDescent="0.3">
      <c r="B54" t="str">
        <f t="shared" si="1"/>
        <v>MarinusPortlandYallourn</v>
      </c>
      <c r="C54" t="s">
        <v>64</v>
      </c>
      <c r="D54">
        <f t="shared" si="4"/>
        <v>0.95</v>
      </c>
      <c r="E54" t="str">
        <f t="shared" si="5"/>
        <v>Cal-28</v>
      </c>
      <c r="F54" t="s">
        <v>34</v>
      </c>
      <c r="G54" s="73" cm="1">
        <f t="array" ref="G54">INDEX(PPAcfd!$E$28:$T$35,Summary!K54,Summary!L54)</f>
        <v>10466296.200282065</v>
      </c>
      <c r="H54" s="73" cm="1">
        <f t="array" ref="H54">INDEX(SwapSold!$E$28:$T$35,Summary!K54,Summary!L54)</f>
        <v>8237389.2435792936</v>
      </c>
      <c r="I54" s="20" cm="1">
        <f t="array" ref="I54">INDEX(DualFuelCM!$E$28:$T$35,Summary!K54,Summary!L54)</f>
        <v>9274659.0582816228</v>
      </c>
      <c r="J54" s="20"/>
      <c r="K54">
        <f t="shared" si="6"/>
        <v>2</v>
      </c>
      <c r="L54">
        <f t="shared" si="7"/>
        <v>7</v>
      </c>
    </row>
    <row r="55" spans="2:12" x14ac:dyDescent="0.3">
      <c r="B55" t="str">
        <f t="shared" si="1"/>
        <v>MarinusPortlandYallourn</v>
      </c>
      <c r="C55" t="s">
        <v>64</v>
      </c>
      <c r="D55">
        <f t="shared" si="4"/>
        <v>0.75</v>
      </c>
      <c r="E55" t="str">
        <f t="shared" si="5"/>
        <v>Cal-28</v>
      </c>
      <c r="F55" t="s">
        <v>34</v>
      </c>
      <c r="G55" s="73" cm="1">
        <f t="array" ref="G55">INDEX(PPAcfd!$E$28:$T$35,Summary!K55,Summary!L55)</f>
        <v>5776775.1442863988</v>
      </c>
      <c r="H55" s="73" cm="1">
        <f t="array" ref="H55">INDEX(SwapSold!$E$28:$T$35,Summary!K55,Summary!L55)</f>
        <v>3498955.6391820209</v>
      </c>
      <c r="I55" s="20" cm="1">
        <f t="array" ref="I55">INDEX(DualFuelCM!$E$28:$T$35,Summary!K55,Summary!L55)</f>
        <v>7745860.778369884</v>
      </c>
      <c r="J55" s="20"/>
      <c r="K55">
        <f t="shared" si="6"/>
        <v>3</v>
      </c>
      <c r="L55">
        <f t="shared" si="7"/>
        <v>7</v>
      </c>
    </row>
    <row r="56" spans="2:12" x14ac:dyDescent="0.3">
      <c r="B56" t="str">
        <f t="shared" si="1"/>
        <v>MarinusPortlandYallourn</v>
      </c>
      <c r="C56" t="s">
        <v>64</v>
      </c>
      <c r="D56">
        <f t="shared" si="4"/>
        <v>0.5</v>
      </c>
      <c r="E56" t="str">
        <f t="shared" si="5"/>
        <v>Cal-28</v>
      </c>
      <c r="F56" t="s">
        <v>34</v>
      </c>
      <c r="G56" s="73" cm="1">
        <f t="array" ref="G56">INDEX(PPAcfd!$E$28:$T$35,Summary!K56,Summary!L56)</f>
        <v>2585713.9593959521</v>
      </c>
      <c r="H56" s="73" cm="1">
        <f t="array" ref="H56">INDEX(SwapSold!$E$28:$T$35,Summary!K56,Summary!L56)</f>
        <v>-16563.153863054191</v>
      </c>
      <c r="I56" s="20" cm="1">
        <f t="array" ref="I56">INDEX(DualFuelCM!$E$28:$T$35,Summary!K56,Summary!L56)</f>
        <v>6849779.9700618992</v>
      </c>
      <c r="J56" s="20"/>
      <c r="K56">
        <f t="shared" si="6"/>
        <v>4</v>
      </c>
      <c r="L56">
        <f t="shared" si="7"/>
        <v>7</v>
      </c>
    </row>
    <row r="57" spans="2:12" x14ac:dyDescent="0.3">
      <c r="B57" t="str">
        <f t="shared" si="1"/>
        <v>MarinusPortlandYallourn</v>
      </c>
      <c r="C57" t="s">
        <v>64</v>
      </c>
      <c r="D57">
        <f t="shared" si="4"/>
        <v>0.25</v>
      </c>
      <c r="E57" t="str">
        <f t="shared" si="5"/>
        <v>Cal-28</v>
      </c>
      <c r="F57" t="s">
        <v>34</v>
      </c>
      <c r="G57" s="73" cm="1">
        <f t="array" ref="G57">INDEX(PPAcfd!$E$28:$T$35,Summary!K57,Summary!L57)</f>
        <v>-201382.70435572343</v>
      </c>
      <c r="H57" s="73" cm="1">
        <f t="array" ref="H57">INDEX(SwapSold!$E$28:$T$35,Summary!K57,Summary!L57)</f>
        <v>-3593630.0328174015</v>
      </c>
      <c r="I57" s="20" cm="1">
        <f t="array" ref="I57">INDEX(DualFuelCM!$E$28:$T$35,Summary!K57,Summary!L57)</f>
        <v>5966618.7681511566</v>
      </c>
      <c r="J57" s="20"/>
      <c r="K57">
        <f t="shared" si="6"/>
        <v>5</v>
      </c>
      <c r="L57">
        <f t="shared" si="7"/>
        <v>7</v>
      </c>
    </row>
    <row r="58" spans="2:12" x14ac:dyDescent="0.3">
      <c r="B58" t="str">
        <f t="shared" si="1"/>
        <v>MarinusPortlandYallourn</v>
      </c>
      <c r="C58" t="s">
        <v>64</v>
      </c>
      <c r="D58">
        <f t="shared" si="4"/>
        <v>0.05</v>
      </c>
      <c r="E58" t="str">
        <f t="shared" si="5"/>
        <v>Cal-28</v>
      </c>
      <c r="F58" t="s">
        <v>34</v>
      </c>
      <c r="G58" s="73" cm="1">
        <f t="array" ref="G58">INDEX(PPAcfd!$E$28:$T$35,Summary!K58,Summary!L58)</f>
        <v>-3407059.9400354899</v>
      </c>
      <c r="H58" s="73" cm="1">
        <f t="array" ref="H58">INDEX(SwapSold!$E$28:$T$35,Summary!K58,Summary!L58)</f>
        <v>-8590130.1285427809</v>
      </c>
      <c r="I58" s="20" cm="1">
        <f t="array" ref="I58">INDEX(DualFuelCM!$E$28:$T$35,Summary!K58,Summary!L58)</f>
        <v>4789669.205012681</v>
      </c>
      <c r="J58" s="20"/>
      <c r="K58">
        <f t="shared" si="6"/>
        <v>6</v>
      </c>
      <c r="L58">
        <f t="shared" si="7"/>
        <v>7</v>
      </c>
    </row>
    <row r="59" spans="2:12" x14ac:dyDescent="0.3">
      <c r="B59" t="str">
        <f t="shared" si="1"/>
        <v>MarinusPortlandYallourn</v>
      </c>
      <c r="C59" t="s">
        <v>64</v>
      </c>
      <c r="D59">
        <f t="shared" si="4"/>
        <v>0</v>
      </c>
      <c r="E59" t="str">
        <f t="shared" si="5"/>
        <v>Cal-28</v>
      </c>
      <c r="F59" t="s">
        <v>34</v>
      </c>
      <c r="G59" s="73" cm="1">
        <f t="array" ref="G59">INDEX(PPAcfd!$E$28:$T$35,Summary!K59,Summary!L59)</f>
        <v>-6624005.4033956416</v>
      </c>
      <c r="H59" s="73" cm="1">
        <f t="array" ref="H59">INDEX(SwapSold!$E$28:$T$35,Summary!K59,Summary!L59)</f>
        <v>-19967881.143188611</v>
      </c>
      <c r="I59" s="20" cm="1">
        <f t="array" ref="I59">INDEX(DualFuelCM!$E$28:$T$35,Summary!K59,Summary!L59)</f>
        <v>3116271.1183017888</v>
      </c>
      <c r="J59" s="20"/>
      <c r="K59">
        <f t="shared" si="6"/>
        <v>7</v>
      </c>
      <c r="L59">
        <f t="shared" si="7"/>
        <v>7</v>
      </c>
    </row>
    <row r="60" spans="2:12" x14ac:dyDescent="0.3">
      <c r="B60" t="str">
        <f t="shared" si="1"/>
        <v>MarinusPortlandYallourn</v>
      </c>
      <c r="C60" t="s">
        <v>64</v>
      </c>
      <c r="D60" t="str">
        <f t="shared" si="4"/>
        <v>avg</v>
      </c>
      <c r="E60" t="str">
        <f t="shared" si="5"/>
        <v>Cal-28</v>
      </c>
      <c r="F60" t="s">
        <v>34</v>
      </c>
      <c r="G60" s="73" cm="1">
        <f t="array" ref="G60">INDEX(PPAcfd!$E$28:$T$35,Summary!K60,Summary!L60)</f>
        <v>2918183.3755100775</v>
      </c>
      <c r="H60" s="73" cm="1">
        <f t="array" ref="H60">INDEX(SwapSold!$E$28:$T$35,Summary!K60,Summary!L60)</f>
        <v>-84637.721782571301</v>
      </c>
      <c r="I60" s="20" cm="1">
        <f t="array" ref="I60">INDEX(DualFuelCM!$E$28:$T$35,Summary!K60,Summary!L60)</f>
        <v>6905846.5401847465</v>
      </c>
      <c r="J60" s="20"/>
      <c r="K60">
        <f t="shared" si="6"/>
        <v>8</v>
      </c>
      <c r="L60">
        <f t="shared" si="7"/>
        <v>7</v>
      </c>
    </row>
    <row r="61" spans="2:12" x14ac:dyDescent="0.3">
      <c r="B61" t="str">
        <f t="shared" si="1"/>
        <v>MarinusPortlandYallourn</v>
      </c>
      <c r="C61" t="s">
        <v>64</v>
      </c>
      <c r="D61">
        <f t="shared" si="4"/>
        <v>1</v>
      </c>
      <c r="E61" t="s">
        <v>10</v>
      </c>
      <c r="F61" t="s">
        <v>34</v>
      </c>
      <c r="G61" s="73" cm="1">
        <f t="array" ref="G61">INDEX(PPAcfd!$E$28:$T$35,Summary!K61,Summary!L61)</f>
        <v>28042061.975253835</v>
      </c>
      <c r="H61" s="73" cm="1">
        <f t="array" ref="H61">INDEX(SwapSold!$E$28:$T$35,Summary!K61,Summary!L61)</f>
        <v>23103845.738007661</v>
      </c>
      <c r="I61" s="20" cm="1">
        <f t="array" ref="I61">INDEX(DualFuelCM!$E$28:$T$35,Summary!K61,Summary!L61)</f>
        <v>17440737.86246011</v>
      </c>
      <c r="J61" s="20"/>
      <c r="K61">
        <f t="shared" si="6"/>
        <v>1</v>
      </c>
      <c r="L61">
        <f t="shared" si="7"/>
        <v>8</v>
      </c>
    </row>
    <row r="62" spans="2:12" x14ac:dyDescent="0.3">
      <c r="B62" t="str">
        <f t="shared" si="1"/>
        <v>MarinusPortlandYallourn</v>
      </c>
      <c r="C62" t="s">
        <v>64</v>
      </c>
      <c r="D62">
        <f t="shared" si="4"/>
        <v>0.95</v>
      </c>
      <c r="E62" t="str">
        <f t="shared" si="5"/>
        <v>Cal-29</v>
      </c>
      <c r="F62" t="s">
        <v>34</v>
      </c>
      <c r="G62" s="73" cm="1">
        <f t="array" ref="G62">INDEX(PPAcfd!$E$28:$T$35,Summary!K62,Summary!L62)</f>
        <v>15524327.743852422</v>
      </c>
      <c r="H62" s="73" cm="1">
        <f t="array" ref="H62">INDEX(SwapSold!$E$28:$T$35,Summary!K62,Summary!L62)</f>
        <v>10384894.668715462</v>
      </c>
      <c r="I62" s="20" cm="1">
        <f t="array" ref="I62">INDEX(DualFuelCM!$E$28:$T$35,Summary!K62,Summary!L62)</f>
        <v>10833188.672313711</v>
      </c>
      <c r="J62" s="20"/>
      <c r="K62">
        <f t="shared" si="6"/>
        <v>2</v>
      </c>
      <c r="L62">
        <f t="shared" si="7"/>
        <v>8</v>
      </c>
    </row>
    <row r="63" spans="2:12" x14ac:dyDescent="0.3">
      <c r="B63" t="str">
        <f t="shared" si="1"/>
        <v>MarinusPortlandYallourn</v>
      </c>
      <c r="C63" t="s">
        <v>64</v>
      </c>
      <c r="D63">
        <f t="shared" si="4"/>
        <v>0.75</v>
      </c>
      <c r="E63" t="str">
        <f t="shared" si="5"/>
        <v>Cal-29</v>
      </c>
      <c r="F63" t="s">
        <v>34</v>
      </c>
      <c r="G63" s="73" cm="1">
        <f t="array" ref="G63">INDEX(PPAcfd!$E$28:$T$35,Summary!K63,Summary!L63)</f>
        <v>9168312.4777512439</v>
      </c>
      <c r="H63" s="73" cm="1">
        <f t="array" ref="H63">INDEX(SwapSold!$E$28:$T$35,Summary!K63,Summary!L63)</f>
        <v>4575822.3775077881</v>
      </c>
      <c r="I63" s="20" cm="1">
        <f t="array" ref="I63">INDEX(DualFuelCM!$E$28:$T$35,Summary!K63,Summary!L63)</f>
        <v>8732660.068552481</v>
      </c>
      <c r="J63" s="20"/>
      <c r="K63">
        <f t="shared" si="6"/>
        <v>3</v>
      </c>
      <c r="L63">
        <f t="shared" si="7"/>
        <v>8</v>
      </c>
    </row>
    <row r="64" spans="2:12" x14ac:dyDescent="0.3">
      <c r="B64" t="str">
        <f t="shared" si="1"/>
        <v>MarinusPortlandYallourn</v>
      </c>
      <c r="C64" t="s">
        <v>64</v>
      </c>
      <c r="D64">
        <f t="shared" si="4"/>
        <v>0.5</v>
      </c>
      <c r="E64" t="str">
        <f t="shared" si="5"/>
        <v>Cal-29</v>
      </c>
      <c r="F64" t="s">
        <v>34</v>
      </c>
      <c r="G64" s="73" cm="1">
        <f t="array" ref="G64">INDEX(PPAcfd!$E$28:$T$35,Summary!K64,Summary!L64)</f>
        <v>5519611.4319446096</v>
      </c>
      <c r="H64" s="73" cm="1">
        <f t="array" ref="H64">INDEX(SwapSold!$E$28:$T$35,Summary!K64,Summary!L64)</f>
        <v>264446.98405749013</v>
      </c>
      <c r="I64" s="20" cm="1">
        <f t="array" ref="I64">INDEX(DualFuelCM!$E$28:$T$35,Summary!K64,Summary!L64)</f>
        <v>7595804.7391872825</v>
      </c>
      <c r="J64" s="20"/>
      <c r="K64">
        <f t="shared" si="6"/>
        <v>4</v>
      </c>
      <c r="L64">
        <f t="shared" si="7"/>
        <v>8</v>
      </c>
    </row>
    <row r="65" spans="2:12" x14ac:dyDescent="0.3">
      <c r="B65" t="str">
        <f t="shared" si="1"/>
        <v>MarinusPortlandYallourn</v>
      </c>
      <c r="C65" t="s">
        <v>64</v>
      </c>
      <c r="D65">
        <f t="shared" si="4"/>
        <v>0.25</v>
      </c>
      <c r="E65" t="str">
        <f t="shared" si="5"/>
        <v>Cal-29</v>
      </c>
      <c r="F65" t="s">
        <v>34</v>
      </c>
      <c r="G65" s="73" cm="1">
        <f t="array" ref="G65">INDEX(PPAcfd!$E$28:$T$35,Summary!K65,Summary!L65)</f>
        <v>2259181.1512839678</v>
      </c>
      <c r="H65" s="73" cm="1">
        <f t="array" ref="H65">INDEX(SwapSold!$E$28:$T$35,Summary!K65,Summary!L65)</f>
        <v>-4361573.357520178</v>
      </c>
      <c r="I65" s="20" cm="1">
        <f t="array" ref="I65">INDEX(DualFuelCM!$E$28:$T$35,Summary!K65,Summary!L65)</f>
        <v>6519796.5118757617</v>
      </c>
      <c r="J65" s="20"/>
      <c r="K65">
        <f t="shared" si="6"/>
        <v>5</v>
      </c>
      <c r="L65">
        <f t="shared" si="7"/>
        <v>8</v>
      </c>
    </row>
    <row r="66" spans="2:12" x14ac:dyDescent="0.3">
      <c r="B66" t="str">
        <f t="shared" si="1"/>
        <v>MarinusPortlandYallourn</v>
      </c>
      <c r="C66" t="s">
        <v>64</v>
      </c>
      <c r="D66">
        <f t="shared" si="4"/>
        <v>0.05</v>
      </c>
      <c r="E66" t="str">
        <f t="shared" si="5"/>
        <v>Cal-29</v>
      </c>
      <c r="F66" t="s">
        <v>34</v>
      </c>
      <c r="G66" s="73" cm="1">
        <f t="array" ref="G66">INDEX(PPAcfd!$E$28:$T$35,Summary!K66,Summary!L66)</f>
        <v>-1531851.2884044007</v>
      </c>
      <c r="H66" s="73" cm="1">
        <f t="array" ref="H66">INDEX(SwapSold!$E$28:$T$35,Summary!K66,Summary!L66)</f>
        <v>-11414747.202595491</v>
      </c>
      <c r="I66" s="20" cm="1">
        <f t="array" ref="I66">INDEX(DualFuelCM!$E$28:$T$35,Summary!K66,Summary!L66)</f>
        <v>5222461.9950359138</v>
      </c>
      <c r="J66" s="20"/>
      <c r="K66">
        <f t="shared" si="6"/>
        <v>6</v>
      </c>
      <c r="L66">
        <f t="shared" si="7"/>
        <v>8</v>
      </c>
    </row>
    <row r="67" spans="2:12" x14ac:dyDescent="0.3">
      <c r="B67" t="str">
        <f t="shared" si="1"/>
        <v>MarinusPortlandYallourn</v>
      </c>
      <c r="C67" t="s">
        <v>64</v>
      </c>
      <c r="D67">
        <f t="shared" si="4"/>
        <v>0</v>
      </c>
      <c r="E67" t="str">
        <f t="shared" ref="E67:E119" si="8">E66</f>
        <v>Cal-29</v>
      </c>
      <c r="F67" t="s">
        <v>34</v>
      </c>
      <c r="G67" s="73" cm="1">
        <f t="array" ref="G67">INDEX(PPAcfd!$E$28:$T$35,Summary!K67,Summary!L67)</f>
        <v>-7177099.304358284</v>
      </c>
      <c r="H67" s="73" cm="1">
        <f t="array" ref="H67">INDEX(SwapSold!$E$28:$T$35,Summary!K67,Summary!L67)</f>
        <v>-25444702.214826286</v>
      </c>
      <c r="I67" s="20" cm="1">
        <f t="array" ref="I67">INDEX(DualFuelCM!$E$28:$T$35,Summary!K67,Summary!L67)</f>
        <v>2626036.9308355441</v>
      </c>
      <c r="J67" s="20"/>
      <c r="K67">
        <f t="shared" si="6"/>
        <v>7</v>
      </c>
      <c r="L67">
        <f t="shared" si="7"/>
        <v>8</v>
      </c>
    </row>
    <row r="68" spans="2:12" x14ac:dyDescent="0.3">
      <c r="B68" t="str">
        <f t="shared" si="1"/>
        <v>MarinusPortlandYallourn</v>
      </c>
      <c r="C68" t="s">
        <v>64</v>
      </c>
      <c r="D68" t="str">
        <f t="shared" si="4"/>
        <v>avg</v>
      </c>
      <c r="E68" t="str">
        <f t="shared" si="8"/>
        <v>Cal-29</v>
      </c>
      <c r="F68" t="s">
        <v>34</v>
      </c>
      <c r="G68" s="73" cm="1">
        <f t="array" ref="G68">INDEX(PPAcfd!$E$28:$T$35,Summary!K68,Summary!L68)</f>
        <v>5974177.1964297192</v>
      </c>
      <c r="H68" s="73" cm="1">
        <f t="array" ref="H68">INDEX(SwapSold!$E$28:$T$35,Summary!K68,Summary!L68)</f>
        <v>-53019.017556089064</v>
      </c>
      <c r="I68" s="20" cm="1">
        <f t="array" ref="I68">INDEX(DualFuelCM!$E$28:$T$35,Summary!K68,Summary!L68)</f>
        <v>7734428.6214997889</v>
      </c>
      <c r="J68" s="20"/>
      <c r="K68">
        <f t="shared" si="6"/>
        <v>8</v>
      </c>
      <c r="L68">
        <f t="shared" si="7"/>
        <v>8</v>
      </c>
    </row>
    <row r="69" spans="2:12" x14ac:dyDescent="0.3">
      <c r="B69" t="str">
        <f t="shared" si="1"/>
        <v>MarinusPortlandYallourn</v>
      </c>
      <c r="C69" t="s">
        <v>64</v>
      </c>
      <c r="D69">
        <f t="shared" si="4"/>
        <v>1</v>
      </c>
      <c r="E69" t="s">
        <v>11</v>
      </c>
      <c r="F69" t="s">
        <v>34</v>
      </c>
      <c r="G69" s="73" cm="1">
        <f t="array" ref="G69">INDEX(PPAcfd!$E$28:$T$35,Summary!K69,Summary!L69)</f>
        <v>26231610.171287969</v>
      </c>
      <c r="H69" s="73" cm="1">
        <f t="array" ref="H69">INDEX(SwapSold!$E$28:$T$35,Summary!K69,Summary!L69)</f>
        <v>25338716.66111058</v>
      </c>
      <c r="I69" s="20" cm="1">
        <f t="array" ref="I69">INDEX(DualFuelCM!$E$28:$T$35,Summary!K69,Summary!L69)</f>
        <v>13657854.492341723</v>
      </c>
      <c r="J69" s="20"/>
      <c r="K69">
        <f t="shared" si="6"/>
        <v>1</v>
      </c>
      <c r="L69">
        <f t="shared" ref="L69:L100" si="9">VLOOKUP(E69,$R$5:$S$20,2,FALSE)</f>
        <v>9</v>
      </c>
    </row>
    <row r="70" spans="2:12" x14ac:dyDescent="0.3">
      <c r="B70" t="str">
        <f t="shared" si="1"/>
        <v>MarinusPortlandYallourn</v>
      </c>
      <c r="C70" t="s">
        <v>64</v>
      </c>
      <c r="D70">
        <f t="shared" si="4"/>
        <v>0.95</v>
      </c>
      <c r="E70" t="str">
        <f t="shared" si="8"/>
        <v>Cal-30</v>
      </c>
      <c r="F70" t="s">
        <v>34</v>
      </c>
      <c r="G70" s="73" cm="1">
        <f t="array" ref="G70">INDEX(PPAcfd!$E$28:$T$35,Summary!K70,Summary!L70)</f>
        <v>15873482.338913497</v>
      </c>
      <c r="H70" s="73" cm="1">
        <f t="array" ref="H70">INDEX(SwapSold!$E$28:$T$35,Summary!K70,Summary!L70)</f>
        <v>10857804.398275875</v>
      </c>
      <c r="I70" s="20" cm="1">
        <f t="array" ref="I70">INDEX(DualFuelCM!$E$28:$T$35,Summary!K70,Summary!L70)</f>
        <v>10644187.635191148</v>
      </c>
      <c r="J70" s="20"/>
      <c r="K70">
        <f t="shared" si="6"/>
        <v>2</v>
      </c>
      <c r="L70">
        <f t="shared" si="9"/>
        <v>9</v>
      </c>
    </row>
    <row r="71" spans="2:12" x14ac:dyDescent="0.3">
      <c r="B71" t="str">
        <f t="shared" si="1"/>
        <v>MarinusPortlandYallourn</v>
      </c>
      <c r="C71" t="s">
        <v>64</v>
      </c>
      <c r="D71">
        <f t="shared" si="4"/>
        <v>0.75</v>
      </c>
      <c r="E71" t="str">
        <f t="shared" si="8"/>
        <v>Cal-30</v>
      </c>
      <c r="F71" t="s">
        <v>34</v>
      </c>
      <c r="G71" s="73" cm="1">
        <f t="array" ref="G71">INDEX(PPAcfd!$E$28:$T$35,Summary!K71,Summary!L71)</f>
        <v>9474201.7507050205</v>
      </c>
      <c r="H71" s="73" cm="1">
        <f t="array" ref="H71">INDEX(SwapSold!$E$28:$T$35,Summary!K71,Summary!L71)</f>
        <v>4802345.0112739922</v>
      </c>
      <c r="I71" s="20" cm="1">
        <f t="array" ref="I71">INDEX(DualFuelCM!$E$28:$T$35,Summary!K71,Summary!L71)</f>
        <v>8632484.8234924544</v>
      </c>
      <c r="J71" s="20"/>
      <c r="K71">
        <f t="shared" si="6"/>
        <v>3</v>
      </c>
      <c r="L71">
        <f t="shared" si="9"/>
        <v>9</v>
      </c>
    </row>
    <row r="72" spans="2:12" x14ac:dyDescent="0.3">
      <c r="B72" t="str">
        <f t="shared" si="1"/>
        <v>MarinusPortlandYallourn</v>
      </c>
      <c r="C72" t="s">
        <v>64</v>
      </c>
      <c r="D72">
        <f t="shared" si="4"/>
        <v>0.5</v>
      </c>
      <c r="E72" t="str">
        <f t="shared" si="8"/>
        <v>Cal-30</v>
      </c>
      <c r="F72" t="s">
        <v>34</v>
      </c>
      <c r="G72" s="73" cm="1">
        <f t="array" ref="G72">INDEX(PPAcfd!$E$28:$T$35,Summary!K72,Summary!L72)</f>
        <v>5502814.1524809971</v>
      </c>
      <c r="H72" s="73" cm="1">
        <f t="array" ref="H72">INDEX(SwapSold!$E$28:$T$35,Summary!K72,Summary!L72)</f>
        <v>169110.08019715128</v>
      </c>
      <c r="I72" s="20" cm="1">
        <f t="array" ref="I72">INDEX(DualFuelCM!$E$28:$T$35,Summary!K72,Summary!L72)</f>
        <v>7478745.2020122958</v>
      </c>
      <c r="J72" s="20"/>
      <c r="K72">
        <f t="shared" si="6"/>
        <v>4</v>
      </c>
      <c r="L72">
        <f t="shared" si="9"/>
        <v>9</v>
      </c>
    </row>
    <row r="73" spans="2:12" x14ac:dyDescent="0.3">
      <c r="B73" t="str">
        <f t="shared" si="1"/>
        <v>MarinusPortlandYallourn</v>
      </c>
      <c r="C73" t="s">
        <v>64</v>
      </c>
      <c r="D73">
        <f t="shared" si="4"/>
        <v>0.25</v>
      </c>
      <c r="E73" t="str">
        <f t="shared" si="8"/>
        <v>Cal-30</v>
      </c>
      <c r="F73" t="s">
        <v>34</v>
      </c>
      <c r="G73" s="73" cm="1">
        <f t="array" ref="G73">INDEX(PPAcfd!$E$28:$T$35,Summary!K73,Summary!L73)</f>
        <v>2257934.4100052617</v>
      </c>
      <c r="H73" s="73" cm="1">
        <f t="array" ref="H73">INDEX(SwapSold!$E$28:$T$35,Summary!K73,Summary!L73)</f>
        <v>-4618728.2967167217</v>
      </c>
      <c r="I73" s="20" cm="1">
        <f t="array" ref="I73">INDEX(DualFuelCM!$E$28:$T$35,Summary!K73,Summary!L73)</f>
        <v>6415123.2091692043</v>
      </c>
      <c r="J73" s="20"/>
      <c r="K73">
        <f t="shared" si="6"/>
        <v>5</v>
      </c>
      <c r="L73">
        <f t="shared" si="9"/>
        <v>9</v>
      </c>
    </row>
    <row r="74" spans="2:12" x14ac:dyDescent="0.3">
      <c r="B74" t="str">
        <f t="shared" si="1"/>
        <v>MarinusPortlandYallourn</v>
      </c>
      <c r="C74" t="s">
        <v>64</v>
      </c>
      <c r="D74">
        <f t="shared" si="4"/>
        <v>0.05</v>
      </c>
      <c r="E74" t="str">
        <f t="shared" si="8"/>
        <v>Cal-30</v>
      </c>
      <c r="F74" t="s">
        <v>34</v>
      </c>
      <c r="G74" s="73" cm="1">
        <f t="array" ref="G74">INDEX(PPAcfd!$E$28:$T$35,Summary!K74,Summary!L74)</f>
        <v>-1830405.9693408527</v>
      </c>
      <c r="H74" s="73" cm="1">
        <f t="array" ref="H74">INDEX(SwapSold!$E$28:$T$35,Summary!K74,Summary!L74)</f>
        <v>-11781835.910818346</v>
      </c>
      <c r="I74" s="20" cm="1">
        <f t="array" ref="I74">INDEX(DualFuelCM!$E$28:$T$35,Summary!K74,Summary!L74)</f>
        <v>5045791.87238889</v>
      </c>
      <c r="J74" s="20"/>
      <c r="K74">
        <f t="shared" si="6"/>
        <v>6</v>
      </c>
      <c r="L74">
        <f t="shared" si="9"/>
        <v>9</v>
      </c>
    </row>
    <row r="75" spans="2:12" x14ac:dyDescent="0.3">
      <c r="B75" t="str">
        <f t="shared" si="1"/>
        <v>MarinusPortlandYallourn</v>
      </c>
      <c r="C75" t="s">
        <v>64</v>
      </c>
      <c r="D75">
        <f t="shared" si="4"/>
        <v>0</v>
      </c>
      <c r="E75" t="str">
        <f t="shared" si="8"/>
        <v>Cal-30</v>
      </c>
      <c r="F75" t="s">
        <v>34</v>
      </c>
      <c r="G75" s="73" cm="1">
        <f t="array" ref="G75">INDEX(PPAcfd!$E$28:$T$35,Summary!K75,Summary!L75)</f>
        <v>-6105946.855044052</v>
      </c>
      <c r="H75" s="73" cm="1">
        <f t="array" ref="H75">INDEX(SwapSold!$E$28:$T$35,Summary!K75,Summary!L75)</f>
        <v>-26322348.60321153</v>
      </c>
      <c r="I75" s="20" cm="1">
        <f t="array" ref="I75">INDEX(DualFuelCM!$E$28:$T$35,Summary!K75,Summary!L75)</f>
        <v>3038411.0277923075</v>
      </c>
      <c r="J75" s="20"/>
      <c r="K75">
        <f t="shared" si="6"/>
        <v>7</v>
      </c>
      <c r="L75">
        <f t="shared" si="9"/>
        <v>9</v>
      </c>
    </row>
    <row r="76" spans="2:12" x14ac:dyDescent="0.3">
      <c r="B76" t="str">
        <f t="shared" si="1"/>
        <v>MarinusPortlandYallourn</v>
      </c>
      <c r="C76" t="s">
        <v>64</v>
      </c>
      <c r="D76" t="str">
        <f t="shared" si="4"/>
        <v>avg</v>
      </c>
      <c r="E76" t="str">
        <f t="shared" si="8"/>
        <v>Cal-30</v>
      </c>
      <c r="F76" t="s">
        <v>34</v>
      </c>
      <c r="G76" s="73" cm="1">
        <f t="array" ref="G76">INDEX(PPAcfd!$E$28:$T$35,Summary!K76,Summary!L76)</f>
        <v>6068936.144409352</v>
      </c>
      <c r="H76" s="73" cm="1">
        <f t="array" ref="H76">INDEX(SwapSold!$E$28:$T$35,Summary!K76,Summary!L76)</f>
        <v>-29904.842207444381</v>
      </c>
      <c r="I76" s="20" cm="1">
        <f t="array" ref="I76">INDEX(DualFuelCM!$E$28:$T$35,Summary!K76,Summary!L76)</f>
        <v>7592263.3362107007</v>
      </c>
      <c r="J76" s="20"/>
      <c r="K76">
        <f t="shared" si="6"/>
        <v>8</v>
      </c>
      <c r="L76">
        <f t="shared" si="9"/>
        <v>9</v>
      </c>
    </row>
    <row r="77" spans="2:12" x14ac:dyDescent="0.3">
      <c r="B77" t="str">
        <f t="shared" si="1"/>
        <v>MarinusPortlandYallourn</v>
      </c>
      <c r="C77" t="s">
        <v>64</v>
      </c>
      <c r="D77">
        <f t="shared" si="4"/>
        <v>1</v>
      </c>
      <c r="E77" t="s">
        <v>12</v>
      </c>
      <c r="F77" t="s">
        <v>34</v>
      </c>
      <c r="G77" s="73" cm="1">
        <f t="array" ref="G77">INDEX(PPAcfd!$E$28:$T$35,Summary!K77,Summary!L77)</f>
        <v>27412615.732524693</v>
      </c>
      <c r="H77" s="73" cm="1">
        <f t="array" ref="H77">INDEX(SwapSold!$E$28:$T$35,Summary!K77,Summary!L77)</f>
        <v>26209920.566784196</v>
      </c>
      <c r="I77" s="20" cm="1">
        <f t="array" ref="I77">INDEX(DualFuelCM!$E$28:$T$35,Summary!K77,Summary!L77)</f>
        <v>15063821.089490581</v>
      </c>
      <c r="J77" s="20"/>
      <c r="K77">
        <f t="shared" si="6"/>
        <v>1</v>
      </c>
      <c r="L77">
        <f t="shared" si="9"/>
        <v>10</v>
      </c>
    </row>
    <row r="78" spans="2:12" x14ac:dyDescent="0.3">
      <c r="B78" t="str">
        <f t="shared" si="1"/>
        <v>MarinusPortlandYallourn</v>
      </c>
      <c r="C78" t="s">
        <v>64</v>
      </c>
      <c r="D78">
        <f t="shared" si="4"/>
        <v>0.95</v>
      </c>
      <c r="E78" t="str">
        <f t="shared" si="8"/>
        <v>Cal-31</v>
      </c>
      <c r="F78" t="s">
        <v>34</v>
      </c>
      <c r="G78" s="73" cm="1">
        <f t="array" ref="G78">INDEX(PPAcfd!$E$28:$T$35,Summary!K78,Summary!L78)</f>
        <v>13259964.4644501</v>
      </c>
      <c r="H78" s="73" cm="1">
        <f t="array" ref="H78">INDEX(SwapSold!$E$28:$T$35,Summary!K78,Summary!L78)</f>
        <v>11609589.332217932</v>
      </c>
      <c r="I78" s="20" cm="1">
        <f t="array" ref="I78">INDEX(DualFuelCM!$E$28:$T$35,Summary!K78,Summary!L78)</f>
        <v>10124094.164865538</v>
      </c>
      <c r="J78" s="20"/>
      <c r="K78">
        <f t="shared" si="6"/>
        <v>2</v>
      </c>
      <c r="L78">
        <f t="shared" si="9"/>
        <v>10</v>
      </c>
    </row>
    <row r="79" spans="2:12" x14ac:dyDescent="0.3">
      <c r="B79" t="str">
        <f t="shared" si="1"/>
        <v>MarinusPortlandYallourn</v>
      </c>
      <c r="C79" t="s">
        <v>64</v>
      </c>
      <c r="D79">
        <f t="shared" si="4"/>
        <v>0.75</v>
      </c>
      <c r="E79" t="str">
        <f t="shared" si="8"/>
        <v>Cal-31</v>
      </c>
      <c r="F79" t="s">
        <v>34</v>
      </c>
      <c r="G79" s="73" cm="1">
        <f t="array" ref="G79">INDEX(PPAcfd!$E$28:$T$35,Summary!K79,Summary!L79)</f>
        <v>7556531.831919387</v>
      </c>
      <c r="H79" s="73" cm="1">
        <f t="array" ref="H79">INDEX(SwapSold!$E$28:$T$35,Summary!K79,Summary!L79)</f>
        <v>5239368.3772779992</v>
      </c>
      <c r="I79" s="20" cm="1">
        <f t="array" ref="I79">INDEX(DualFuelCM!$E$28:$T$35,Summary!K79,Summary!L79)</f>
        <v>8118280.3728565117</v>
      </c>
      <c r="J79" s="20"/>
      <c r="K79">
        <f t="shared" si="6"/>
        <v>3</v>
      </c>
      <c r="L79">
        <f t="shared" si="9"/>
        <v>10</v>
      </c>
    </row>
    <row r="80" spans="2:12" x14ac:dyDescent="0.3">
      <c r="B80" t="str">
        <f t="shared" si="1"/>
        <v>MarinusPortlandYallourn</v>
      </c>
      <c r="C80" t="s">
        <v>64</v>
      </c>
      <c r="D80">
        <f t="shared" si="4"/>
        <v>0.5</v>
      </c>
      <c r="E80" t="str">
        <f t="shared" si="8"/>
        <v>Cal-31</v>
      </c>
      <c r="F80" t="s">
        <v>34</v>
      </c>
      <c r="G80" s="73" cm="1">
        <f t="array" ref="G80">INDEX(PPAcfd!$E$28:$T$35,Summary!K80,Summary!L80)</f>
        <v>3650903.666980946</v>
      </c>
      <c r="H80" s="73" cm="1">
        <f t="array" ref="H80">INDEX(SwapSold!$E$28:$T$35,Summary!K80,Summary!L80)</f>
        <v>10964.361196588343</v>
      </c>
      <c r="I80" s="20" cm="1">
        <f t="array" ref="I80">INDEX(DualFuelCM!$E$28:$T$35,Summary!K80,Summary!L80)</f>
        <v>7069965.7778417384</v>
      </c>
      <c r="J80" s="20"/>
      <c r="K80">
        <f t="shared" si="6"/>
        <v>4</v>
      </c>
      <c r="L80">
        <f t="shared" si="9"/>
        <v>10</v>
      </c>
    </row>
    <row r="81" spans="2:12" x14ac:dyDescent="0.3">
      <c r="B81" t="str">
        <f t="shared" si="1"/>
        <v>MarinusPortlandYallourn</v>
      </c>
      <c r="C81" t="s">
        <v>64</v>
      </c>
      <c r="D81">
        <f t="shared" si="4"/>
        <v>0.25</v>
      </c>
      <c r="E81" t="str">
        <f t="shared" si="8"/>
        <v>Cal-31</v>
      </c>
      <c r="F81" t="s">
        <v>34</v>
      </c>
      <c r="G81" s="73" cm="1">
        <f t="array" ref="G81">INDEX(PPAcfd!$E$28:$T$35,Summary!K81,Summary!L81)</f>
        <v>361719.21114879556</v>
      </c>
      <c r="H81" s="73" cm="1">
        <f t="array" ref="H81">INDEX(SwapSold!$E$28:$T$35,Summary!K81,Summary!L81)</f>
        <v>-5660555.9809871716</v>
      </c>
      <c r="I81" s="20" cm="1">
        <f t="array" ref="I81">INDEX(DualFuelCM!$E$28:$T$35,Summary!K81,Summary!L81)</f>
        <v>6119833.4189210143</v>
      </c>
      <c r="J81" s="20"/>
      <c r="K81">
        <f t="shared" si="6"/>
        <v>5</v>
      </c>
      <c r="L81">
        <f t="shared" si="9"/>
        <v>10</v>
      </c>
    </row>
    <row r="82" spans="2:12" x14ac:dyDescent="0.3">
      <c r="B82" t="str">
        <f t="shared" si="1"/>
        <v>MarinusPortlandYallourn</v>
      </c>
      <c r="C82" t="s">
        <v>64</v>
      </c>
      <c r="D82">
        <f t="shared" si="4"/>
        <v>0.05</v>
      </c>
      <c r="E82" t="str">
        <f t="shared" si="8"/>
        <v>Cal-31</v>
      </c>
      <c r="F82" t="s">
        <v>34</v>
      </c>
      <c r="G82" s="73" cm="1">
        <f t="array" ref="G82">INDEX(PPAcfd!$E$28:$T$35,Summary!K82,Summary!L82)</f>
        <v>-3143807.9846326965</v>
      </c>
      <c r="H82" s="73" cm="1">
        <f t="array" ref="H82">INDEX(SwapSold!$E$28:$T$35,Summary!K82,Summary!L82)</f>
        <v>-13934437.323305644</v>
      </c>
      <c r="I82" s="20" cm="1">
        <f t="array" ref="I82">INDEX(DualFuelCM!$E$28:$T$35,Summary!K82,Summary!L82)</f>
        <v>4900834.9912385819</v>
      </c>
      <c r="J82" s="20"/>
      <c r="K82">
        <f t="shared" si="6"/>
        <v>6</v>
      </c>
      <c r="L82">
        <f t="shared" si="9"/>
        <v>10</v>
      </c>
    </row>
    <row r="83" spans="2:12" x14ac:dyDescent="0.3">
      <c r="B83" t="str">
        <f t="shared" si="1"/>
        <v>MarinusPortlandYallourn</v>
      </c>
      <c r="C83" t="s">
        <v>64</v>
      </c>
      <c r="D83">
        <f t="shared" si="4"/>
        <v>0</v>
      </c>
      <c r="E83" t="str">
        <f t="shared" si="8"/>
        <v>Cal-31</v>
      </c>
      <c r="F83" t="s">
        <v>34</v>
      </c>
      <c r="G83" s="73" cm="1">
        <f t="array" ref="G83">INDEX(PPAcfd!$E$28:$T$35,Summary!K83,Summary!L83)</f>
        <v>-7967524.7767394762</v>
      </c>
      <c r="H83" s="73" cm="1">
        <f t="array" ref="H83">INDEX(SwapSold!$E$28:$T$35,Summary!K83,Summary!L83)</f>
        <v>-32080187.718647096</v>
      </c>
      <c r="I83" s="20" cm="1">
        <f t="array" ref="I83">INDEX(DualFuelCM!$E$28:$T$35,Summary!K83,Summary!L83)</f>
        <v>2732406.8377231727</v>
      </c>
      <c r="J83" s="20"/>
      <c r="K83">
        <f t="shared" si="6"/>
        <v>7</v>
      </c>
      <c r="L83">
        <f t="shared" si="9"/>
        <v>10</v>
      </c>
    </row>
    <row r="84" spans="2:12" x14ac:dyDescent="0.3">
      <c r="B84" t="str">
        <f t="shared" si="1"/>
        <v>MarinusPortlandYallourn</v>
      </c>
      <c r="C84" t="s">
        <v>64</v>
      </c>
      <c r="D84" t="str">
        <f t="shared" si="4"/>
        <v>avg</v>
      </c>
      <c r="E84" t="str">
        <f t="shared" si="8"/>
        <v>Cal-31</v>
      </c>
      <c r="F84" t="s">
        <v>34</v>
      </c>
      <c r="G84" s="73" cm="1">
        <f t="array" ref="G84">INDEX(PPAcfd!$E$28:$T$35,Summary!K84,Summary!L84)</f>
        <v>4185206.9196737963</v>
      </c>
      <c r="H84" s="73" cm="1">
        <f t="array" ref="H84">INDEX(SwapSold!$E$28:$T$35,Summary!K84,Summary!L84)</f>
        <v>-417341.57705001696</v>
      </c>
      <c r="I84" s="20" cm="1">
        <f t="array" ref="I84">INDEX(DualFuelCM!$E$28:$T$35,Summary!K84,Summary!L84)</f>
        <v>7205411.7497621821</v>
      </c>
      <c r="J84" s="20"/>
      <c r="K84">
        <f t="shared" si="6"/>
        <v>8</v>
      </c>
      <c r="L84">
        <f t="shared" si="9"/>
        <v>10</v>
      </c>
    </row>
    <row r="85" spans="2:12" x14ac:dyDescent="0.3">
      <c r="B85" t="str">
        <f t="shared" si="1"/>
        <v>MarinusPortlandYallourn</v>
      </c>
      <c r="C85" t="s">
        <v>64</v>
      </c>
      <c r="D85">
        <f t="shared" si="4"/>
        <v>1</v>
      </c>
      <c r="E85" t="s">
        <v>13</v>
      </c>
      <c r="F85" t="s">
        <v>34</v>
      </c>
      <c r="G85" s="73" cm="1">
        <f t="array" ref="G85">INDEX(PPAcfd!$E$28:$T$35,Summary!K85,Summary!L85)</f>
        <v>21146288.187798209</v>
      </c>
      <c r="H85" s="73" cm="1">
        <f t="array" ref="H85">INDEX(SwapSold!$E$28:$T$35,Summary!K85,Summary!L85)</f>
        <v>24131511.993835799</v>
      </c>
      <c r="I85" s="20" cm="1">
        <f t="array" ref="I85">INDEX(DualFuelCM!$E$28:$T$35,Summary!K85,Summary!L85)</f>
        <v>13951509.172473827</v>
      </c>
      <c r="J85" s="20"/>
      <c r="K85">
        <f t="shared" si="6"/>
        <v>1</v>
      </c>
      <c r="L85">
        <f t="shared" si="9"/>
        <v>11</v>
      </c>
    </row>
    <row r="86" spans="2:12" x14ac:dyDescent="0.3">
      <c r="B86" t="str">
        <f t="shared" si="1"/>
        <v>MarinusPortlandYallourn</v>
      </c>
      <c r="C86" t="s">
        <v>64</v>
      </c>
      <c r="D86">
        <f t="shared" si="4"/>
        <v>0.95</v>
      </c>
      <c r="E86" t="str">
        <f t="shared" si="8"/>
        <v>Cal-32</v>
      </c>
      <c r="F86" t="s">
        <v>34</v>
      </c>
      <c r="G86" s="73" cm="1">
        <f t="array" ref="G86">INDEX(PPAcfd!$E$28:$T$35,Summary!K86,Summary!L86)</f>
        <v>10039043.268786445</v>
      </c>
      <c r="H86" s="73" cm="1">
        <f t="array" ref="H86">INDEX(SwapSold!$E$28:$T$35,Summary!K86,Summary!L86)</f>
        <v>11836358.619761204</v>
      </c>
      <c r="I86" s="20" cm="1">
        <f t="array" ref="I86">INDEX(DualFuelCM!$E$28:$T$35,Summary!K86,Summary!L86)</f>
        <v>9573172.6168934908</v>
      </c>
      <c r="J86" s="20"/>
      <c r="K86">
        <f t="shared" si="6"/>
        <v>2</v>
      </c>
      <c r="L86">
        <f t="shared" si="9"/>
        <v>11</v>
      </c>
    </row>
    <row r="87" spans="2:12" x14ac:dyDescent="0.3">
      <c r="B87" t="str">
        <f t="shared" si="1"/>
        <v>MarinusPortlandYallourn</v>
      </c>
      <c r="C87" t="s">
        <v>64</v>
      </c>
      <c r="D87">
        <f t="shared" si="4"/>
        <v>0.75</v>
      </c>
      <c r="E87" t="str">
        <f t="shared" si="8"/>
        <v>Cal-32</v>
      </c>
      <c r="F87" t="s">
        <v>34</v>
      </c>
      <c r="G87" s="73" cm="1">
        <f t="array" ref="G87">INDEX(PPAcfd!$E$28:$T$35,Summary!K87,Summary!L87)</f>
        <v>5020640.9520068923</v>
      </c>
      <c r="H87" s="73" cm="1">
        <f t="array" ref="H87">INDEX(SwapSold!$E$28:$T$35,Summary!K87,Summary!L87)</f>
        <v>5238975.3921296624</v>
      </c>
      <c r="I87" s="20" cm="1">
        <f t="array" ref="I87">INDEX(DualFuelCM!$E$28:$T$35,Summary!K87,Summary!L87)</f>
        <v>7830600.6083494294</v>
      </c>
      <c r="J87" s="20"/>
      <c r="K87">
        <f t="shared" si="6"/>
        <v>3</v>
      </c>
      <c r="L87">
        <f t="shared" si="9"/>
        <v>11</v>
      </c>
    </row>
    <row r="88" spans="2:12" x14ac:dyDescent="0.3">
      <c r="B88" t="str">
        <f t="shared" si="1"/>
        <v>MarinusPortlandYallourn</v>
      </c>
      <c r="C88" t="s">
        <v>64</v>
      </c>
      <c r="D88">
        <f t="shared" si="4"/>
        <v>0.5</v>
      </c>
      <c r="E88" t="str">
        <f t="shared" si="8"/>
        <v>Cal-32</v>
      </c>
      <c r="F88" t="s">
        <v>34</v>
      </c>
      <c r="G88" s="73" cm="1">
        <f t="array" ref="G88">INDEX(PPAcfd!$E$28:$T$35,Summary!K88,Summary!L88)</f>
        <v>1344521.3208224894</v>
      </c>
      <c r="H88" s="73" cm="1">
        <f t="array" ref="H88">INDEX(SwapSold!$E$28:$T$35,Summary!K88,Summary!L88)</f>
        <v>139884.18128095911</v>
      </c>
      <c r="I88" s="20" cm="1">
        <f t="array" ref="I88">INDEX(DualFuelCM!$E$28:$T$35,Summary!K88,Summary!L88)</f>
        <v>6734383.1467859335</v>
      </c>
      <c r="J88" s="20"/>
      <c r="K88">
        <f t="shared" si="6"/>
        <v>4</v>
      </c>
      <c r="L88">
        <f t="shared" si="9"/>
        <v>11</v>
      </c>
    </row>
    <row r="89" spans="2:12" x14ac:dyDescent="0.3">
      <c r="B89" t="str">
        <f t="shared" si="1"/>
        <v>MarinusPortlandYallourn</v>
      </c>
      <c r="C89" t="s">
        <v>64</v>
      </c>
      <c r="D89">
        <f t="shared" si="4"/>
        <v>0.25</v>
      </c>
      <c r="E89" t="str">
        <f t="shared" si="8"/>
        <v>Cal-32</v>
      </c>
      <c r="F89" t="s">
        <v>34</v>
      </c>
      <c r="G89" s="73" cm="1">
        <f t="array" ref="G89">INDEX(PPAcfd!$E$28:$T$35,Summary!K89,Summary!L89)</f>
        <v>-1781117.0255130131</v>
      </c>
      <c r="H89" s="73" cm="1">
        <f t="array" ref="H89">INDEX(SwapSold!$E$28:$T$35,Summary!K89,Summary!L89)</f>
        <v>-4985863.66915162</v>
      </c>
      <c r="I89" s="20" cm="1">
        <f t="array" ref="I89">INDEX(DualFuelCM!$E$28:$T$35,Summary!K89,Summary!L89)</f>
        <v>5792732.1556549044</v>
      </c>
      <c r="J89" s="20"/>
      <c r="K89">
        <f t="shared" si="6"/>
        <v>5</v>
      </c>
      <c r="L89">
        <f t="shared" si="9"/>
        <v>11</v>
      </c>
    </row>
    <row r="90" spans="2:12" x14ac:dyDescent="0.3">
      <c r="B90" t="str">
        <f t="shared" si="1"/>
        <v>MarinusPortlandYallourn</v>
      </c>
      <c r="C90" t="s">
        <v>64</v>
      </c>
      <c r="D90">
        <f t="shared" si="4"/>
        <v>0.05</v>
      </c>
      <c r="E90" t="str">
        <f t="shared" si="8"/>
        <v>Cal-32</v>
      </c>
      <c r="F90" t="s">
        <v>34</v>
      </c>
      <c r="G90" s="73" cm="1">
        <f t="array" ref="G90">INDEX(PPAcfd!$E$28:$T$35,Summary!K90,Summary!L90)</f>
        <v>-5301416.5377721405</v>
      </c>
      <c r="H90" s="73" cm="1">
        <f t="array" ref="H90">INDEX(SwapSold!$E$28:$T$35,Summary!K90,Summary!L90)</f>
        <v>-12727593.367389398</v>
      </c>
      <c r="I90" s="20" cm="1">
        <f t="array" ref="I90">INDEX(DualFuelCM!$E$28:$T$35,Summary!K90,Summary!L90)</f>
        <v>4577074.6833823929</v>
      </c>
      <c r="J90" s="20"/>
      <c r="K90">
        <f t="shared" si="6"/>
        <v>6</v>
      </c>
      <c r="L90">
        <f t="shared" si="9"/>
        <v>11</v>
      </c>
    </row>
    <row r="91" spans="2:12" x14ac:dyDescent="0.3">
      <c r="B91" t="str">
        <f t="shared" si="1"/>
        <v>MarinusPortlandYallourn</v>
      </c>
      <c r="C91" t="s">
        <v>64</v>
      </c>
      <c r="D91">
        <f t="shared" si="4"/>
        <v>0</v>
      </c>
      <c r="E91" t="str">
        <f t="shared" si="8"/>
        <v>Cal-32</v>
      </c>
      <c r="F91" t="s">
        <v>34</v>
      </c>
      <c r="G91" s="73" cm="1">
        <f t="array" ref="G91">INDEX(PPAcfd!$E$28:$T$35,Summary!K91,Summary!L91)</f>
        <v>-9526658.5726267956</v>
      </c>
      <c r="H91" s="73" cm="1">
        <f t="array" ref="H91">INDEX(SwapSold!$E$28:$T$35,Summary!K91,Summary!L91)</f>
        <v>-31585439.901081104</v>
      </c>
      <c r="I91" s="20" cm="1">
        <f t="array" ref="I91">INDEX(DualFuelCM!$E$28:$T$35,Summary!K91,Summary!L91)</f>
        <v>2918648.1070445776</v>
      </c>
      <c r="J91" s="20"/>
      <c r="K91">
        <f t="shared" si="6"/>
        <v>7</v>
      </c>
      <c r="L91">
        <f t="shared" si="9"/>
        <v>11</v>
      </c>
    </row>
    <row r="92" spans="2:12" x14ac:dyDescent="0.3">
      <c r="B92" t="str">
        <f t="shared" si="1"/>
        <v>MarinusPortlandYallourn</v>
      </c>
      <c r="C92" t="s">
        <v>64</v>
      </c>
      <c r="D92" t="str">
        <f t="shared" si="4"/>
        <v>avg</v>
      </c>
      <c r="E92" t="str">
        <f t="shared" si="8"/>
        <v>Cal-32</v>
      </c>
      <c r="F92" t="s">
        <v>34</v>
      </c>
      <c r="G92" s="73" cm="1">
        <f t="array" ref="G92">INDEX(PPAcfd!$E$28:$T$35,Summary!K92,Summary!L92)</f>
        <v>1767109.8572204274</v>
      </c>
      <c r="H92" s="73" cm="1">
        <f t="array" ref="H92">INDEX(SwapSold!$E$28:$T$35,Summary!K92,Summary!L92)</f>
        <v>-46102.110212812746</v>
      </c>
      <c r="I92" s="20" cm="1">
        <f t="array" ref="I92">INDEX(DualFuelCM!$E$28:$T$35,Summary!K92,Summary!L92)</f>
        <v>6868514.6708785817</v>
      </c>
      <c r="J92" s="20"/>
      <c r="K92">
        <f t="shared" si="6"/>
        <v>8</v>
      </c>
      <c r="L92">
        <f t="shared" si="9"/>
        <v>11</v>
      </c>
    </row>
    <row r="93" spans="2:12" x14ac:dyDescent="0.3">
      <c r="B93" t="str">
        <f t="shared" si="1"/>
        <v>MarinusPortlandYallourn</v>
      </c>
      <c r="C93" t="s">
        <v>64</v>
      </c>
      <c r="D93">
        <f t="shared" si="4"/>
        <v>1</v>
      </c>
      <c r="E93" t="s">
        <v>14</v>
      </c>
      <c r="F93" t="s">
        <v>34</v>
      </c>
      <c r="G93" s="73" cm="1">
        <f t="array" ref="G93">INDEX(PPAcfd!$E$28:$T$35,Summary!K93,Summary!L93)</f>
        <v>20378751.113233399</v>
      </c>
      <c r="H93" s="73" cm="1">
        <f t="array" ref="H93">INDEX(SwapSold!$E$28:$T$35,Summary!K93,Summary!L93)</f>
        <v>29933894.297022216</v>
      </c>
      <c r="I93" s="20" cm="1">
        <f t="array" ref="I93">INDEX(DualFuelCM!$E$28:$T$35,Summary!K93,Summary!L93)</f>
        <v>13980582.572280727</v>
      </c>
      <c r="J93" s="20"/>
      <c r="K93">
        <f t="shared" si="6"/>
        <v>1</v>
      </c>
      <c r="L93">
        <f t="shared" si="9"/>
        <v>12</v>
      </c>
    </row>
    <row r="94" spans="2:12" x14ac:dyDescent="0.3">
      <c r="B94" t="str">
        <f t="shared" si="1"/>
        <v>MarinusPortlandYallourn</v>
      </c>
      <c r="C94" t="s">
        <v>64</v>
      </c>
      <c r="D94">
        <f t="shared" si="4"/>
        <v>0.95</v>
      </c>
      <c r="E94" t="str">
        <f t="shared" si="8"/>
        <v>Cal-33</v>
      </c>
      <c r="F94" t="s">
        <v>34</v>
      </c>
      <c r="G94" s="73" cm="1">
        <f t="array" ref="G94">INDEX(PPAcfd!$E$28:$T$35,Summary!K94,Summary!L94)</f>
        <v>11460794.698896794</v>
      </c>
      <c r="H94" s="73" cm="1">
        <f t="array" ref="H94">INDEX(SwapSold!$E$28:$T$35,Summary!K94,Summary!L94)</f>
        <v>13289133.370375158</v>
      </c>
      <c r="I94" s="20" cm="1">
        <f t="array" ref="I94">INDEX(DualFuelCM!$E$28:$T$35,Summary!K94,Summary!L94)</f>
        <v>10077684.257447168</v>
      </c>
      <c r="J94" s="20"/>
      <c r="K94">
        <f t="shared" si="6"/>
        <v>2</v>
      </c>
      <c r="L94">
        <f t="shared" si="9"/>
        <v>12</v>
      </c>
    </row>
    <row r="95" spans="2:12" x14ac:dyDescent="0.3">
      <c r="B95" t="str">
        <f t="shared" si="1"/>
        <v>MarinusPortlandYallourn</v>
      </c>
      <c r="C95" t="s">
        <v>64</v>
      </c>
      <c r="D95">
        <f t="shared" si="4"/>
        <v>0.75</v>
      </c>
      <c r="E95" t="str">
        <f t="shared" si="8"/>
        <v>Cal-33</v>
      </c>
      <c r="F95" t="s">
        <v>34</v>
      </c>
      <c r="G95" s="73" cm="1">
        <f t="array" ref="G95">INDEX(PPAcfd!$E$28:$T$35,Summary!K95,Summary!L95)</f>
        <v>7231471.574571616</v>
      </c>
      <c r="H95" s="73" cm="1">
        <f t="array" ref="H95">INDEX(SwapSold!$E$28:$T$35,Summary!K95,Summary!L95)</f>
        <v>5683797.9432748621</v>
      </c>
      <c r="I95" s="20" cm="1">
        <f t="array" ref="I95">INDEX(DualFuelCM!$E$28:$T$35,Summary!K95,Summary!L95)</f>
        <v>8447571.2741548158</v>
      </c>
      <c r="J95" s="20"/>
      <c r="K95">
        <f t="shared" si="6"/>
        <v>3</v>
      </c>
      <c r="L95">
        <f t="shared" si="9"/>
        <v>12</v>
      </c>
    </row>
    <row r="96" spans="2:12" x14ac:dyDescent="0.3">
      <c r="B96" t="str">
        <f t="shared" si="1"/>
        <v>MarinusPortlandYallourn</v>
      </c>
      <c r="C96" t="s">
        <v>64</v>
      </c>
      <c r="D96">
        <f t="shared" si="4"/>
        <v>0.5</v>
      </c>
      <c r="E96" t="str">
        <f t="shared" si="8"/>
        <v>Cal-33</v>
      </c>
      <c r="F96" t="s">
        <v>34</v>
      </c>
      <c r="G96" s="73" cm="1">
        <f t="array" ref="G96">INDEX(PPAcfd!$E$28:$T$35,Summary!K96,Summary!L96)</f>
        <v>3718552.6958452957</v>
      </c>
      <c r="H96" s="73" cm="1">
        <f t="array" ref="H96">INDEX(SwapSold!$E$28:$T$35,Summary!K96,Summary!L96)</f>
        <v>119546.8811832239</v>
      </c>
      <c r="I96" s="20" cm="1">
        <f t="array" ref="I96">INDEX(DualFuelCM!$E$28:$T$35,Summary!K96,Summary!L96)</f>
        <v>7364203.2703231126</v>
      </c>
      <c r="J96" s="20"/>
      <c r="K96">
        <f t="shared" si="6"/>
        <v>4</v>
      </c>
      <c r="L96">
        <f t="shared" si="9"/>
        <v>12</v>
      </c>
    </row>
    <row r="97" spans="2:12" x14ac:dyDescent="0.3">
      <c r="B97" t="str">
        <f t="shared" si="1"/>
        <v>MarinusPortlandYallourn</v>
      </c>
      <c r="C97" t="s">
        <v>64</v>
      </c>
      <c r="D97">
        <f t="shared" si="4"/>
        <v>0.25</v>
      </c>
      <c r="E97" t="str">
        <f t="shared" si="8"/>
        <v>Cal-33</v>
      </c>
      <c r="F97" t="s">
        <v>34</v>
      </c>
      <c r="G97" s="73" cm="1">
        <f t="array" ref="G97">INDEX(PPAcfd!$E$28:$T$35,Summary!K97,Summary!L97)</f>
        <v>-231111.30351847512</v>
      </c>
      <c r="H97" s="73" cm="1">
        <f t="array" ref="H97">INDEX(SwapSold!$E$28:$T$35,Summary!K97,Summary!L97)</f>
        <v>-5157269.0451798718</v>
      </c>
      <c r="I97" s="20" cm="1">
        <f t="array" ref="I97">INDEX(DualFuelCM!$E$28:$T$35,Summary!K97,Summary!L97)</f>
        <v>6239894.6221353421</v>
      </c>
      <c r="J97" s="20"/>
      <c r="K97">
        <f t="shared" si="6"/>
        <v>5</v>
      </c>
      <c r="L97">
        <f t="shared" si="9"/>
        <v>12</v>
      </c>
    </row>
    <row r="98" spans="2:12" x14ac:dyDescent="0.3">
      <c r="B98" t="str">
        <f t="shared" si="1"/>
        <v>MarinusPortlandYallourn</v>
      </c>
      <c r="C98" t="s">
        <v>64</v>
      </c>
      <c r="D98">
        <f t="shared" si="4"/>
        <v>0.05</v>
      </c>
      <c r="E98" t="str">
        <f t="shared" si="8"/>
        <v>Cal-33</v>
      </c>
      <c r="F98" t="s">
        <v>34</v>
      </c>
      <c r="G98" s="73" cm="1">
        <f t="array" ref="G98">INDEX(PPAcfd!$E$28:$T$35,Summary!K98,Summary!L98)</f>
        <v>-4561774.6716301832</v>
      </c>
      <c r="H98" s="73" cm="1">
        <f t="array" ref="H98">INDEX(SwapSold!$E$28:$T$35,Summary!K98,Summary!L98)</f>
        <v>-12198543.843411159</v>
      </c>
      <c r="I98" s="20" cm="1">
        <f t="array" ref="I98">INDEX(DualFuelCM!$E$28:$T$35,Summary!K98,Summary!L98)</f>
        <v>4841037.9959730543</v>
      </c>
      <c r="J98" s="20"/>
      <c r="K98">
        <f t="shared" si="6"/>
        <v>6</v>
      </c>
      <c r="L98">
        <f t="shared" si="9"/>
        <v>12</v>
      </c>
    </row>
    <row r="99" spans="2:12" x14ac:dyDescent="0.3">
      <c r="B99" t="str">
        <f t="shared" si="1"/>
        <v>MarinusPortlandYallourn</v>
      </c>
      <c r="C99" t="s">
        <v>64</v>
      </c>
      <c r="D99">
        <f t="shared" si="4"/>
        <v>0</v>
      </c>
      <c r="E99" t="str">
        <f t="shared" si="8"/>
        <v>Cal-33</v>
      </c>
      <c r="F99" t="s">
        <v>34</v>
      </c>
      <c r="G99" s="73" cm="1">
        <f t="array" ref="G99">INDEX(PPAcfd!$E$28:$T$35,Summary!K99,Summary!L99)</f>
        <v>-9543005.5671547204</v>
      </c>
      <c r="H99" s="73" cm="1">
        <f t="array" ref="H99">INDEX(SwapSold!$E$28:$T$35,Summary!K99,Summary!L99)</f>
        <v>-26537119.808107905</v>
      </c>
      <c r="I99" s="20" cm="1">
        <f t="array" ref="I99">INDEX(DualFuelCM!$E$28:$T$35,Summary!K99,Summary!L99)</f>
        <v>3031121.5342645785</v>
      </c>
      <c r="J99" s="20"/>
      <c r="K99">
        <f t="shared" si="6"/>
        <v>7</v>
      </c>
      <c r="L99">
        <f t="shared" si="9"/>
        <v>12</v>
      </c>
    </row>
    <row r="100" spans="2:12" x14ac:dyDescent="0.3">
      <c r="B100" t="str">
        <f t="shared" si="1"/>
        <v>MarinusPortlandYallourn</v>
      </c>
      <c r="C100" t="s">
        <v>64</v>
      </c>
      <c r="D100" t="str">
        <f t="shared" si="4"/>
        <v>avg</v>
      </c>
      <c r="E100" t="str">
        <f t="shared" si="8"/>
        <v>Cal-33</v>
      </c>
      <c r="F100" t="s">
        <v>34</v>
      </c>
      <c r="G100" s="73" cm="1">
        <f t="array" ref="G100">INDEX(PPAcfd!$E$28:$T$35,Summary!K100,Summary!L100)</f>
        <v>3537441.281226316</v>
      </c>
      <c r="H100" s="73" cm="1">
        <f t="array" ref="H100">INDEX(SwapSold!$E$28:$T$35,Summary!K100,Summary!L100)</f>
        <v>262486.59707318671</v>
      </c>
      <c r="I100" s="20" cm="1">
        <f t="array" ref="I100">INDEX(DualFuelCM!$E$28:$T$35,Summary!K100,Summary!L100)</f>
        <v>7387308.4647662686</v>
      </c>
      <c r="J100" s="20"/>
      <c r="K100">
        <f t="shared" si="6"/>
        <v>8</v>
      </c>
      <c r="L100">
        <f t="shared" si="9"/>
        <v>12</v>
      </c>
    </row>
    <row r="101" spans="2:12" x14ac:dyDescent="0.3">
      <c r="B101" t="str">
        <f t="shared" si="1"/>
        <v>MarinusPortlandYallourn</v>
      </c>
      <c r="C101" t="s">
        <v>64</v>
      </c>
      <c r="D101">
        <f t="shared" si="4"/>
        <v>1</v>
      </c>
      <c r="E101" t="s">
        <v>15</v>
      </c>
      <c r="F101" t="s">
        <v>34</v>
      </c>
      <c r="G101" s="73" cm="1">
        <f t="array" ref="G101">INDEX(PPAcfd!$E$28:$T$35,Summary!K101,Summary!L101)</f>
        <v>19547094.37716816</v>
      </c>
      <c r="H101" s="73" cm="1">
        <f t="array" ref="H101">INDEX(SwapSold!$E$28:$T$35,Summary!K101,Summary!L101)</f>
        <v>24413090.942584444</v>
      </c>
      <c r="I101" s="20" cm="1">
        <f t="array" ref="I101">INDEX(DualFuelCM!$E$28:$T$35,Summary!K101,Summary!L101)</f>
        <v>13895765.492887177</v>
      </c>
      <c r="J101" s="20"/>
      <c r="K101">
        <f t="shared" si="6"/>
        <v>1</v>
      </c>
      <c r="L101">
        <f t="shared" ref="L101:L132" si="10">VLOOKUP(E101,$R$5:$S$20,2,FALSE)</f>
        <v>13</v>
      </c>
    </row>
    <row r="102" spans="2:12" x14ac:dyDescent="0.3">
      <c r="B102" t="str">
        <f t="shared" si="1"/>
        <v>MarinusPortlandYallourn</v>
      </c>
      <c r="C102" t="s">
        <v>64</v>
      </c>
      <c r="D102">
        <f t="shared" si="4"/>
        <v>0.95</v>
      </c>
      <c r="E102" t="str">
        <f t="shared" si="8"/>
        <v>Cal-34</v>
      </c>
      <c r="F102" t="s">
        <v>34</v>
      </c>
      <c r="G102" s="73" cm="1">
        <f t="array" ref="G102">INDEX(PPAcfd!$E$28:$T$35,Summary!K102,Summary!L102)</f>
        <v>8779102.6117058806</v>
      </c>
      <c r="H102" s="73" cm="1">
        <f t="array" ref="H102">INDEX(SwapSold!$E$28:$T$35,Summary!K102,Summary!L102)</f>
        <v>13665409.779925922</v>
      </c>
      <c r="I102" s="20" cm="1">
        <f t="array" ref="I102">INDEX(DualFuelCM!$E$28:$T$35,Summary!K102,Summary!L102)</f>
        <v>9684070.6491546817</v>
      </c>
      <c r="J102" s="20"/>
      <c r="K102">
        <f t="shared" si="6"/>
        <v>2</v>
      </c>
      <c r="L102">
        <f t="shared" si="10"/>
        <v>13</v>
      </c>
    </row>
    <row r="103" spans="2:12" x14ac:dyDescent="0.3">
      <c r="B103" t="str">
        <f t="shared" si="1"/>
        <v>MarinusPortlandYallourn</v>
      </c>
      <c r="C103" t="s">
        <v>64</v>
      </c>
      <c r="D103">
        <f t="shared" si="4"/>
        <v>0.75</v>
      </c>
      <c r="E103" t="str">
        <f t="shared" si="8"/>
        <v>Cal-34</v>
      </c>
      <c r="F103" t="s">
        <v>34</v>
      </c>
      <c r="G103" s="73" cm="1">
        <f t="array" ref="G103">INDEX(PPAcfd!$E$28:$T$35,Summary!K103,Summary!L103)</f>
        <v>5097447.9264059858</v>
      </c>
      <c r="H103" s="73" cm="1">
        <f t="array" ref="H103">INDEX(SwapSold!$E$28:$T$35,Summary!K103,Summary!L103)</f>
        <v>5706034.4691491816</v>
      </c>
      <c r="I103" s="20" cm="1">
        <f t="array" ref="I103">INDEX(DualFuelCM!$E$28:$T$35,Summary!K103,Summary!L103)</f>
        <v>8194616.070036551</v>
      </c>
      <c r="J103" s="20"/>
      <c r="K103">
        <f t="shared" si="6"/>
        <v>3</v>
      </c>
      <c r="L103">
        <f t="shared" si="10"/>
        <v>13</v>
      </c>
    </row>
    <row r="104" spans="2:12" x14ac:dyDescent="0.3">
      <c r="B104" t="str">
        <f t="shared" si="1"/>
        <v>MarinusPortlandYallourn</v>
      </c>
      <c r="C104" t="s">
        <v>64</v>
      </c>
      <c r="D104">
        <f t="shared" si="4"/>
        <v>0.5</v>
      </c>
      <c r="E104" t="str">
        <f t="shared" si="8"/>
        <v>Cal-34</v>
      </c>
      <c r="F104" t="s">
        <v>34</v>
      </c>
      <c r="G104" s="73" cm="1">
        <f t="array" ref="G104">INDEX(PPAcfd!$E$28:$T$35,Summary!K104,Summary!L104)</f>
        <v>1818270.7165544797</v>
      </c>
      <c r="H104" s="73" cm="1">
        <f t="array" ref="H104">INDEX(SwapSold!$E$28:$T$35,Summary!K104,Summary!L104)</f>
        <v>-156929.40771641416</v>
      </c>
      <c r="I104" s="20" cm="1">
        <f t="array" ref="I104">INDEX(DualFuelCM!$E$28:$T$35,Summary!K104,Summary!L104)</f>
        <v>7156776.412663402</v>
      </c>
      <c r="J104" s="20"/>
      <c r="K104">
        <f t="shared" si="6"/>
        <v>4</v>
      </c>
      <c r="L104">
        <f t="shared" si="10"/>
        <v>13</v>
      </c>
    </row>
    <row r="105" spans="2:12" x14ac:dyDescent="0.3">
      <c r="B105" t="str">
        <f t="shared" si="1"/>
        <v>MarinusPortlandYallourn</v>
      </c>
      <c r="C105" t="s">
        <v>64</v>
      </c>
      <c r="D105">
        <f t="shared" si="4"/>
        <v>0.25</v>
      </c>
      <c r="E105" t="str">
        <f t="shared" si="8"/>
        <v>Cal-34</v>
      </c>
      <c r="F105" t="s">
        <v>34</v>
      </c>
      <c r="G105" s="73" cm="1">
        <f t="array" ref="G105">INDEX(PPAcfd!$E$28:$T$35,Summary!K105,Summary!L105)</f>
        <v>-2332518.9322687602</v>
      </c>
      <c r="H105" s="73" cm="1">
        <f t="array" ref="H105">INDEX(SwapSold!$E$28:$T$35,Summary!K105,Summary!L105)</f>
        <v>-5316620.215034415</v>
      </c>
      <c r="I105" s="20" cm="1">
        <f t="array" ref="I105">INDEX(DualFuelCM!$E$28:$T$35,Summary!K105,Summary!L105)</f>
        <v>5996422.373534983</v>
      </c>
      <c r="J105" s="20"/>
      <c r="K105">
        <f t="shared" si="6"/>
        <v>5</v>
      </c>
      <c r="L105">
        <f t="shared" si="10"/>
        <v>13</v>
      </c>
    </row>
    <row r="106" spans="2:12" x14ac:dyDescent="0.3">
      <c r="B106" t="str">
        <f t="shared" si="1"/>
        <v>MarinusPortlandYallourn</v>
      </c>
      <c r="C106" t="s">
        <v>64</v>
      </c>
      <c r="D106">
        <f t="shared" si="4"/>
        <v>0.05</v>
      </c>
      <c r="E106" t="str">
        <f t="shared" si="8"/>
        <v>Cal-34</v>
      </c>
      <c r="F106" t="s">
        <v>34</v>
      </c>
      <c r="G106" s="73" cm="1">
        <f t="array" ref="G106">INDEX(PPAcfd!$E$28:$T$35,Summary!K106,Summary!L106)</f>
        <v>-7260338.3949745549</v>
      </c>
      <c r="H106" s="73" cm="1">
        <f t="array" ref="H106">INDEX(SwapSold!$E$28:$T$35,Summary!K106,Summary!L106)</f>
        <v>-11793220.559256475</v>
      </c>
      <c r="I106" s="20" cm="1">
        <f t="array" ref="I106">INDEX(DualFuelCM!$E$28:$T$35,Summary!K106,Summary!L106)</f>
        <v>4502290.4814873254</v>
      </c>
      <c r="J106" s="20"/>
      <c r="K106">
        <f t="shared" si="6"/>
        <v>6</v>
      </c>
      <c r="L106">
        <f t="shared" si="10"/>
        <v>13</v>
      </c>
    </row>
    <row r="107" spans="2:12" x14ac:dyDescent="0.3">
      <c r="B107" t="str">
        <f t="shared" si="1"/>
        <v>MarinusPortlandYallourn</v>
      </c>
      <c r="C107" t="s">
        <v>64</v>
      </c>
      <c r="D107">
        <f t="shared" si="4"/>
        <v>0</v>
      </c>
      <c r="E107" t="str">
        <f t="shared" si="8"/>
        <v>Cal-34</v>
      </c>
      <c r="F107" t="s">
        <v>34</v>
      </c>
      <c r="G107" s="73" cm="1">
        <f t="array" ref="G107">INDEX(PPAcfd!$E$28:$T$35,Summary!K107,Summary!L107)</f>
        <v>-11771121.896834217</v>
      </c>
      <c r="H107" s="73" cm="1">
        <f t="array" ref="H107">INDEX(SwapSold!$E$28:$T$35,Summary!K107,Summary!L107)</f>
        <v>-26755142.725660257</v>
      </c>
      <c r="I107" s="20" cm="1">
        <f t="array" ref="I107">INDEX(DualFuelCM!$E$28:$T$35,Summary!K107,Summary!L107)</f>
        <v>2809295.95860676</v>
      </c>
      <c r="J107" s="20"/>
      <c r="K107">
        <f t="shared" si="6"/>
        <v>7</v>
      </c>
      <c r="L107">
        <f t="shared" si="10"/>
        <v>13</v>
      </c>
    </row>
    <row r="108" spans="2:12" x14ac:dyDescent="0.3">
      <c r="B108" t="str">
        <f t="shared" si="1"/>
        <v>MarinusPortlandYallourn</v>
      </c>
      <c r="C108" t="s">
        <v>64</v>
      </c>
      <c r="D108" t="str">
        <f t="shared" si="4"/>
        <v>avg</v>
      </c>
      <c r="E108" t="str">
        <f t="shared" si="8"/>
        <v>Cal-34</v>
      </c>
      <c r="F108" t="s">
        <v>34</v>
      </c>
      <c r="G108" s="73" cm="1">
        <f t="array" ref="G108">INDEX(PPAcfd!$E$28:$T$35,Summary!K108,Summary!L108)</f>
        <v>1351019.833479428</v>
      </c>
      <c r="H108" s="73" cm="1">
        <f t="array" ref="H108">INDEX(SwapSold!$E$28:$T$35,Summary!K108,Summary!L108)</f>
        <v>280956.07236278942</v>
      </c>
      <c r="I108" s="20" cm="1">
        <f t="array" ref="I108">INDEX(DualFuelCM!$E$28:$T$35,Summary!K108,Summary!L108)</f>
        <v>7115648.4893266335</v>
      </c>
      <c r="J108" s="20"/>
      <c r="K108">
        <f t="shared" si="6"/>
        <v>8</v>
      </c>
      <c r="L108">
        <f t="shared" si="10"/>
        <v>13</v>
      </c>
    </row>
    <row r="109" spans="2:12" x14ac:dyDescent="0.3">
      <c r="B109" t="str">
        <f t="shared" si="1"/>
        <v>MarinusPortlandYallourn</v>
      </c>
      <c r="C109" t="s">
        <v>64</v>
      </c>
      <c r="D109">
        <f t="shared" si="4"/>
        <v>1</v>
      </c>
      <c r="E109" t="s">
        <v>16</v>
      </c>
      <c r="F109" t="s">
        <v>34</v>
      </c>
      <c r="G109" s="73" cm="1">
        <f t="array" ref="G109">INDEX(PPAcfd!$E$28:$T$35,Summary!K109,Summary!L109)</f>
        <v>15716901.963889752</v>
      </c>
      <c r="H109" s="73" cm="1">
        <f t="array" ref="H109">INDEX(SwapSold!$E$28:$T$35,Summary!K109,Summary!L109)</f>
        <v>26658813.287425928</v>
      </c>
      <c r="I109" s="20" cm="1">
        <f t="array" ref="I109">INDEX(DualFuelCM!$E$28:$T$35,Summary!K109,Summary!L109)</f>
        <v>13174072.328040201</v>
      </c>
      <c r="J109" s="20"/>
      <c r="K109">
        <f t="shared" si="6"/>
        <v>1</v>
      </c>
      <c r="L109">
        <f t="shared" si="10"/>
        <v>14</v>
      </c>
    </row>
    <row r="110" spans="2:12" x14ac:dyDescent="0.3">
      <c r="B110" t="str">
        <f t="shared" si="1"/>
        <v>MarinusPortlandYallourn</v>
      </c>
      <c r="C110" t="s">
        <v>64</v>
      </c>
      <c r="D110">
        <f t="shared" si="4"/>
        <v>0.95</v>
      </c>
      <c r="E110" t="str">
        <f t="shared" si="8"/>
        <v>Cal-35</v>
      </c>
      <c r="F110" t="s">
        <v>34</v>
      </c>
      <c r="G110" s="73" cm="1">
        <f t="array" ref="G110">INDEX(PPAcfd!$E$28:$T$35,Summary!K110,Summary!L110)</f>
        <v>6934097.1145695336</v>
      </c>
      <c r="H110" s="73" cm="1">
        <f t="array" ref="H110">INDEX(SwapSold!$E$28:$T$35,Summary!K110,Summary!L110)</f>
        <v>15389556.759147231</v>
      </c>
      <c r="I110" s="20" cm="1">
        <f t="array" ref="I110">INDEX(DualFuelCM!$E$28:$T$35,Summary!K110,Summary!L110)</f>
        <v>9484967.0903504472</v>
      </c>
      <c r="J110" s="20"/>
      <c r="K110">
        <f t="shared" si="6"/>
        <v>2</v>
      </c>
      <c r="L110">
        <f t="shared" si="10"/>
        <v>14</v>
      </c>
    </row>
    <row r="111" spans="2:12" x14ac:dyDescent="0.3">
      <c r="B111" t="str">
        <f t="shared" si="1"/>
        <v>MarinusPortlandYallourn</v>
      </c>
      <c r="C111" t="s">
        <v>64</v>
      </c>
      <c r="D111">
        <f t="shared" si="4"/>
        <v>0.75</v>
      </c>
      <c r="E111" t="str">
        <f t="shared" si="8"/>
        <v>Cal-35</v>
      </c>
      <c r="F111" t="s">
        <v>34</v>
      </c>
      <c r="G111" s="73" cm="1">
        <f t="array" ref="G111">INDEX(PPAcfd!$E$28:$T$35,Summary!K111,Summary!L111)</f>
        <v>4341984.4492295785</v>
      </c>
      <c r="H111" s="73" cm="1">
        <f t="array" ref="H111">INDEX(SwapSold!$E$28:$T$35,Summary!K111,Summary!L111)</f>
        <v>5960732.1281075468</v>
      </c>
      <c r="I111" s="20" cm="1">
        <f t="array" ref="I111">INDEX(DualFuelCM!$E$28:$T$35,Summary!K111,Summary!L111)</f>
        <v>8216563.6153750429</v>
      </c>
      <c r="J111" s="20"/>
      <c r="K111">
        <f t="shared" si="6"/>
        <v>3</v>
      </c>
      <c r="L111">
        <f t="shared" si="10"/>
        <v>14</v>
      </c>
    </row>
    <row r="112" spans="2:12" x14ac:dyDescent="0.3">
      <c r="B112" t="str">
        <f t="shared" si="1"/>
        <v>MarinusPortlandYallourn</v>
      </c>
      <c r="C112" t="s">
        <v>64</v>
      </c>
      <c r="D112">
        <f t="shared" si="4"/>
        <v>0.5</v>
      </c>
      <c r="E112" t="str">
        <f t="shared" si="8"/>
        <v>Cal-35</v>
      </c>
      <c r="F112" t="s">
        <v>34</v>
      </c>
      <c r="G112" s="73" cm="1">
        <f t="array" ref="G112">INDEX(PPAcfd!$E$28:$T$35,Summary!K112,Summary!L112)</f>
        <v>1773963.765345963</v>
      </c>
      <c r="H112" s="73" cm="1">
        <f t="array" ref="H112">INDEX(SwapSold!$E$28:$T$35,Summary!K112,Summary!L112)</f>
        <v>-121730.56327100634</v>
      </c>
      <c r="I112" s="20" cm="1">
        <f t="array" ref="I112">INDEX(DualFuelCM!$E$28:$T$35,Summary!K112,Summary!L112)</f>
        <v>7317971.7846809132</v>
      </c>
      <c r="J112" s="20"/>
      <c r="K112">
        <f t="shared" si="6"/>
        <v>4</v>
      </c>
      <c r="L112">
        <f t="shared" si="10"/>
        <v>14</v>
      </c>
    </row>
    <row r="113" spans="2:12" x14ac:dyDescent="0.3">
      <c r="B113" t="str">
        <f t="shared" si="1"/>
        <v>MarinusPortlandYallourn</v>
      </c>
      <c r="C113" t="s">
        <v>64</v>
      </c>
      <c r="D113">
        <f t="shared" si="4"/>
        <v>0.25</v>
      </c>
      <c r="E113" t="str">
        <f t="shared" si="8"/>
        <v>Cal-35</v>
      </c>
      <c r="F113" t="s">
        <v>34</v>
      </c>
      <c r="G113" s="73" cm="1">
        <f t="array" ref="G113">INDEX(PPAcfd!$E$28:$T$35,Summary!K113,Summary!L113)</f>
        <v>-3188705.9654844566</v>
      </c>
      <c r="H113" s="73" cm="1">
        <f t="array" ref="H113">INDEX(SwapSold!$E$28:$T$35,Summary!K113,Summary!L113)</f>
        <v>-4339926.7450684626</v>
      </c>
      <c r="I113" s="20" cm="1">
        <f t="array" ref="I113">INDEX(DualFuelCM!$E$28:$T$35,Summary!K113,Summary!L113)</f>
        <v>5994683.2118304959</v>
      </c>
      <c r="J113" s="20"/>
      <c r="K113">
        <f t="shared" si="6"/>
        <v>5</v>
      </c>
      <c r="L113">
        <f t="shared" si="10"/>
        <v>14</v>
      </c>
    </row>
    <row r="114" spans="2:12" x14ac:dyDescent="0.3">
      <c r="B114" t="str">
        <f t="shared" si="1"/>
        <v>MarinusPortlandYallourn</v>
      </c>
      <c r="C114" t="s">
        <v>64</v>
      </c>
      <c r="D114">
        <f t="shared" si="4"/>
        <v>0.05</v>
      </c>
      <c r="E114" t="str">
        <f t="shared" si="8"/>
        <v>Cal-35</v>
      </c>
      <c r="F114" t="s">
        <v>34</v>
      </c>
      <c r="G114" s="73" cm="1">
        <f t="array" ref="G114">INDEX(PPAcfd!$E$28:$T$35,Summary!K114,Summary!L114)</f>
        <v>-9707664.7343042735</v>
      </c>
      <c r="H114" s="73" cm="1">
        <f t="array" ref="H114">INDEX(SwapSold!$E$28:$T$35,Summary!K114,Summary!L114)</f>
        <v>-9551833.4742996618</v>
      </c>
      <c r="I114" s="20" cm="1">
        <f t="array" ref="I114">INDEX(DualFuelCM!$E$28:$T$35,Summary!K114,Summary!L114)</f>
        <v>4211905.0387581801</v>
      </c>
      <c r="J114" s="20"/>
      <c r="K114">
        <f t="shared" si="6"/>
        <v>6</v>
      </c>
      <c r="L114">
        <f t="shared" si="10"/>
        <v>14</v>
      </c>
    </row>
    <row r="115" spans="2:12" x14ac:dyDescent="0.3">
      <c r="B115" t="str">
        <f t="shared" si="1"/>
        <v>MarinusPortlandYallourn</v>
      </c>
      <c r="C115" t="s">
        <v>64</v>
      </c>
      <c r="D115">
        <f t="shared" si="4"/>
        <v>0</v>
      </c>
      <c r="E115" t="str">
        <f t="shared" si="8"/>
        <v>Cal-35</v>
      </c>
      <c r="F115" t="s">
        <v>34</v>
      </c>
      <c r="G115" s="73" cm="1">
        <f t="array" ref="G115">INDEX(PPAcfd!$E$28:$T$35,Summary!K115,Summary!L115)</f>
        <v>-13173363.950045979</v>
      </c>
      <c r="H115" s="73" cm="1">
        <f t="array" ref="H115">INDEX(SwapSold!$E$28:$T$35,Summary!K115,Summary!L115)</f>
        <v>-23334702.850207284</v>
      </c>
      <c r="I115" s="20" cm="1">
        <f t="array" ref="I115">INDEX(DualFuelCM!$E$28:$T$35,Summary!K115,Summary!L115)</f>
        <v>2689222.7830751161</v>
      </c>
      <c r="J115" s="20"/>
      <c r="K115">
        <f t="shared" si="6"/>
        <v>7</v>
      </c>
      <c r="L115">
        <f t="shared" si="10"/>
        <v>14</v>
      </c>
    </row>
    <row r="116" spans="2:12" x14ac:dyDescent="0.3">
      <c r="B116" t="str">
        <f t="shared" si="1"/>
        <v>MarinusPortlandYallourn</v>
      </c>
      <c r="C116" t="s">
        <v>64</v>
      </c>
      <c r="D116" t="str">
        <f t="shared" si="4"/>
        <v>avg</v>
      </c>
      <c r="E116" t="str">
        <f t="shared" si="8"/>
        <v>Cal-35</v>
      </c>
      <c r="F116" t="s">
        <v>34</v>
      </c>
      <c r="G116" s="73" cm="1">
        <f t="array" ref="G116">INDEX(PPAcfd!$E$28:$T$35,Summary!K116,Summary!L116)</f>
        <v>367625.91581403429</v>
      </c>
      <c r="H116" s="73" cm="1">
        <f t="array" ref="H116">INDEX(SwapSold!$E$28:$T$35,Summary!K116,Summary!L116)</f>
        <v>1092879.585397484</v>
      </c>
      <c r="I116" s="20" cm="1">
        <f t="array" ref="I116">INDEX(DualFuelCM!$E$28:$T$35,Summary!K116,Summary!L116)</f>
        <v>7093361.6933861971</v>
      </c>
      <c r="J116" s="20"/>
      <c r="K116">
        <f t="shared" si="6"/>
        <v>8</v>
      </c>
      <c r="L116">
        <f t="shared" si="10"/>
        <v>14</v>
      </c>
    </row>
    <row r="117" spans="2:12" x14ac:dyDescent="0.3">
      <c r="B117" t="str">
        <f t="shared" si="1"/>
        <v>MarinusPortlandYallourn</v>
      </c>
      <c r="C117" t="s">
        <v>64</v>
      </c>
      <c r="D117">
        <f t="shared" si="4"/>
        <v>1</v>
      </c>
      <c r="E117" t="s">
        <v>17</v>
      </c>
      <c r="F117" t="s">
        <v>34</v>
      </c>
      <c r="G117" s="73" cm="1">
        <f t="array" ref="G117">INDEX(PPAcfd!$E$28:$T$35,Summary!K117,Summary!L117)</f>
        <v>18677134.238348499</v>
      </c>
      <c r="H117" s="73" cm="1">
        <f t="array" ref="H117">INDEX(SwapSold!$E$28:$T$35,Summary!K117,Summary!L117)</f>
        <v>32112698.219687216</v>
      </c>
      <c r="I117" s="20" cm="1">
        <f t="array" ref="I117">INDEX(DualFuelCM!$E$28:$T$35,Summary!K117,Summary!L117)</f>
        <v>14210274.75556235</v>
      </c>
      <c r="J117" s="20"/>
      <c r="K117">
        <f t="shared" si="6"/>
        <v>1</v>
      </c>
      <c r="L117">
        <f t="shared" si="10"/>
        <v>15</v>
      </c>
    </row>
    <row r="118" spans="2:12" x14ac:dyDescent="0.3">
      <c r="B118" t="str">
        <f t="shared" si="1"/>
        <v>MarinusPortlandYallourn</v>
      </c>
      <c r="C118" t="s">
        <v>64</v>
      </c>
      <c r="D118">
        <f t="shared" si="4"/>
        <v>0.95</v>
      </c>
      <c r="E118" t="str">
        <f t="shared" si="8"/>
        <v>Cal-36</v>
      </c>
      <c r="F118" t="s">
        <v>34</v>
      </c>
      <c r="G118" s="73" cm="1">
        <f t="array" ref="G118">INDEX(PPAcfd!$E$28:$T$35,Summary!K118,Summary!L118)</f>
        <v>9147152.4639808033</v>
      </c>
      <c r="H118" s="73" cm="1">
        <f t="array" ref="H118">INDEX(SwapSold!$E$28:$T$35,Summary!K118,Summary!L118)</f>
        <v>17301001.542164236</v>
      </c>
      <c r="I118" s="20" cm="1">
        <f t="array" ref="I118">INDEX(DualFuelCM!$E$28:$T$35,Summary!K118,Summary!L118)</f>
        <v>10162440.302722698</v>
      </c>
      <c r="J118" s="20"/>
      <c r="K118">
        <f t="shared" si="6"/>
        <v>2</v>
      </c>
      <c r="L118">
        <f t="shared" si="10"/>
        <v>15</v>
      </c>
    </row>
    <row r="119" spans="2:12" x14ac:dyDescent="0.3">
      <c r="B119" t="str">
        <f t="shared" si="1"/>
        <v>MarinusPortlandYallourn</v>
      </c>
      <c r="C119" t="s">
        <v>64</v>
      </c>
      <c r="D119">
        <f t="shared" si="4"/>
        <v>0.75</v>
      </c>
      <c r="E119" t="str">
        <f t="shared" si="8"/>
        <v>Cal-36</v>
      </c>
      <c r="F119" t="s">
        <v>34</v>
      </c>
      <c r="G119" s="73" cm="1">
        <f t="array" ref="G119">INDEX(PPAcfd!$E$28:$T$35,Summary!K119,Summary!L119)</f>
        <v>6838270.4476260999</v>
      </c>
      <c r="H119" s="73" cm="1">
        <f t="array" ref="H119">INDEX(SwapSold!$E$28:$T$35,Summary!K119,Summary!L119)</f>
        <v>6746203.9134955332</v>
      </c>
      <c r="I119" s="20" cm="1">
        <f t="array" ref="I119">INDEX(DualFuelCM!$E$28:$T$35,Summary!K119,Summary!L119)</f>
        <v>8911905.3769238498</v>
      </c>
      <c r="J119" s="20"/>
      <c r="K119">
        <f t="shared" si="6"/>
        <v>3</v>
      </c>
      <c r="L119">
        <f t="shared" si="10"/>
        <v>15</v>
      </c>
    </row>
    <row r="120" spans="2:12" x14ac:dyDescent="0.3">
      <c r="B120" t="str">
        <f t="shared" si="1"/>
        <v>MarinusPortlandYallourn</v>
      </c>
      <c r="C120" t="s">
        <v>64</v>
      </c>
      <c r="D120">
        <f t="shared" si="4"/>
        <v>0.5</v>
      </c>
      <c r="E120" t="str">
        <f t="shared" ref="E120:E132" si="11">E119</f>
        <v>Cal-36</v>
      </c>
      <c r="F120" t="s">
        <v>34</v>
      </c>
      <c r="G120" s="73" cm="1">
        <f t="array" ref="G120">INDEX(PPAcfd!$E$28:$T$35,Summary!K120,Summary!L120)</f>
        <v>4306958.7650676677</v>
      </c>
      <c r="H120" s="73" cm="1">
        <f t="array" ref="H120">INDEX(SwapSold!$E$28:$T$35,Summary!K120,Summary!L120)</f>
        <v>-179403.95538628977</v>
      </c>
      <c r="I120" s="20" cm="1">
        <f t="array" ref="I120">INDEX(DualFuelCM!$E$28:$T$35,Summary!K120,Summary!L120)</f>
        <v>7987079.9737489047</v>
      </c>
      <c r="J120" s="20"/>
      <c r="K120">
        <f t="shared" si="6"/>
        <v>4</v>
      </c>
      <c r="L120">
        <f t="shared" si="10"/>
        <v>15</v>
      </c>
    </row>
    <row r="121" spans="2:12" x14ac:dyDescent="0.3">
      <c r="B121" t="str">
        <f t="shared" si="1"/>
        <v>MarinusPortlandYallourn</v>
      </c>
      <c r="C121" t="s">
        <v>64</v>
      </c>
      <c r="D121">
        <f t="shared" si="4"/>
        <v>0.25</v>
      </c>
      <c r="E121" t="str">
        <f t="shared" si="11"/>
        <v>Cal-36</v>
      </c>
      <c r="F121" t="s">
        <v>34</v>
      </c>
      <c r="G121" s="73" cm="1">
        <f t="array" ref="G121">INDEX(PPAcfd!$E$28:$T$35,Summary!K121,Summary!L121)</f>
        <v>-1585433.6263925377</v>
      </c>
      <c r="H121" s="73" cm="1">
        <f t="array" ref="H121">INDEX(SwapSold!$E$28:$T$35,Summary!K121,Summary!L121)</f>
        <v>-4529255.6787025267</v>
      </c>
      <c r="I121" s="20" cm="1">
        <f t="array" ref="I121">INDEX(DualFuelCM!$E$28:$T$35,Summary!K121,Summary!L121)</f>
        <v>6464350.4651854839</v>
      </c>
      <c r="J121" s="20"/>
      <c r="K121">
        <f t="shared" si="6"/>
        <v>5</v>
      </c>
      <c r="L121">
        <f t="shared" si="10"/>
        <v>15</v>
      </c>
    </row>
    <row r="122" spans="2:12" x14ac:dyDescent="0.3">
      <c r="B122" t="str">
        <f t="shared" si="1"/>
        <v>MarinusPortlandYallourn</v>
      </c>
      <c r="C122" t="s">
        <v>64</v>
      </c>
      <c r="D122">
        <f t="shared" si="4"/>
        <v>0.05</v>
      </c>
      <c r="E122" t="str">
        <f t="shared" si="11"/>
        <v>Cal-36</v>
      </c>
      <c r="F122" t="s">
        <v>34</v>
      </c>
      <c r="G122" s="73" cm="1">
        <f t="array" ref="G122">INDEX(PPAcfd!$E$28:$T$35,Summary!K122,Summary!L122)</f>
        <v>-9202989.4231654126</v>
      </c>
      <c r="H122" s="73" cm="1">
        <f t="array" ref="H122">INDEX(SwapSold!$E$28:$T$35,Summary!K122,Summary!L122)</f>
        <v>-9505974.4733006749</v>
      </c>
      <c r="I122" s="20" cm="1">
        <f t="array" ref="I122">INDEX(DualFuelCM!$E$28:$T$35,Summary!K122,Summary!L122)</f>
        <v>4454221.997127736</v>
      </c>
      <c r="J122" s="20"/>
      <c r="K122">
        <f t="shared" si="6"/>
        <v>6</v>
      </c>
      <c r="L122">
        <f t="shared" si="10"/>
        <v>15</v>
      </c>
    </row>
    <row r="123" spans="2:12" x14ac:dyDescent="0.3">
      <c r="B123" t="str">
        <f t="shared" si="1"/>
        <v>MarinusPortlandYallourn</v>
      </c>
      <c r="C123" t="s">
        <v>64</v>
      </c>
      <c r="D123">
        <f t="shared" si="4"/>
        <v>0</v>
      </c>
      <c r="E123" t="str">
        <f t="shared" si="11"/>
        <v>Cal-36</v>
      </c>
      <c r="F123" t="s">
        <v>34</v>
      </c>
      <c r="G123" s="73" cm="1">
        <f t="array" ref="G123">INDEX(PPAcfd!$E$28:$T$35,Summary!K123,Summary!L123)</f>
        <v>-13364366.529581603</v>
      </c>
      <c r="H123" s="73" cm="1">
        <f t="array" ref="H123">INDEX(SwapSold!$E$28:$T$35,Summary!K123,Summary!L123)</f>
        <v>-20022173.415056791</v>
      </c>
      <c r="I123" s="20" cm="1">
        <f t="array" ref="I123">INDEX(DualFuelCM!$E$28:$T$35,Summary!K123,Summary!L123)</f>
        <v>2776968.8911981136</v>
      </c>
      <c r="J123" s="20"/>
      <c r="K123">
        <f t="shared" si="6"/>
        <v>7</v>
      </c>
      <c r="L123">
        <f t="shared" si="10"/>
        <v>15</v>
      </c>
    </row>
    <row r="124" spans="2:12" x14ac:dyDescent="0.3">
      <c r="B124" t="str">
        <f t="shared" si="1"/>
        <v>MarinusPortlandYallourn</v>
      </c>
      <c r="C124" t="s">
        <v>64</v>
      </c>
      <c r="D124" t="str">
        <f t="shared" si="4"/>
        <v>avg</v>
      </c>
      <c r="E124" t="str">
        <f t="shared" si="11"/>
        <v>Cal-36</v>
      </c>
      <c r="F124" t="s">
        <v>34</v>
      </c>
      <c r="G124" s="73" cm="1">
        <f t="array" ref="G124">INDEX(PPAcfd!$E$28:$T$35,Summary!K124,Summary!L124)</f>
        <v>2344010.1819194052</v>
      </c>
      <c r="H124" s="73" cm="1">
        <f t="array" ref="H124">INDEX(SwapSold!$E$28:$T$35,Summary!K124,Summary!L124)</f>
        <v>1552265.5768762014</v>
      </c>
      <c r="I124" s="20" cm="1">
        <f t="array" ref="I124">INDEX(DualFuelCM!$E$28:$T$35,Summary!K124,Summary!L124)</f>
        <v>7664448.6134296935</v>
      </c>
      <c r="J124" s="20"/>
      <c r="K124">
        <f t="shared" si="6"/>
        <v>8</v>
      </c>
      <c r="L124">
        <f t="shared" si="10"/>
        <v>15</v>
      </c>
    </row>
    <row r="125" spans="2:12" x14ac:dyDescent="0.3">
      <c r="B125" t="str">
        <f t="shared" si="1"/>
        <v>MarinusPortlandYallourn</v>
      </c>
      <c r="C125" t="s">
        <v>64</v>
      </c>
      <c r="D125">
        <f t="shared" si="4"/>
        <v>1</v>
      </c>
      <c r="E125" t="s">
        <v>18</v>
      </c>
      <c r="F125" t="s">
        <v>34</v>
      </c>
      <c r="G125" s="73" cm="1">
        <f t="array" ref="G125">INDEX(PPAcfd!$E$28:$T$35,Summary!K125,Summary!L125)</f>
        <v>15516445.012336491</v>
      </c>
      <c r="H125" s="73" cm="1">
        <f t="array" ref="H125">INDEX(SwapSold!$E$28:$T$35,Summary!K125,Summary!L125)</f>
        <v>31922117.992326356</v>
      </c>
      <c r="I125" s="20" cm="1">
        <f t="array" ref="I125">INDEX(DualFuelCM!$E$28:$T$35,Summary!K125,Summary!L125)</f>
        <v>13722686.057004662</v>
      </c>
      <c r="J125" s="20"/>
      <c r="K125">
        <f t="shared" si="6"/>
        <v>1</v>
      </c>
      <c r="L125">
        <f t="shared" si="10"/>
        <v>16</v>
      </c>
    </row>
    <row r="126" spans="2:12" x14ac:dyDescent="0.3">
      <c r="B126" t="str">
        <f t="shared" si="1"/>
        <v>MarinusPortlandYallourn</v>
      </c>
      <c r="C126" t="s">
        <v>64</v>
      </c>
      <c r="D126">
        <f t="shared" si="4"/>
        <v>0.95</v>
      </c>
      <c r="E126" t="str">
        <f t="shared" si="11"/>
        <v>Cal-37</v>
      </c>
      <c r="F126" t="s">
        <v>34</v>
      </c>
      <c r="G126" s="73" cm="1">
        <f t="array" ref="G126">INDEX(PPAcfd!$E$28:$T$35,Summary!K126,Summary!L126)</f>
        <v>7949213.5022256691</v>
      </c>
      <c r="H126" s="73" cm="1">
        <f t="array" ref="H126">INDEX(SwapSold!$E$28:$T$35,Summary!K126,Summary!L126)</f>
        <v>18793132.083803087</v>
      </c>
      <c r="I126" s="20" cm="1">
        <f t="array" ref="I126">INDEX(DualFuelCM!$E$28:$T$35,Summary!K126,Summary!L126)</f>
        <v>10106879.43744456</v>
      </c>
      <c r="J126" s="20"/>
      <c r="K126">
        <f t="shared" si="6"/>
        <v>2</v>
      </c>
      <c r="L126">
        <f t="shared" si="10"/>
        <v>16</v>
      </c>
    </row>
    <row r="127" spans="2:12" x14ac:dyDescent="0.3">
      <c r="B127" t="str">
        <f t="shared" si="1"/>
        <v>MarinusPortlandYallourn</v>
      </c>
      <c r="C127" t="s">
        <v>64</v>
      </c>
      <c r="D127">
        <f t="shared" si="4"/>
        <v>0.75</v>
      </c>
      <c r="E127" t="str">
        <f t="shared" si="11"/>
        <v>Cal-37</v>
      </c>
      <c r="F127" t="s">
        <v>34</v>
      </c>
      <c r="G127" s="73" cm="1">
        <f t="array" ref="G127">INDEX(PPAcfd!$E$28:$T$35,Summary!K127,Summary!L127)</f>
        <v>5782284.3503142195</v>
      </c>
      <c r="H127" s="73" cm="1">
        <f t="array" ref="H127">INDEX(SwapSold!$E$28:$T$35,Summary!K127,Summary!L127)</f>
        <v>7313253.6234075949</v>
      </c>
      <c r="I127" s="20" cm="1">
        <f t="array" ref="I127">INDEX(DualFuelCM!$E$28:$T$35,Summary!K127,Summary!L127)</f>
        <v>8884058.0917086024</v>
      </c>
      <c r="J127" s="20"/>
      <c r="K127">
        <f t="shared" si="6"/>
        <v>3</v>
      </c>
      <c r="L127">
        <f t="shared" si="10"/>
        <v>16</v>
      </c>
    </row>
    <row r="128" spans="2:12" x14ac:dyDescent="0.3">
      <c r="B128" t="str">
        <f t="shared" si="1"/>
        <v>MarinusPortlandYallourn</v>
      </c>
      <c r="C128" t="s">
        <v>64</v>
      </c>
      <c r="D128">
        <f t="shared" si="4"/>
        <v>0.5</v>
      </c>
      <c r="E128" t="str">
        <f t="shared" si="11"/>
        <v>Cal-37</v>
      </c>
      <c r="F128" t="s">
        <v>34</v>
      </c>
      <c r="G128" s="73" cm="1">
        <f t="array" ref="G128">INDEX(PPAcfd!$E$28:$T$35,Summary!K128,Summary!L128)</f>
        <v>3191318.2120238491</v>
      </c>
      <c r="H128" s="73" cm="1">
        <f t="array" ref="H128">INDEX(SwapSold!$E$28:$T$35,Summary!K128,Summary!L128)</f>
        <v>-182348.20765023938</v>
      </c>
      <c r="I128" s="20" cm="1">
        <f t="array" ref="I128">INDEX(DualFuelCM!$E$28:$T$35,Summary!K128,Summary!L128)</f>
        <v>7948678.3777431678</v>
      </c>
      <c r="J128" s="20"/>
      <c r="K128">
        <f t="shared" si="6"/>
        <v>4</v>
      </c>
      <c r="L128">
        <f t="shared" si="10"/>
        <v>16</v>
      </c>
    </row>
    <row r="129" spans="2:12" x14ac:dyDescent="0.3">
      <c r="B129" t="str">
        <f t="shared" si="1"/>
        <v>MarinusPortlandYallourn</v>
      </c>
      <c r="C129" t="s">
        <v>64</v>
      </c>
      <c r="D129">
        <f t="shared" si="4"/>
        <v>0.25</v>
      </c>
      <c r="E129" t="str">
        <f t="shared" si="11"/>
        <v>Cal-37</v>
      </c>
      <c r="F129" t="s">
        <v>34</v>
      </c>
      <c r="G129" s="73" cm="1">
        <f t="array" ref="G129">INDEX(PPAcfd!$E$28:$T$35,Summary!K129,Summary!L129)</f>
        <v>-3051190.1388612175</v>
      </c>
      <c r="H129" s="73" cm="1">
        <f t="array" ref="H129">INDEX(SwapSold!$E$28:$T$35,Summary!K129,Summary!L129)</f>
        <v>-4624618.712098293</v>
      </c>
      <c r="I129" s="20" cm="1">
        <f t="array" ref="I129">INDEX(DualFuelCM!$E$28:$T$35,Summary!K129,Summary!L129)</f>
        <v>6354928.9650224252</v>
      </c>
      <c r="J129" s="20"/>
      <c r="K129">
        <f t="shared" si="6"/>
        <v>5</v>
      </c>
      <c r="L129">
        <f t="shared" si="10"/>
        <v>16</v>
      </c>
    </row>
    <row r="130" spans="2:12" x14ac:dyDescent="0.3">
      <c r="B130" t="str">
        <f t="shared" si="1"/>
        <v>MarinusPortlandYallourn</v>
      </c>
      <c r="C130" t="s">
        <v>64</v>
      </c>
      <c r="D130">
        <f t="shared" si="4"/>
        <v>0.05</v>
      </c>
      <c r="E130" t="str">
        <f t="shared" si="11"/>
        <v>Cal-37</v>
      </c>
      <c r="F130" t="s">
        <v>34</v>
      </c>
      <c r="G130" s="73" cm="1">
        <f t="array" ref="G130">INDEX(PPAcfd!$E$28:$T$35,Summary!K130,Summary!L130)</f>
        <v>-11267686.142367104</v>
      </c>
      <c r="H130" s="73" cm="1">
        <f t="array" ref="H130">INDEX(SwapSold!$E$28:$T$35,Summary!K130,Summary!L130)</f>
        <v>-9515475.1914199702</v>
      </c>
      <c r="I130" s="20" cm="1">
        <f t="array" ref="I130">INDEX(DualFuelCM!$E$28:$T$35,Summary!K130,Summary!L130)</f>
        <v>4234759.4222913934</v>
      </c>
      <c r="J130" s="20"/>
      <c r="K130">
        <f t="shared" si="6"/>
        <v>6</v>
      </c>
      <c r="L130">
        <f t="shared" si="10"/>
        <v>16</v>
      </c>
    </row>
    <row r="131" spans="2:12" x14ac:dyDescent="0.3">
      <c r="B131" t="str">
        <f t="shared" si="1"/>
        <v>MarinusPortlandYallourn</v>
      </c>
      <c r="C131" t="s">
        <v>64</v>
      </c>
      <c r="D131">
        <f t="shared" si="4"/>
        <v>0</v>
      </c>
      <c r="E131" t="str">
        <f t="shared" si="11"/>
        <v>Cal-37</v>
      </c>
      <c r="F131" t="s">
        <v>34</v>
      </c>
      <c r="G131" s="73" cm="1">
        <f t="array" ref="G131">INDEX(PPAcfd!$E$28:$T$35,Summary!K131,Summary!L131)</f>
        <v>-15797664.721681023</v>
      </c>
      <c r="H131" s="73" cm="1">
        <f t="array" ref="H131">INDEX(SwapSold!$E$28:$T$35,Summary!K131,Summary!L131)</f>
        <v>-21744137.272019032</v>
      </c>
      <c r="I131" s="20" cm="1">
        <f t="array" ref="I131">INDEX(DualFuelCM!$E$28:$T$35,Summary!K131,Summary!L131)</f>
        <v>2570913.8800803204</v>
      </c>
      <c r="J131" s="20"/>
      <c r="K131">
        <f t="shared" si="6"/>
        <v>7</v>
      </c>
      <c r="L131">
        <f t="shared" si="10"/>
        <v>16</v>
      </c>
    </row>
    <row r="132" spans="2:12" x14ac:dyDescent="0.3">
      <c r="B132" t="str">
        <f t="shared" si="1"/>
        <v>MarinusPortlandYallourn</v>
      </c>
      <c r="C132" t="s">
        <v>64</v>
      </c>
      <c r="D132" t="str">
        <f t="shared" si="4"/>
        <v>avg</v>
      </c>
      <c r="E132" t="str">
        <f t="shared" si="11"/>
        <v>Cal-37</v>
      </c>
      <c r="F132" t="s">
        <v>34</v>
      </c>
      <c r="G132" s="73" cm="1">
        <f t="array" ref="G132">INDEX(PPAcfd!$E$28:$T$35,Summary!K132,Summary!L132)</f>
        <v>1015741.6562964547</v>
      </c>
      <c r="H132" s="73" cm="1">
        <f t="array" ref="H132">INDEX(SwapSold!$E$28:$T$35,Summary!K132,Summary!L132)</f>
        <v>1816944.0071363789</v>
      </c>
      <c r="I132" s="20" cm="1">
        <f t="array" ref="I132">INDEX(DualFuelCM!$E$28:$T$35,Summary!K132,Summary!L132)</f>
        <v>7572696.9018669194</v>
      </c>
      <c r="J132" s="20"/>
      <c r="K132">
        <f t="shared" si="6"/>
        <v>8</v>
      </c>
      <c r="L132">
        <f t="shared" si="10"/>
        <v>16</v>
      </c>
    </row>
    <row r="133" spans="2:12" x14ac:dyDescent="0.3">
      <c r="B133" t="str">
        <f t="shared" si="1"/>
        <v>MarinusPortlandYallourn</v>
      </c>
      <c r="C133" t="s">
        <v>64</v>
      </c>
      <c r="D133">
        <f t="shared" si="4"/>
        <v>1</v>
      </c>
      <c r="E133" t="str">
        <f>E5</f>
        <v>Cal-22</v>
      </c>
      <c r="F133" t="s">
        <v>44</v>
      </c>
      <c r="G133" s="73" cm="1">
        <f t="array" ref="G133">INDEX(PPAcfd!$E$28:$T$35,Summary!K133,Summary!L133)</f>
        <v>42921549.349923119</v>
      </c>
      <c r="H133" s="73" cm="1">
        <f t="array" ref="H133">INDEX(SwapSold!$E$28:$T$35,Summary!K133,Summary!L133)</f>
        <v>9750533.4899814688</v>
      </c>
      <c r="I133" s="20" cm="1">
        <f t="array" ref="I133">INDEX('2hBatteryCM'!$E$28:$T$35,Summary!K133,Summary!L133)</f>
        <v>8373890.6804175023</v>
      </c>
      <c r="J133" s="20"/>
      <c r="K133">
        <f t="shared" si="6"/>
        <v>1</v>
      </c>
      <c r="L133">
        <f t="shared" ref="L133:L140" si="12">VLOOKUP(E133,$R$5:$S$20,2,FALSE)</f>
        <v>1</v>
      </c>
    </row>
    <row r="134" spans="2:12" x14ac:dyDescent="0.3">
      <c r="B134" t="str">
        <f t="shared" si="1"/>
        <v>MarinusPortlandYallourn</v>
      </c>
      <c r="C134" t="s">
        <v>64</v>
      </c>
      <c r="D134">
        <f t="shared" si="4"/>
        <v>0.95</v>
      </c>
      <c r="E134" t="str">
        <f t="shared" ref="E134:E260" si="13">E6</f>
        <v>Cal-22</v>
      </c>
      <c r="F134" t="s">
        <v>44</v>
      </c>
      <c r="G134" s="73" cm="1">
        <f t="array" ref="G134">INDEX(PPAcfd!$E$28:$T$35,Summary!K134,Summary!L134)</f>
        <v>30217301.135695796</v>
      </c>
      <c r="H134" s="73" cm="1">
        <f t="array" ref="H134">INDEX(SwapSold!$E$28:$T$35,Summary!K134,Summary!L134)</f>
        <v>4708747.0747562461</v>
      </c>
      <c r="I134" s="20" cm="1">
        <f t="array" ref="I134">INDEX('2hBatteryCM'!$E$28:$T$35,Summary!K134,Summary!L134)</f>
        <v>5483134.7462438159</v>
      </c>
      <c r="J134" s="20"/>
      <c r="K134">
        <f t="shared" si="6"/>
        <v>2</v>
      </c>
      <c r="L134">
        <f t="shared" si="12"/>
        <v>1</v>
      </c>
    </row>
    <row r="135" spans="2:12" x14ac:dyDescent="0.3">
      <c r="B135" t="str">
        <f t="shared" si="1"/>
        <v>MarinusPortlandYallourn</v>
      </c>
      <c r="C135" t="s">
        <v>64</v>
      </c>
      <c r="D135">
        <f t="shared" si="4"/>
        <v>0.75</v>
      </c>
      <c r="E135" t="str">
        <f t="shared" si="13"/>
        <v>Cal-22</v>
      </c>
      <c r="F135" t="s">
        <v>44</v>
      </c>
      <c r="G135" s="73" cm="1">
        <f t="array" ref="G135">INDEX(PPAcfd!$E$28:$T$35,Summary!K135,Summary!L135)</f>
        <v>23619270.426674854</v>
      </c>
      <c r="H135" s="73" cm="1">
        <f t="array" ref="H135">INDEX(SwapSold!$E$28:$T$35,Summary!K135,Summary!L135)</f>
        <v>1953824.6706316678</v>
      </c>
      <c r="I135" s="20" cm="1">
        <f t="array" ref="I135">INDEX('2hBatteryCM'!$E$28:$T$35,Summary!K135,Summary!L135)</f>
        <v>4359555.4670132948</v>
      </c>
      <c r="J135" s="20"/>
      <c r="K135">
        <f t="shared" si="6"/>
        <v>3</v>
      </c>
      <c r="L135">
        <f t="shared" si="12"/>
        <v>1</v>
      </c>
    </row>
    <row r="136" spans="2:12" x14ac:dyDescent="0.3">
      <c r="B136" t="str">
        <f t="shared" si="1"/>
        <v>MarinusPortlandYallourn</v>
      </c>
      <c r="C136" t="s">
        <v>64</v>
      </c>
      <c r="D136">
        <f t="shared" si="4"/>
        <v>0.5</v>
      </c>
      <c r="E136" t="str">
        <f t="shared" si="13"/>
        <v>Cal-22</v>
      </c>
      <c r="F136" t="s">
        <v>44</v>
      </c>
      <c r="G136" s="73" cm="1">
        <f t="array" ref="G136">INDEX(PPAcfd!$E$28:$T$35,Summary!K136,Summary!L136)</f>
        <v>17933129.052012369</v>
      </c>
      <c r="H136" s="73" cm="1">
        <f t="array" ref="H136">INDEX(SwapSold!$E$28:$T$35,Summary!K136,Summary!L136)</f>
        <v>854.74924914786493</v>
      </c>
      <c r="I136" s="20" cm="1">
        <f t="array" ref="I136">INDEX('2hBatteryCM'!$E$28:$T$35,Summary!K136,Summary!L136)</f>
        <v>3649025.2600621753</v>
      </c>
      <c r="J136" s="20"/>
      <c r="K136">
        <f t="shared" si="6"/>
        <v>4</v>
      </c>
      <c r="L136">
        <f t="shared" si="12"/>
        <v>1</v>
      </c>
    </row>
    <row r="137" spans="2:12" x14ac:dyDescent="0.3">
      <c r="B137" t="str">
        <f t="shared" si="1"/>
        <v>MarinusPortlandYallourn</v>
      </c>
      <c r="C137" t="s">
        <v>64</v>
      </c>
      <c r="D137">
        <f t="shared" si="4"/>
        <v>0.25</v>
      </c>
      <c r="E137" t="str">
        <f t="shared" si="13"/>
        <v>Cal-22</v>
      </c>
      <c r="F137" t="s">
        <v>44</v>
      </c>
      <c r="G137" s="73" cm="1">
        <f t="array" ref="G137">INDEX(PPAcfd!$E$28:$T$35,Summary!K137,Summary!L137)</f>
        <v>13976925.106400451</v>
      </c>
      <c r="H137" s="73" cm="1">
        <f t="array" ref="H137">INDEX(SwapSold!$E$28:$T$35,Summary!K137,Summary!L137)</f>
        <v>-2202318.1628548801</v>
      </c>
      <c r="I137" s="20" cm="1">
        <f t="array" ref="I137">INDEX('2hBatteryCM'!$E$28:$T$35,Summary!K137,Summary!L137)</f>
        <v>3056713.6529262657</v>
      </c>
      <c r="J137" s="20"/>
      <c r="K137">
        <f t="shared" si="6"/>
        <v>5</v>
      </c>
      <c r="L137">
        <f t="shared" si="12"/>
        <v>1</v>
      </c>
    </row>
    <row r="138" spans="2:12" x14ac:dyDescent="0.3">
      <c r="B138" t="str">
        <f t="shared" si="1"/>
        <v>MarinusPortlandYallourn</v>
      </c>
      <c r="C138" t="s">
        <v>64</v>
      </c>
      <c r="D138">
        <f t="shared" si="4"/>
        <v>0.05</v>
      </c>
      <c r="E138" t="str">
        <f t="shared" si="13"/>
        <v>Cal-22</v>
      </c>
      <c r="F138" t="s">
        <v>44</v>
      </c>
      <c r="G138" s="73" cm="1">
        <f t="array" ref="G138">INDEX(PPAcfd!$E$28:$T$35,Summary!K138,Summary!L138)</f>
        <v>10329686.279967198</v>
      </c>
      <c r="H138" s="73" cm="1">
        <f t="array" ref="H138">INDEX(SwapSold!$E$28:$T$35,Summary!K138,Summary!L138)</f>
        <v>-5590296.4412127826</v>
      </c>
      <c r="I138" s="20" cm="1">
        <f t="array" ref="I138">INDEX('2hBatteryCM'!$E$28:$T$35,Summary!K138,Summary!L138)</f>
        <v>2360532.6534398715</v>
      </c>
      <c r="J138" s="20"/>
      <c r="K138">
        <f t="shared" si="6"/>
        <v>6</v>
      </c>
      <c r="L138">
        <f t="shared" si="12"/>
        <v>1</v>
      </c>
    </row>
    <row r="139" spans="2:12" x14ac:dyDescent="0.3">
      <c r="B139" t="str">
        <f t="shared" si="1"/>
        <v>MarinusPortlandYallourn</v>
      </c>
      <c r="C139" t="s">
        <v>64</v>
      </c>
      <c r="D139">
        <f t="shared" si="4"/>
        <v>0</v>
      </c>
      <c r="E139" t="str">
        <f t="shared" si="13"/>
        <v>Cal-22</v>
      </c>
      <c r="F139" t="s">
        <v>44</v>
      </c>
      <c r="G139" s="73" cm="1">
        <f t="array" ref="G139">INDEX(PPAcfd!$E$28:$T$35,Summary!K139,Summary!L139)</f>
        <v>3733222.8768259604</v>
      </c>
      <c r="H139" s="73" cm="1">
        <f t="array" ref="H139">INDEX(SwapSold!$E$28:$T$35,Summary!K139,Summary!L139)</f>
        <v>-13662184.279623836</v>
      </c>
      <c r="I139" s="20" cm="1">
        <f t="array" ref="I139">INDEX('2hBatteryCM'!$E$28:$T$35,Summary!K139,Summary!L139)</f>
        <v>1224189.049055109</v>
      </c>
      <c r="J139" s="20"/>
      <c r="K139">
        <f t="shared" si="6"/>
        <v>7</v>
      </c>
      <c r="L139">
        <f t="shared" si="12"/>
        <v>1</v>
      </c>
    </row>
    <row r="140" spans="2:12" x14ac:dyDescent="0.3">
      <c r="B140" t="str">
        <f t="shared" si="1"/>
        <v>MarinusPortlandYallourn</v>
      </c>
      <c r="C140" t="s">
        <v>64</v>
      </c>
      <c r="D140" t="str">
        <f t="shared" si="4"/>
        <v>avg</v>
      </c>
      <c r="E140" t="str">
        <f t="shared" si="13"/>
        <v>Cal-22</v>
      </c>
      <c r="F140" t="s">
        <v>44</v>
      </c>
      <c r="G140" s="73" cm="1">
        <f t="array" ref="G140">INDEX(PPAcfd!$E$28:$T$35,Summary!K140,Summary!L140)</f>
        <v>19013643.015240952</v>
      </c>
      <c r="H140" s="73" cm="1">
        <f t="array" ref="H140">INDEX(SwapSold!$E$28:$T$35,Summary!K140,Summary!L140)</f>
        <v>-195240.07009138132</v>
      </c>
      <c r="I140" s="20" cm="1">
        <f t="array" ref="I140">INDEX('2hBatteryCM'!$E$28:$T$35,Summary!K140,Summary!L140)</f>
        <v>3758052.9532137904</v>
      </c>
      <c r="J140" s="20"/>
      <c r="K140">
        <f t="shared" si="6"/>
        <v>8</v>
      </c>
      <c r="L140">
        <f t="shared" si="12"/>
        <v>1</v>
      </c>
    </row>
    <row r="141" spans="2:12" x14ac:dyDescent="0.3">
      <c r="B141" t="str">
        <f t="shared" si="1"/>
        <v>MarinusPortlandYallourn</v>
      </c>
      <c r="C141" t="s">
        <v>64</v>
      </c>
      <c r="D141">
        <f t="shared" si="4"/>
        <v>1</v>
      </c>
      <c r="E141" t="str">
        <f t="shared" si="13"/>
        <v>Cal-23</v>
      </c>
      <c r="F141" t="s">
        <v>44</v>
      </c>
      <c r="G141" s="73" cm="1">
        <f t="array" ref="G141">INDEX(PPAcfd!$E$28:$T$35,Summary!K141,Summary!L141)</f>
        <v>28566039.744818877</v>
      </c>
      <c r="H141" s="73" cm="1">
        <f t="array" ref="H141">INDEX(SwapSold!$E$28:$T$35,Summary!K141,Summary!L141)</f>
        <v>13932590.258378031</v>
      </c>
      <c r="I141" s="20" cm="1">
        <f t="array" ref="I141">INDEX('2hBatteryCM'!$E$28:$T$35,Summary!K141,Summary!L141)</f>
        <v>10650281.083637893</v>
      </c>
      <c r="J141" s="20"/>
      <c r="K141">
        <f t="shared" si="6"/>
        <v>1</v>
      </c>
      <c r="L141">
        <f t="shared" ref="L141:L204" si="14">VLOOKUP(E141,$R$5:$S$20,2,FALSE)</f>
        <v>2</v>
      </c>
    </row>
    <row r="142" spans="2:12" x14ac:dyDescent="0.3">
      <c r="B142" t="str">
        <f t="shared" si="1"/>
        <v>MarinusPortlandYallourn</v>
      </c>
      <c r="C142" t="s">
        <v>64</v>
      </c>
      <c r="D142">
        <f t="shared" si="4"/>
        <v>0.95</v>
      </c>
      <c r="E142" t="str">
        <f t="shared" si="13"/>
        <v>Cal-23</v>
      </c>
      <c r="F142" t="s">
        <v>44</v>
      </c>
      <c r="G142" s="73" cm="1">
        <f t="array" ref="G142">INDEX(PPAcfd!$E$28:$T$35,Summary!K142,Summary!L142)</f>
        <v>20053397.867657121</v>
      </c>
      <c r="H142" s="73" cm="1">
        <f t="array" ref="H142">INDEX(SwapSold!$E$28:$T$35,Summary!K142,Summary!L142)</f>
        <v>6474624.4779091263</v>
      </c>
      <c r="I142" s="20" cm="1">
        <f t="array" ref="I142">INDEX('2hBatteryCM'!$E$28:$T$35,Summary!K142,Summary!L142)</f>
        <v>7794660.0205758605</v>
      </c>
      <c r="J142" s="20"/>
      <c r="K142">
        <f t="shared" si="6"/>
        <v>2</v>
      </c>
      <c r="L142">
        <f t="shared" si="14"/>
        <v>2</v>
      </c>
    </row>
    <row r="143" spans="2:12" x14ac:dyDescent="0.3">
      <c r="B143" t="str">
        <f t="shared" si="1"/>
        <v>MarinusPortlandYallourn</v>
      </c>
      <c r="C143" t="s">
        <v>64</v>
      </c>
      <c r="D143">
        <f t="shared" si="4"/>
        <v>0.75</v>
      </c>
      <c r="E143" t="str">
        <f t="shared" si="13"/>
        <v>Cal-23</v>
      </c>
      <c r="F143" t="s">
        <v>44</v>
      </c>
      <c r="G143" s="73" cm="1">
        <f t="array" ref="G143">INDEX(PPAcfd!$E$28:$T$35,Summary!K143,Summary!L143)</f>
        <v>13614829.827161105</v>
      </c>
      <c r="H143" s="73" cm="1">
        <f t="array" ref="H143">INDEX(SwapSold!$E$28:$T$35,Summary!K143,Summary!L143)</f>
        <v>2808516.6575054191</v>
      </c>
      <c r="I143" s="20" cm="1">
        <f t="array" ref="I143">INDEX('2hBatteryCM'!$E$28:$T$35,Summary!K143,Summary!L143)</f>
        <v>6434219.2965804795</v>
      </c>
      <c r="J143" s="20"/>
      <c r="K143">
        <f t="shared" si="6"/>
        <v>3</v>
      </c>
      <c r="L143">
        <f t="shared" si="14"/>
        <v>2</v>
      </c>
    </row>
    <row r="144" spans="2:12" x14ac:dyDescent="0.3">
      <c r="B144" t="str">
        <f t="shared" si="1"/>
        <v>MarinusPortlandYallourn</v>
      </c>
      <c r="C144" t="s">
        <v>64</v>
      </c>
      <c r="D144">
        <f t="shared" si="4"/>
        <v>0.5</v>
      </c>
      <c r="E144" t="str">
        <f t="shared" si="13"/>
        <v>Cal-23</v>
      </c>
      <c r="F144" t="s">
        <v>44</v>
      </c>
      <c r="G144" s="73" cm="1">
        <f t="array" ref="G144">INDEX(PPAcfd!$E$28:$T$35,Summary!K144,Summary!L144)</f>
        <v>8293069.7662406433</v>
      </c>
      <c r="H144" s="73" cm="1">
        <f t="array" ref="H144">INDEX(SwapSold!$E$28:$T$35,Summary!K144,Summary!L144)</f>
        <v>488.48208825373263</v>
      </c>
      <c r="I144" s="20" cm="1">
        <f t="array" ref="I144">INDEX('2hBatteryCM'!$E$28:$T$35,Summary!K144,Summary!L144)</f>
        <v>5596920.5402043713</v>
      </c>
      <c r="J144" s="20"/>
      <c r="K144">
        <f t="shared" si="6"/>
        <v>4</v>
      </c>
      <c r="L144">
        <f t="shared" si="14"/>
        <v>2</v>
      </c>
    </row>
    <row r="145" spans="2:12" x14ac:dyDescent="0.3">
      <c r="B145" t="str">
        <f t="shared" si="1"/>
        <v>MarinusPortlandYallourn</v>
      </c>
      <c r="C145" t="s">
        <v>64</v>
      </c>
      <c r="D145">
        <f t="shared" si="4"/>
        <v>0.25</v>
      </c>
      <c r="E145" t="str">
        <f t="shared" si="13"/>
        <v>Cal-23</v>
      </c>
      <c r="F145" t="s">
        <v>44</v>
      </c>
      <c r="G145" s="73" cm="1">
        <f t="array" ref="G145">INDEX(PPAcfd!$E$28:$T$35,Summary!K145,Summary!L145)</f>
        <v>6033638.4153489191</v>
      </c>
      <c r="H145" s="73" cm="1">
        <f t="array" ref="H145">INDEX(SwapSold!$E$28:$T$35,Summary!K145,Summary!L145)</f>
        <v>-3203270.0412451704</v>
      </c>
      <c r="I145" s="20" cm="1">
        <f t="array" ref="I145">INDEX('2hBatteryCM'!$E$28:$T$35,Summary!K145,Summary!L145)</f>
        <v>4776887.8670569919</v>
      </c>
      <c r="J145" s="20"/>
      <c r="K145">
        <f t="shared" si="6"/>
        <v>5</v>
      </c>
      <c r="L145">
        <f t="shared" si="14"/>
        <v>2</v>
      </c>
    </row>
    <row r="146" spans="2:12" x14ac:dyDescent="0.3">
      <c r="B146" t="str">
        <f t="shared" si="1"/>
        <v>MarinusPortlandYallourn</v>
      </c>
      <c r="C146" t="s">
        <v>64</v>
      </c>
      <c r="D146">
        <f t="shared" si="4"/>
        <v>0.05</v>
      </c>
      <c r="E146" t="str">
        <f t="shared" si="13"/>
        <v>Cal-23</v>
      </c>
      <c r="F146" t="s">
        <v>44</v>
      </c>
      <c r="G146" s="73" cm="1">
        <f t="array" ref="G146">INDEX(PPAcfd!$E$28:$T$35,Summary!K146,Summary!L146)</f>
        <v>2223356.5953277797</v>
      </c>
      <c r="H146" s="73" cm="1">
        <f t="array" ref="H146">INDEX(SwapSold!$E$28:$T$35,Summary!K146,Summary!L146)</f>
        <v>-7784272.2287530433</v>
      </c>
      <c r="I146" s="20" cm="1">
        <f t="array" ref="I146">INDEX('2hBatteryCM'!$E$28:$T$35,Summary!K146,Summary!L146)</f>
        <v>3828053.3807629962</v>
      </c>
      <c r="J146" s="20"/>
      <c r="K146">
        <f t="shared" si="6"/>
        <v>6</v>
      </c>
      <c r="L146">
        <f t="shared" si="14"/>
        <v>2</v>
      </c>
    </row>
    <row r="147" spans="2:12" x14ac:dyDescent="0.3">
      <c r="B147" t="str">
        <f t="shared" si="1"/>
        <v>MarinusPortlandYallourn</v>
      </c>
      <c r="C147" t="s">
        <v>64</v>
      </c>
      <c r="D147">
        <f t="shared" si="4"/>
        <v>0</v>
      </c>
      <c r="E147" t="str">
        <f t="shared" si="13"/>
        <v>Cal-23</v>
      </c>
      <c r="F147" t="s">
        <v>44</v>
      </c>
      <c r="G147" s="73" cm="1">
        <f t="array" ref="G147">INDEX(PPAcfd!$E$28:$T$35,Summary!K147,Summary!L147)</f>
        <v>-2760843.3567973408</v>
      </c>
      <c r="H147" s="73" cm="1">
        <f t="array" ref="H147">INDEX(SwapSold!$E$28:$T$35,Summary!K147,Summary!L147)</f>
        <v>-20984937.076507073</v>
      </c>
      <c r="I147" s="20" cm="1">
        <f t="array" ref="I147">INDEX('2hBatteryCM'!$E$28:$T$35,Summary!K147,Summary!L147)</f>
        <v>1979152.4070384912</v>
      </c>
      <c r="J147" s="20"/>
      <c r="K147">
        <f t="shared" si="6"/>
        <v>7</v>
      </c>
      <c r="L147">
        <f t="shared" si="14"/>
        <v>2</v>
      </c>
    </row>
    <row r="148" spans="2:12" x14ac:dyDescent="0.3">
      <c r="B148" t="str">
        <f t="shared" si="1"/>
        <v>MarinusPortlandYallourn</v>
      </c>
      <c r="C148" t="s">
        <v>64</v>
      </c>
      <c r="D148" t="str">
        <f t="shared" si="4"/>
        <v>avg</v>
      </c>
      <c r="E148" t="str">
        <f t="shared" si="13"/>
        <v>Cal-23</v>
      </c>
      <c r="F148" t="s">
        <v>44</v>
      </c>
      <c r="G148" s="73" cm="1">
        <f t="array" ref="G148">INDEX(PPAcfd!$E$28:$T$35,Summary!K148,Summary!L148)</f>
        <v>9916997.1262300704</v>
      </c>
      <c r="H148" s="73" cm="1">
        <f t="array" ref="H148">INDEX(SwapSold!$E$28:$T$35,Summary!K148,Summary!L148)</f>
        <v>-266356.11720052944</v>
      </c>
      <c r="I148" s="20" cm="1">
        <f t="array" ref="I148">INDEX('2hBatteryCM'!$E$28:$T$35,Summary!K148,Summary!L148)</f>
        <v>5665317.9589178516</v>
      </c>
      <c r="J148" s="20"/>
      <c r="K148">
        <f t="shared" si="6"/>
        <v>8</v>
      </c>
      <c r="L148">
        <f t="shared" si="14"/>
        <v>2</v>
      </c>
    </row>
    <row r="149" spans="2:12" x14ac:dyDescent="0.3">
      <c r="B149" t="str">
        <f t="shared" si="1"/>
        <v>MarinusPortlandYallourn</v>
      </c>
      <c r="C149" t="s">
        <v>64</v>
      </c>
      <c r="D149">
        <f t="shared" si="4"/>
        <v>1</v>
      </c>
      <c r="E149" t="str">
        <f t="shared" si="13"/>
        <v>Cal-24</v>
      </c>
      <c r="F149" t="s">
        <v>44</v>
      </c>
      <c r="G149" s="73" cm="1">
        <f t="array" ref="G149">INDEX(PPAcfd!$E$28:$T$35,Summary!K149,Summary!L149)</f>
        <v>19179000.014053375</v>
      </c>
      <c r="H149" s="73" cm="1">
        <f t="array" ref="H149">INDEX(SwapSold!$E$28:$T$35,Summary!K149,Summary!L149)</f>
        <v>14259702.086721892</v>
      </c>
      <c r="I149" s="20" cm="1">
        <f t="array" ref="I149">INDEX('2hBatteryCM'!$E$28:$T$35,Summary!K149,Summary!L149)</f>
        <v>10617786.395739466</v>
      </c>
      <c r="J149" s="20"/>
      <c r="K149">
        <f t="shared" si="6"/>
        <v>1</v>
      </c>
      <c r="L149">
        <f t="shared" si="14"/>
        <v>3</v>
      </c>
    </row>
    <row r="150" spans="2:12" x14ac:dyDescent="0.3">
      <c r="B150" t="str">
        <f t="shared" si="1"/>
        <v>MarinusPortlandYallourn</v>
      </c>
      <c r="C150" t="s">
        <v>64</v>
      </c>
      <c r="D150">
        <f t="shared" si="4"/>
        <v>0.95</v>
      </c>
      <c r="E150" t="str">
        <f t="shared" si="13"/>
        <v>Cal-24</v>
      </c>
      <c r="F150" t="s">
        <v>44</v>
      </c>
      <c r="G150" s="73" cm="1">
        <f t="array" ref="G150">INDEX(PPAcfd!$E$28:$T$35,Summary!K150,Summary!L150)</f>
        <v>12814810.71424228</v>
      </c>
      <c r="H150" s="73" cm="1">
        <f t="array" ref="H150">INDEX(SwapSold!$E$28:$T$35,Summary!K150,Summary!L150)</f>
        <v>6537221.6073519727</v>
      </c>
      <c r="I150" s="20" cm="1">
        <f t="array" ref="I150">INDEX('2hBatteryCM'!$E$28:$T$35,Summary!K150,Summary!L150)</f>
        <v>7730988.8790378468</v>
      </c>
      <c r="J150" s="20"/>
      <c r="K150">
        <f t="shared" si="6"/>
        <v>2</v>
      </c>
      <c r="L150">
        <f t="shared" si="14"/>
        <v>3</v>
      </c>
    </row>
    <row r="151" spans="2:12" x14ac:dyDescent="0.3">
      <c r="B151" t="str">
        <f t="shared" si="1"/>
        <v>MarinusPortlandYallourn</v>
      </c>
      <c r="C151" t="s">
        <v>64</v>
      </c>
      <c r="D151">
        <f t="shared" si="4"/>
        <v>0.75</v>
      </c>
      <c r="E151" t="str">
        <f t="shared" si="13"/>
        <v>Cal-24</v>
      </c>
      <c r="F151" t="s">
        <v>44</v>
      </c>
      <c r="G151" s="73" cm="1">
        <f t="array" ref="G151">INDEX(PPAcfd!$E$28:$T$35,Summary!K151,Summary!L151)</f>
        <v>7218284.8792932946</v>
      </c>
      <c r="H151" s="73" cm="1">
        <f t="array" ref="H151">INDEX(SwapSold!$E$28:$T$35,Summary!K151,Summary!L151)</f>
        <v>2773927.4102115943</v>
      </c>
      <c r="I151" s="20" cm="1">
        <f t="array" ref="I151">INDEX('2hBatteryCM'!$E$28:$T$35,Summary!K151,Summary!L151)</f>
        <v>6388341.4487166665</v>
      </c>
      <c r="J151" s="20"/>
      <c r="K151">
        <f t="shared" si="6"/>
        <v>3</v>
      </c>
      <c r="L151">
        <f t="shared" si="14"/>
        <v>3</v>
      </c>
    </row>
    <row r="152" spans="2:12" x14ac:dyDescent="0.3">
      <c r="B152" t="str">
        <f t="shared" si="1"/>
        <v>MarinusPortlandYallourn</v>
      </c>
      <c r="C152" t="s">
        <v>64</v>
      </c>
      <c r="D152">
        <f t="shared" si="4"/>
        <v>0.5</v>
      </c>
      <c r="E152" t="str">
        <f t="shared" si="13"/>
        <v>Cal-24</v>
      </c>
      <c r="F152" t="s">
        <v>44</v>
      </c>
      <c r="G152" s="73" cm="1">
        <f t="array" ref="G152">INDEX(PPAcfd!$E$28:$T$35,Summary!K152,Summary!L152)</f>
        <v>3378289.3586946107</v>
      </c>
      <c r="H152" s="73" cm="1">
        <f t="array" ref="H152">INDEX(SwapSold!$E$28:$T$35,Summary!K152,Summary!L152)</f>
        <v>-1.56035184772918E-9</v>
      </c>
      <c r="I152" s="20" cm="1">
        <f t="array" ref="I152">INDEX('2hBatteryCM'!$E$28:$T$35,Summary!K152,Summary!L152)</f>
        <v>5521884.1697053621</v>
      </c>
      <c r="J152" s="20"/>
      <c r="K152">
        <f t="shared" si="6"/>
        <v>4</v>
      </c>
      <c r="L152">
        <f t="shared" si="14"/>
        <v>3</v>
      </c>
    </row>
    <row r="153" spans="2:12" x14ac:dyDescent="0.3">
      <c r="B153" t="str">
        <f t="shared" si="1"/>
        <v>MarinusPortlandYallourn</v>
      </c>
      <c r="C153" t="s">
        <v>64</v>
      </c>
      <c r="D153">
        <f t="shared" si="4"/>
        <v>0.25</v>
      </c>
      <c r="E153" t="str">
        <f t="shared" si="13"/>
        <v>Cal-24</v>
      </c>
      <c r="F153" t="s">
        <v>44</v>
      </c>
      <c r="G153" s="73" cm="1">
        <f t="array" ref="G153">INDEX(PPAcfd!$E$28:$T$35,Summary!K153,Summary!L153)</f>
        <v>893047.68047220027</v>
      </c>
      <c r="H153" s="73" cm="1">
        <f t="array" ref="H153">INDEX(SwapSold!$E$28:$T$35,Summary!K153,Summary!L153)</f>
        <v>-3021562.7904051421</v>
      </c>
      <c r="I153" s="20" cm="1">
        <f t="array" ref="I153">INDEX('2hBatteryCM'!$E$28:$T$35,Summary!K153,Summary!L153)</f>
        <v>4709052.5751487203</v>
      </c>
      <c r="J153" s="20"/>
      <c r="K153">
        <f t="shared" si="6"/>
        <v>5</v>
      </c>
      <c r="L153">
        <f t="shared" si="14"/>
        <v>3</v>
      </c>
    </row>
    <row r="154" spans="2:12" x14ac:dyDescent="0.3">
      <c r="B154" t="str">
        <f t="shared" si="1"/>
        <v>MarinusPortlandYallourn</v>
      </c>
      <c r="C154" t="s">
        <v>64</v>
      </c>
      <c r="D154">
        <f t="shared" si="4"/>
        <v>0.05</v>
      </c>
      <c r="E154" t="str">
        <f t="shared" si="13"/>
        <v>Cal-24</v>
      </c>
      <c r="F154" t="s">
        <v>44</v>
      </c>
      <c r="G154" s="73" cm="1">
        <f t="array" ref="G154">INDEX(PPAcfd!$E$28:$T$35,Summary!K154,Summary!L154)</f>
        <v>-2209087.8546852884</v>
      </c>
      <c r="H154" s="73" cm="1">
        <f t="array" ref="H154">INDEX(SwapSold!$E$28:$T$35,Summary!K154,Summary!L154)</f>
        <v>-7354760.5696954289</v>
      </c>
      <c r="I154" s="20" cm="1">
        <f t="array" ref="I154">INDEX('2hBatteryCM'!$E$28:$T$35,Summary!K154,Summary!L154)</f>
        <v>3733560.4951521391</v>
      </c>
      <c r="J154" s="20"/>
      <c r="K154">
        <f t="shared" si="6"/>
        <v>6</v>
      </c>
      <c r="L154">
        <f t="shared" si="14"/>
        <v>3</v>
      </c>
    </row>
    <row r="155" spans="2:12" x14ac:dyDescent="0.3">
      <c r="B155" t="str">
        <f t="shared" si="1"/>
        <v>MarinusPortlandYallourn</v>
      </c>
      <c r="C155" t="s">
        <v>64</v>
      </c>
      <c r="D155">
        <f t="shared" si="4"/>
        <v>0</v>
      </c>
      <c r="E155" t="str">
        <f t="shared" si="13"/>
        <v>Cal-24</v>
      </c>
      <c r="F155" t="s">
        <v>44</v>
      </c>
      <c r="G155" s="73" cm="1">
        <f t="array" ref="G155">INDEX(PPAcfd!$E$28:$T$35,Summary!K155,Summary!L155)</f>
        <v>-6993263.6765145119</v>
      </c>
      <c r="H155" s="73" cm="1">
        <f t="array" ref="H155">INDEX(SwapSold!$E$28:$T$35,Summary!K155,Summary!L155)</f>
        <v>-15432009.50928586</v>
      </c>
      <c r="I155" s="20" cm="1">
        <f t="array" ref="I155">INDEX('2hBatteryCM'!$E$28:$T$35,Summary!K155,Summary!L155)</f>
        <v>2192743.3980308427</v>
      </c>
      <c r="J155" s="20"/>
      <c r="K155">
        <f t="shared" si="6"/>
        <v>7</v>
      </c>
      <c r="L155">
        <f t="shared" si="14"/>
        <v>3</v>
      </c>
    </row>
    <row r="156" spans="2:12" x14ac:dyDescent="0.3">
      <c r="B156" t="str">
        <f t="shared" si="1"/>
        <v>MarinusPortlandYallourn</v>
      </c>
      <c r="C156" t="s">
        <v>64</v>
      </c>
      <c r="D156" t="str">
        <f t="shared" si="4"/>
        <v>avg</v>
      </c>
      <c r="E156" t="str">
        <f t="shared" si="13"/>
        <v>Cal-24</v>
      </c>
      <c r="F156" t="s">
        <v>44</v>
      </c>
      <c r="G156" s="73" cm="1">
        <f t="array" ref="G156">INDEX(PPAcfd!$E$28:$T$35,Summary!K156,Summary!L156)</f>
        <v>4220054.735712192</v>
      </c>
      <c r="H156" s="73" cm="1">
        <f t="array" ref="H156">INDEX(SwapSold!$E$28:$T$35,Summary!K156,Summary!L156)</f>
        <v>-188706.36062887462</v>
      </c>
      <c r="I156" s="20" cm="1">
        <f t="array" ref="I156">INDEX('2hBatteryCM'!$E$28:$T$35,Summary!K156,Summary!L156)</f>
        <v>5593784.7715639081</v>
      </c>
      <c r="J156" s="20"/>
      <c r="K156">
        <f t="shared" si="6"/>
        <v>8</v>
      </c>
      <c r="L156">
        <f t="shared" si="14"/>
        <v>3</v>
      </c>
    </row>
    <row r="157" spans="2:12" x14ac:dyDescent="0.3">
      <c r="B157" t="str">
        <f t="shared" si="1"/>
        <v>MarinusPortlandYallourn</v>
      </c>
      <c r="C157" t="s">
        <v>64</v>
      </c>
      <c r="D157">
        <f t="shared" si="4"/>
        <v>1</v>
      </c>
      <c r="E157" t="str">
        <f t="shared" si="13"/>
        <v>Cal-25</v>
      </c>
      <c r="F157" t="s">
        <v>44</v>
      </c>
      <c r="G157" s="73" cm="1">
        <f t="array" ref="G157">INDEX(PPAcfd!$E$28:$T$35,Summary!K157,Summary!L157)</f>
        <v>17868473.066819534</v>
      </c>
      <c r="H157" s="73" cm="1">
        <f t="array" ref="H157">INDEX(SwapSold!$E$28:$T$35,Summary!K157,Summary!L157)</f>
        <v>13437080.172542185</v>
      </c>
      <c r="I157" s="20" cm="1">
        <f t="array" ref="I157">INDEX('2hBatteryCM'!$E$28:$T$35,Summary!K157,Summary!L157)</f>
        <v>10112512.361588769</v>
      </c>
      <c r="J157" s="20"/>
      <c r="K157">
        <f t="shared" si="6"/>
        <v>1</v>
      </c>
      <c r="L157">
        <f t="shared" si="14"/>
        <v>4</v>
      </c>
    </row>
    <row r="158" spans="2:12" x14ac:dyDescent="0.3">
      <c r="B158" t="str">
        <f t="shared" si="1"/>
        <v>MarinusPortlandYallourn</v>
      </c>
      <c r="C158" t="s">
        <v>64</v>
      </c>
      <c r="D158">
        <f t="shared" si="4"/>
        <v>0.95</v>
      </c>
      <c r="E158" t="str">
        <f t="shared" si="13"/>
        <v>Cal-25</v>
      </c>
      <c r="F158" t="s">
        <v>44</v>
      </c>
      <c r="G158" s="73" cm="1">
        <f t="array" ref="G158">INDEX(PPAcfd!$E$28:$T$35,Summary!K158,Summary!L158)</f>
        <v>9961058.1589274127</v>
      </c>
      <c r="H158" s="73" cm="1">
        <f t="array" ref="H158">INDEX(SwapSold!$E$28:$T$35,Summary!K158,Summary!L158)</f>
        <v>6483498.2858300339</v>
      </c>
      <c r="I158" s="20" cm="1">
        <f t="array" ref="I158">INDEX('2hBatteryCM'!$E$28:$T$35,Summary!K158,Summary!L158)</f>
        <v>7582628.637416508</v>
      </c>
      <c r="J158" s="20"/>
      <c r="K158">
        <f t="shared" si="6"/>
        <v>2</v>
      </c>
      <c r="L158">
        <f t="shared" si="14"/>
        <v>4</v>
      </c>
    </row>
    <row r="159" spans="2:12" x14ac:dyDescent="0.3">
      <c r="B159" t="str">
        <f t="shared" si="1"/>
        <v>MarinusPortlandYallourn</v>
      </c>
      <c r="C159" t="s">
        <v>64</v>
      </c>
      <c r="D159">
        <f t="shared" si="4"/>
        <v>0.75</v>
      </c>
      <c r="E159" t="str">
        <f t="shared" si="13"/>
        <v>Cal-25</v>
      </c>
      <c r="F159" t="s">
        <v>44</v>
      </c>
      <c r="G159" s="73" cm="1">
        <f t="array" ref="G159">INDEX(PPAcfd!$E$28:$T$35,Summary!K159,Summary!L159)</f>
        <v>4539891.0110584283</v>
      </c>
      <c r="H159" s="73" cm="1">
        <f t="array" ref="H159">INDEX(SwapSold!$E$28:$T$35,Summary!K159,Summary!L159)</f>
        <v>2751465.6277642976</v>
      </c>
      <c r="I159" s="20" cm="1">
        <f t="array" ref="I159">INDEX('2hBatteryCM'!$E$28:$T$35,Summary!K159,Summary!L159)</f>
        <v>6284817.0020929715</v>
      </c>
      <c r="J159" s="20"/>
      <c r="K159">
        <f t="shared" si="6"/>
        <v>3</v>
      </c>
      <c r="L159">
        <f t="shared" si="14"/>
        <v>4</v>
      </c>
    </row>
    <row r="160" spans="2:12" x14ac:dyDescent="0.3">
      <c r="B160" t="str">
        <f t="shared" si="1"/>
        <v>MarinusPortlandYallourn</v>
      </c>
      <c r="C160" t="s">
        <v>64</v>
      </c>
      <c r="D160">
        <f t="shared" si="4"/>
        <v>0.5</v>
      </c>
      <c r="E160" t="str">
        <f t="shared" si="13"/>
        <v>Cal-25</v>
      </c>
      <c r="F160" t="s">
        <v>44</v>
      </c>
      <c r="G160" s="73" cm="1">
        <f t="array" ref="G160">INDEX(PPAcfd!$E$28:$T$35,Summary!K160,Summary!L160)</f>
        <v>1430178.1618219099</v>
      </c>
      <c r="H160" s="73" cm="1">
        <f t="array" ref="H160">INDEX(SwapSold!$E$28:$T$35,Summary!K160,Summary!L160)</f>
        <v>0</v>
      </c>
      <c r="I160" s="20" cm="1">
        <f t="array" ref="I160">INDEX('2hBatteryCM'!$E$28:$T$35,Summary!K160,Summary!L160)</f>
        <v>5419108.4553625397</v>
      </c>
      <c r="J160" s="20"/>
      <c r="K160">
        <f t="shared" si="6"/>
        <v>4</v>
      </c>
      <c r="L160">
        <f t="shared" si="14"/>
        <v>4</v>
      </c>
    </row>
    <row r="161" spans="2:12" x14ac:dyDescent="0.3">
      <c r="B161" t="str">
        <f t="shared" si="1"/>
        <v>MarinusPortlandYallourn</v>
      </c>
      <c r="C161" t="s">
        <v>64</v>
      </c>
      <c r="D161">
        <f t="shared" si="4"/>
        <v>0.25</v>
      </c>
      <c r="E161" t="str">
        <f t="shared" si="13"/>
        <v>Cal-25</v>
      </c>
      <c r="F161" t="s">
        <v>44</v>
      </c>
      <c r="G161" s="73" cm="1">
        <f t="array" ref="G161">INDEX(PPAcfd!$E$28:$T$35,Summary!K161,Summary!L161)</f>
        <v>-843059.41301123507</v>
      </c>
      <c r="H161" s="73" cm="1">
        <f t="array" ref="H161">INDEX(SwapSold!$E$28:$T$35,Summary!K161,Summary!L161)</f>
        <v>-3007899.8563239765</v>
      </c>
      <c r="I161" s="20" cm="1">
        <f t="array" ref="I161">INDEX('2hBatteryCM'!$E$28:$T$35,Summary!K161,Summary!L161)</f>
        <v>4639143.5103227599</v>
      </c>
      <c r="J161" s="20"/>
      <c r="K161">
        <f t="shared" si="6"/>
        <v>5</v>
      </c>
      <c r="L161">
        <f t="shared" si="14"/>
        <v>4</v>
      </c>
    </row>
    <row r="162" spans="2:12" x14ac:dyDescent="0.3">
      <c r="B162" t="str">
        <f t="shared" si="1"/>
        <v>MarinusPortlandYallourn</v>
      </c>
      <c r="C162" t="s">
        <v>64</v>
      </c>
      <c r="D162">
        <f t="shared" si="4"/>
        <v>0.05</v>
      </c>
      <c r="E162" t="str">
        <f t="shared" si="13"/>
        <v>Cal-25</v>
      </c>
      <c r="F162" t="s">
        <v>44</v>
      </c>
      <c r="G162" s="73" cm="1">
        <f t="array" ref="G162">INDEX(PPAcfd!$E$28:$T$35,Summary!K162,Summary!L162)</f>
        <v>-4303959.8452489674</v>
      </c>
      <c r="H162" s="73" cm="1">
        <f t="array" ref="H162">INDEX(SwapSold!$E$28:$T$35,Summary!K162,Summary!L162)</f>
        <v>-7298177.0079055959</v>
      </c>
      <c r="I162" s="20" cm="1">
        <f t="array" ref="I162">INDEX('2hBatteryCM'!$E$28:$T$35,Summary!K162,Summary!L162)</f>
        <v>3651200.1407092484</v>
      </c>
      <c r="J162" s="20"/>
      <c r="K162">
        <f t="shared" si="6"/>
        <v>6</v>
      </c>
      <c r="L162">
        <f t="shared" si="14"/>
        <v>4</v>
      </c>
    </row>
    <row r="163" spans="2:12" x14ac:dyDescent="0.3">
      <c r="B163" t="str">
        <f t="shared" si="1"/>
        <v>MarinusPortlandYallourn</v>
      </c>
      <c r="C163" t="s">
        <v>64</v>
      </c>
      <c r="D163">
        <f t="shared" si="4"/>
        <v>0</v>
      </c>
      <c r="E163" t="str">
        <f t="shared" si="13"/>
        <v>Cal-25</v>
      </c>
      <c r="F163" t="s">
        <v>44</v>
      </c>
      <c r="G163" s="73" cm="1">
        <f t="array" ref="G163">INDEX(PPAcfd!$E$28:$T$35,Summary!K163,Summary!L163)</f>
        <v>-7141502.280683673</v>
      </c>
      <c r="H163" s="73" cm="1">
        <f t="array" ref="H163">INDEX(SwapSold!$E$28:$T$35,Summary!K163,Summary!L163)</f>
        <v>-15788779.114778478</v>
      </c>
      <c r="I163" s="20" cm="1">
        <f t="array" ref="I163">INDEX('2hBatteryCM'!$E$28:$T$35,Summary!K163,Summary!L163)</f>
        <v>2159918.1377168777</v>
      </c>
      <c r="J163" s="20"/>
      <c r="K163">
        <f t="shared" si="6"/>
        <v>7</v>
      </c>
      <c r="L163">
        <f t="shared" si="14"/>
        <v>4</v>
      </c>
    </row>
    <row r="164" spans="2:12" x14ac:dyDescent="0.3">
      <c r="B164" t="str">
        <f t="shared" si="1"/>
        <v>MarinusPortlandYallourn</v>
      </c>
      <c r="C164" t="s">
        <v>64</v>
      </c>
      <c r="D164" t="str">
        <f t="shared" si="4"/>
        <v>avg</v>
      </c>
      <c r="E164" t="str">
        <f t="shared" si="13"/>
        <v>Cal-25</v>
      </c>
      <c r="F164" t="s">
        <v>44</v>
      </c>
      <c r="G164" s="73" cm="1">
        <f t="array" ref="G164">INDEX(PPAcfd!$E$28:$T$35,Summary!K164,Summary!L164)</f>
        <v>2005155.8076344277</v>
      </c>
      <c r="H164" s="73" cm="1">
        <f t="array" ref="H164">INDEX(SwapSold!$E$28:$T$35,Summary!K164,Summary!L164)</f>
        <v>-168453.52006753575</v>
      </c>
      <c r="I164" s="20" cm="1">
        <f t="array" ref="I164">INDEX('2hBatteryCM'!$E$28:$T$35,Summary!K164,Summary!L164)</f>
        <v>5499557.3860034766</v>
      </c>
      <c r="J164" s="20"/>
      <c r="K164">
        <f t="shared" si="6"/>
        <v>8</v>
      </c>
      <c r="L164">
        <f t="shared" si="14"/>
        <v>4</v>
      </c>
    </row>
    <row r="165" spans="2:12" x14ac:dyDescent="0.3">
      <c r="B165" t="str">
        <f t="shared" si="1"/>
        <v>MarinusPortlandYallourn</v>
      </c>
      <c r="C165" t="s">
        <v>64</v>
      </c>
      <c r="D165">
        <f t="shared" si="4"/>
        <v>1</v>
      </c>
      <c r="E165" t="str">
        <f t="shared" si="13"/>
        <v>Cal-26</v>
      </c>
      <c r="F165" t="s">
        <v>44</v>
      </c>
      <c r="G165" s="73" cm="1">
        <f t="array" ref="G165">INDEX(PPAcfd!$E$28:$T$35,Summary!K165,Summary!L165)</f>
        <v>18593785.163536575</v>
      </c>
      <c r="H165" s="73" cm="1">
        <f t="array" ref="H165">INDEX(SwapSold!$E$28:$T$35,Summary!K165,Summary!L165)</f>
        <v>15371913.790926408</v>
      </c>
      <c r="I165" s="20" cm="1">
        <f t="array" ref="I165">INDEX('2hBatteryCM'!$E$28:$T$35,Summary!K165,Summary!L165)</f>
        <v>11306205.188570285</v>
      </c>
      <c r="J165" s="20"/>
      <c r="K165">
        <f t="shared" si="6"/>
        <v>1</v>
      </c>
      <c r="L165">
        <f t="shared" si="14"/>
        <v>5</v>
      </c>
    </row>
    <row r="166" spans="2:12" x14ac:dyDescent="0.3">
      <c r="B166" t="str">
        <f t="shared" si="1"/>
        <v>MarinusPortlandYallourn</v>
      </c>
      <c r="C166" t="s">
        <v>64</v>
      </c>
      <c r="D166">
        <f t="shared" si="4"/>
        <v>0.95</v>
      </c>
      <c r="E166" t="str">
        <f t="shared" si="13"/>
        <v>Cal-26</v>
      </c>
      <c r="F166" t="s">
        <v>44</v>
      </c>
      <c r="G166" s="73" cm="1">
        <f t="array" ref="G166">INDEX(PPAcfd!$E$28:$T$35,Summary!K166,Summary!L166)</f>
        <v>10262130.483157594</v>
      </c>
      <c r="H166" s="73" cm="1">
        <f t="array" ref="H166">INDEX(SwapSold!$E$28:$T$35,Summary!K166,Summary!L166)</f>
        <v>7590811.5146709075</v>
      </c>
      <c r="I166" s="20" cm="1">
        <f t="array" ref="I166">INDEX('2hBatteryCM'!$E$28:$T$35,Summary!K166,Summary!L166)</f>
        <v>8543519.692129178</v>
      </c>
      <c r="J166" s="20"/>
      <c r="K166">
        <f t="shared" si="6"/>
        <v>2</v>
      </c>
      <c r="L166">
        <f t="shared" si="14"/>
        <v>5</v>
      </c>
    </row>
    <row r="167" spans="2:12" x14ac:dyDescent="0.3">
      <c r="B167" t="str">
        <f t="shared" si="1"/>
        <v>MarinusPortlandYallourn</v>
      </c>
      <c r="C167" t="s">
        <v>64</v>
      </c>
      <c r="D167">
        <f t="shared" si="4"/>
        <v>0.75</v>
      </c>
      <c r="E167" t="str">
        <f t="shared" si="13"/>
        <v>Cal-26</v>
      </c>
      <c r="F167" t="s">
        <v>44</v>
      </c>
      <c r="G167" s="73" cm="1">
        <f t="array" ref="G167">INDEX(PPAcfd!$E$28:$T$35,Summary!K167,Summary!L167)</f>
        <v>5281558.5503313709</v>
      </c>
      <c r="H167" s="73" cm="1">
        <f t="array" ref="H167">INDEX(SwapSold!$E$28:$T$35,Summary!K167,Summary!L167)</f>
        <v>3293224.2142761978</v>
      </c>
      <c r="I167" s="20" cm="1">
        <f t="array" ref="I167">INDEX('2hBatteryCM'!$E$28:$T$35,Summary!K167,Summary!L167)</f>
        <v>7080258.0756201595</v>
      </c>
      <c r="J167" s="20"/>
      <c r="K167">
        <f t="shared" si="6"/>
        <v>3</v>
      </c>
      <c r="L167">
        <f t="shared" si="14"/>
        <v>5</v>
      </c>
    </row>
    <row r="168" spans="2:12" x14ac:dyDescent="0.3">
      <c r="B168" t="str">
        <f t="shared" si="1"/>
        <v>MarinusPortlandYallourn</v>
      </c>
      <c r="C168" t="s">
        <v>64</v>
      </c>
      <c r="D168">
        <f t="shared" si="4"/>
        <v>0.5</v>
      </c>
      <c r="E168" t="str">
        <f t="shared" si="13"/>
        <v>Cal-26</v>
      </c>
      <c r="F168" t="s">
        <v>44</v>
      </c>
      <c r="G168" s="73" cm="1">
        <f t="array" ref="G168">INDEX(PPAcfd!$E$28:$T$35,Summary!K168,Summary!L168)</f>
        <v>1824170.1851069212</v>
      </c>
      <c r="H168" s="73" cm="1">
        <f t="array" ref="H168">INDEX(SwapSold!$E$28:$T$35,Summary!K168,Summary!L168)</f>
        <v>19368.725231770368</v>
      </c>
      <c r="I168" s="20" cm="1">
        <f t="array" ref="I168">INDEX('2hBatteryCM'!$E$28:$T$35,Summary!K168,Summary!L168)</f>
        <v>6034664.829258576</v>
      </c>
      <c r="J168" s="20"/>
      <c r="K168">
        <f t="shared" si="6"/>
        <v>4</v>
      </c>
      <c r="L168">
        <f t="shared" si="14"/>
        <v>5</v>
      </c>
    </row>
    <row r="169" spans="2:12" x14ac:dyDescent="0.3">
      <c r="B169" t="str">
        <f t="shared" si="1"/>
        <v>MarinusPortlandYallourn</v>
      </c>
      <c r="C169" t="s">
        <v>64</v>
      </c>
      <c r="D169">
        <f t="shared" si="4"/>
        <v>0.25</v>
      </c>
      <c r="E169" t="str">
        <f t="shared" si="13"/>
        <v>Cal-26</v>
      </c>
      <c r="F169" t="s">
        <v>44</v>
      </c>
      <c r="G169" s="73" cm="1">
        <f t="array" ref="G169">INDEX(PPAcfd!$E$28:$T$35,Summary!K169,Summary!L169)</f>
        <v>-984787.43716549641</v>
      </c>
      <c r="H169" s="73" cm="1">
        <f t="array" ref="H169">INDEX(SwapSold!$E$28:$T$35,Summary!K169,Summary!L169)</f>
        <v>-3514618.2228142736</v>
      </c>
      <c r="I169" s="20" cm="1">
        <f t="array" ref="I169">INDEX('2hBatteryCM'!$E$28:$T$35,Summary!K169,Summary!L169)</f>
        <v>5050861.9928755546</v>
      </c>
      <c r="J169" s="20"/>
      <c r="K169">
        <f t="shared" si="6"/>
        <v>5</v>
      </c>
      <c r="L169">
        <f t="shared" si="14"/>
        <v>5</v>
      </c>
    </row>
    <row r="170" spans="2:12" x14ac:dyDescent="0.3">
      <c r="B170" t="str">
        <f t="shared" si="1"/>
        <v>MarinusPortlandYallourn</v>
      </c>
      <c r="C170" t="s">
        <v>64</v>
      </c>
      <c r="D170">
        <f t="shared" si="4"/>
        <v>0.05</v>
      </c>
      <c r="E170" t="str">
        <f t="shared" si="13"/>
        <v>Cal-26</v>
      </c>
      <c r="F170" t="s">
        <v>44</v>
      </c>
      <c r="G170" s="73" cm="1">
        <f t="array" ref="G170">INDEX(PPAcfd!$E$28:$T$35,Summary!K170,Summary!L170)</f>
        <v>-2798811.7937330152</v>
      </c>
      <c r="H170" s="73" cm="1">
        <f t="array" ref="H170">INDEX(SwapSold!$E$28:$T$35,Summary!K170,Summary!L170)</f>
        <v>-8776649.2053849827</v>
      </c>
      <c r="I170" s="20" cm="1">
        <f t="array" ref="I170">INDEX('2hBatteryCM'!$E$28:$T$35,Summary!K170,Summary!L170)</f>
        <v>3936925.8073981479</v>
      </c>
      <c r="J170" s="20"/>
      <c r="K170">
        <f t="shared" si="6"/>
        <v>6</v>
      </c>
      <c r="L170">
        <f t="shared" si="14"/>
        <v>5</v>
      </c>
    </row>
    <row r="171" spans="2:12" x14ac:dyDescent="0.3">
      <c r="B171" t="str">
        <f t="shared" si="1"/>
        <v>MarinusPortlandYallourn</v>
      </c>
      <c r="C171" t="s">
        <v>64</v>
      </c>
      <c r="D171">
        <f t="shared" si="4"/>
        <v>0</v>
      </c>
      <c r="E171" t="str">
        <f t="shared" si="13"/>
        <v>Cal-26</v>
      </c>
      <c r="F171" t="s">
        <v>44</v>
      </c>
      <c r="G171" s="73" cm="1">
        <f t="array" ref="G171">INDEX(PPAcfd!$E$28:$T$35,Summary!K171,Summary!L171)</f>
        <v>-6835634.0163198262</v>
      </c>
      <c r="H171" s="73" cm="1">
        <f t="array" ref="H171">INDEX(SwapSold!$E$28:$T$35,Summary!K171,Summary!L171)</f>
        <v>-17665551.182524215</v>
      </c>
      <c r="I171" s="20" cm="1">
        <f t="array" ref="I171">INDEX('2hBatteryCM'!$E$28:$T$35,Summary!K171,Summary!L171)</f>
        <v>1989312.2258198252</v>
      </c>
      <c r="J171" s="20"/>
      <c r="K171">
        <f t="shared" si="6"/>
        <v>7</v>
      </c>
      <c r="L171">
        <f t="shared" si="14"/>
        <v>5</v>
      </c>
    </row>
    <row r="172" spans="2:12" x14ac:dyDescent="0.3">
      <c r="B172" t="str">
        <f t="shared" si="1"/>
        <v>MarinusPortlandYallourn</v>
      </c>
      <c r="C172" t="s">
        <v>64</v>
      </c>
      <c r="D172" t="str">
        <f t="shared" si="4"/>
        <v>avg</v>
      </c>
      <c r="E172" t="str">
        <f t="shared" si="13"/>
        <v>Cal-26</v>
      </c>
      <c r="F172" t="s">
        <v>44</v>
      </c>
      <c r="G172" s="73" cm="1">
        <f t="array" ref="G172">INDEX(PPAcfd!$E$28:$T$35,Summary!K172,Summary!L172)</f>
        <v>2428579.257770156</v>
      </c>
      <c r="H172" s="73" cm="1">
        <f t="array" ref="H172">INDEX(SwapSold!$E$28:$T$35,Summary!K172,Summary!L172)</f>
        <v>-239314.82224036576</v>
      </c>
      <c r="I172" s="20" cm="1">
        <f t="array" ref="I172">INDEX('2hBatteryCM'!$E$28:$T$35,Summary!K172,Summary!L172)</f>
        <v>6112363.8728145165</v>
      </c>
      <c r="J172" s="20"/>
      <c r="K172">
        <f t="shared" si="6"/>
        <v>8</v>
      </c>
      <c r="L172">
        <f t="shared" si="14"/>
        <v>5</v>
      </c>
    </row>
    <row r="173" spans="2:12" x14ac:dyDescent="0.3">
      <c r="B173" t="str">
        <f t="shared" si="1"/>
        <v>MarinusPortlandYallourn</v>
      </c>
      <c r="C173" t="s">
        <v>64</v>
      </c>
      <c r="D173">
        <f t="shared" si="4"/>
        <v>1</v>
      </c>
      <c r="E173" t="str">
        <f t="shared" si="13"/>
        <v>Cal-27</v>
      </c>
      <c r="F173" t="s">
        <v>44</v>
      </c>
      <c r="G173" s="73" cm="1">
        <f t="array" ref="G173">INDEX(PPAcfd!$E$28:$T$35,Summary!K173,Summary!L173)</f>
        <v>21561224.723636165</v>
      </c>
      <c r="H173" s="73" cm="1">
        <f t="array" ref="H173">INDEX(SwapSold!$E$28:$T$35,Summary!K173,Summary!L173)</f>
        <v>20161659.122062728</v>
      </c>
      <c r="I173" s="20" cm="1">
        <f t="array" ref="I173">INDEX('2hBatteryCM'!$E$28:$T$35,Summary!K173,Summary!L173)</f>
        <v>13262597.283230044</v>
      </c>
      <c r="J173" s="20"/>
      <c r="K173">
        <f t="shared" si="6"/>
        <v>1</v>
      </c>
      <c r="L173">
        <f t="shared" si="14"/>
        <v>6</v>
      </c>
    </row>
    <row r="174" spans="2:12" x14ac:dyDescent="0.3">
      <c r="B174" t="str">
        <f t="shared" si="1"/>
        <v>MarinusPortlandYallourn</v>
      </c>
      <c r="C174" t="s">
        <v>64</v>
      </c>
      <c r="D174">
        <f t="shared" si="4"/>
        <v>0.95</v>
      </c>
      <c r="E174" t="str">
        <f t="shared" si="13"/>
        <v>Cal-27</v>
      </c>
      <c r="F174" t="s">
        <v>44</v>
      </c>
      <c r="G174" s="73" cm="1">
        <f t="array" ref="G174">INDEX(PPAcfd!$E$28:$T$35,Summary!K174,Summary!L174)</f>
        <v>11967219.208078902</v>
      </c>
      <c r="H174" s="73" cm="1">
        <f t="array" ref="H174">INDEX(SwapSold!$E$28:$T$35,Summary!K174,Summary!L174)</f>
        <v>8337379.3035640232</v>
      </c>
      <c r="I174" s="20" cm="1">
        <f t="array" ref="I174">INDEX('2hBatteryCM'!$E$28:$T$35,Summary!K174,Summary!L174)</f>
        <v>9553181.877150543</v>
      </c>
      <c r="J174" s="20"/>
      <c r="K174">
        <f t="shared" si="6"/>
        <v>2</v>
      </c>
      <c r="L174">
        <f t="shared" si="14"/>
        <v>6</v>
      </c>
    </row>
    <row r="175" spans="2:12" x14ac:dyDescent="0.3">
      <c r="B175" t="str">
        <f t="shared" si="1"/>
        <v>MarinusPortlandYallourn</v>
      </c>
      <c r="C175" t="s">
        <v>64</v>
      </c>
      <c r="D175">
        <f t="shared" si="4"/>
        <v>0.75</v>
      </c>
      <c r="E175" t="str">
        <f t="shared" si="13"/>
        <v>Cal-27</v>
      </c>
      <c r="F175" t="s">
        <v>44</v>
      </c>
      <c r="G175" s="73" cm="1">
        <f t="array" ref="G175">INDEX(PPAcfd!$E$28:$T$35,Summary!K175,Summary!L175)</f>
        <v>6718325.7532292493</v>
      </c>
      <c r="H175" s="73" cm="1">
        <f t="array" ref="H175">INDEX(SwapSold!$E$28:$T$35,Summary!K175,Summary!L175)</f>
        <v>3709201.594145651</v>
      </c>
      <c r="I175" s="20" cm="1">
        <f t="array" ref="I175">INDEX('2hBatteryCM'!$E$28:$T$35,Summary!K175,Summary!L175)</f>
        <v>7985830.9259286122</v>
      </c>
      <c r="J175" s="20"/>
      <c r="K175">
        <f t="shared" si="6"/>
        <v>3</v>
      </c>
      <c r="L175">
        <f t="shared" si="14"/>
        <v>6</v>
      </c>
    </row>
    <row r="176" spans="2:12" x14ac:dyDescent="0.3">
      <c r="B176" t="str">
        <f t="shared" si="1"/>
        <v>MarinusPortlandYallourn</v>
      </c>
      <c r="C176" t="s">
        <v>64</v>
      </c>
      <c r="D176">
        <f t="shared" si="4"/>
        <v>0.5</v>
      </c>
      <c r="E176" t="str">
        <f t="shared" si="13"/>
        <v>Cal-27</v>
      </c>
      <c r="F176" t="s">
        <v>44</v>
      </c>
      <c r="G176" s="73" cm="1">
        <f t="array" ref="G176">INDEX(PPAcfd!$E$28:$T$35,Summary!K176,Summary!L176)</f>
        <v>3211816.0799452071</v>
      </c>
      <c r="H176" s="73" cm="1">
        <f t="array" ref="H176">INDEX(SwapSold!$E$28:$T$35,Summary!K176,Summary!L176)</f>
        <v>3030.0385117798073</v>
      </c>
      <c r="I176" s="20" cm="1">
        <f t="array" ref="I176">INDEX('2hBatteryCM'!$E$28:$T$35,Summary!K176,Summary!L176)</f>
        <v>6852886.6146078799</v>
      </c>
      <c r="J176" s="20"/>
      <c r="K176">
        <f t="shared" si="6"/>
        <v>4</v>
      </c>
      <c r="L176">
        <f t="shared" si="14"/>
        <v>6</v>
      </c>
    </row>
    <row r="177" spans="2:12" x14ac:dyDescent="0.3">
      <c r="B177" t="str">
        <f t="shared" si="1"/>
        <v>MarinusPortlandYallourn</v>
      </c>
      <c r="C177" t="s">
        <v>64</v>
      </c>
      <c r="D177">
        <f t="shared" si="4"/>
        <v>0.25</v>
      </c>
      <c r="E177" t="str">
        <f t="shared" si="13"/>
        <v>Cal-27</v>
      </c>
      <c r="F177" t="s">
        <v>44</v>
      </c>
      <c r="G177" s="73" cm="1">
        <f t="array" ref="G177">INDEX(PPAcfd!$E$28:$T$35,Summary!K177,Summary!L177)</f>
        <v>576391.25634290406</v>
      </c>
      <c r="H177" s="73" cm="1">
        <f t="array" ref="H177">INDEX(SwapSold!$E$28:$T$35,Summary!K177,Summary!L177)</f>
        <v>-3799454.1741403923</v>
      </c>
      <c r="I177" s="20" cm="1">
        <f t="array" ref="I177">INDEX('2hBatteryCM'!$E$28:$T$35,Summary!K177,Summary!L177)</f>
        <v>5731355.7835149709</v>
      </c>
      <c r="J177" s="20"/>
      <c r="K177">
        <f t="shared" si="6"/>
        <v>5</v>
      </c>
      <c r="L177">
        <f t="shared" si="14"/>
        <v>6</v>
      </c>
    </row>
    <row r="178" spans="2:12" x14ac:dyDescent="0.3">
      <c r="B178" t="str">
        <f t="shared" si="1"/>
        <v>MarinusPortlandYallourn</v>
      </c>
      <c r="C178" t="s">
        <v>64</v>
      </c>
      <c r="D178">
        <f t="shared" si="4"/>
        <v>0.05</v>
      </c>
      <c r="E178" t="str">
        <f t="shared" si="13"/>
        <v>Cal-27</v>
      </c>
      <c r="F178" t="s">
        <v>44</v>
      </c>
      <c r="G178" s="73" cm="1">
        <f t="array" ref="G178">INDEX(PPAcfd!$E$28:$T$35,Summary!K178,Summary!L178)</f>
        <v>-2193931.3492144002</v>
      </c>
      <c r="H178" s="73" cm="1">
        <f t="array" ref="H178">INDEX(SwapSold!$E$28:$T$35,Summary!K178,Summary!L178)</f>
        <v>-9786891.7932798993</v>
      </c>
      <c r="I178" s="20" cm="1">
        <f t="array" ref="I178">INDEX('2hBatteryCM'!$E$28:$T$35,Summary!K178,Summary!L178)</f>
        <v>4405354.1234353324</v>
      </c>
      <c r="J178" s="20"/>
      <c r="K178">
        <f t="shared" si="6"/>
        <v>6</v>
      </c>
      <c r="L178">
        <f t="shared" si="14"/>
        <v>6</v>
      </c>
    </row>
    <row r="179" spans="2:12" x14ac:dyDescent="0.3">
      <c r="B179" t="str">
        <f t="shared" si="1"/>
        <v>MarinusPortlandYallourn</v>
      </c>
      <c r="C179" t="s">
        <v>64</v>
      </c>
      <c r="D179">
        <f t="shared" si="4"/>
        <v>0</v>
      </c>
      <c r="E179" t="str">
        <f t="shared" si="13"/>
        <v>Cal-27</v>
      </c>
      <c r="F179" t="s">
        <v>44</v>
      </c>
      <c r="G179" s="73" cm="1">
        <f t="array" ref="G179">INDEX(PPAcfd!$E$28:$T$35,Summary!K179,Summary!L179)</f>
        <v>-6936547.7868852317</v>
      </c>
      <c r="H179" s="73" cm="1">
        <f t="array" ref="H179">INDEX(SwapSold!$E$28:$T$35,Summary!K179,Summary!L179)</f>
        <v>-19997896.744221933</v>
      </c>
      <c r="I179" s="20" cm="1">
        <f t="array" ref="I179">INDEX('2hBatteryCM'!$E$28:$T$35,Summary!K179,Summary!L179)</f>
        <v>2590488.6503812261</v>
      </c>
      <c r="J179" s="20"/>
      <c r="K179">
        <f t="shared" si="6"/>
        <v>7</v>
      </c>
      <c r="L179">
        <f t="shared" si="14"/>
        <v>6</v>
      </c>
    </row>
    <row r="180" spans="2:12" x14ac:dyDescent="0.3">
      <c r="B180" t="str">
        <f t="shared" si="1"/>
        <v>MarinusPortlandYallourn</v>
      </c>
      <c r="C180" t="s">
        <v>64</v>
      </c>
      <c r="D180" t="str">
        <f t="shared" si="4"/>
        <v>avg</v>
      </c>
      <c r="E180" t="str">
        <f t="shared" si="13"/>
        <v>Cal-27</v>
      </c>
      <c r="F180" t="s">
        <v>44</v>
      </c>
      <c r="G180" s="73" cm="1">
        <f t="array" ref="G180">INDEX(PPAcfd!$E$28:$T$35,Summary!K180,Summary!L180)</f>
        <v>3859797.340854079</v>
      </c>
      <c r="H180" s="73" cm="1">
        <f t="array" ref="H180">INDEX(SwapSold!$E$28:$T$35,Summary!K180,Summary!L180)</f>
        <v>-201182.85532735856</v>
      </c>
      <c r="I180" s="20" cm="1">
        <f t="array" ref="I180">INDEX('2hBatteryCM'!$E$28:$T$35,Summary!K180,Summary!L180)</f>
        <v>6897264.0496104062</v>
      </c>
      <c r="J180" s="20"/>
      <c r="K180">
        <f t="shared" si="6"/>
        <v>8</v>
      </c>
      <c r="L180">
        <f t="shared" si="14"/>
        <v>6</v>
      </c>
    </row>
    <row r="181" spans="2:12" x14ac:dyDescent="0.3">
      <c r="B181" t="str">
        <f t="shared" si="1"/>
        <v>MarinusPortlandYallourn</v>
      </c>
      <c r="C181" t="s">
        <v>64</v>
      </c>
      <c r="D181">
        <f t="shared" si="4"/>
        <v>1</v>
      </c>
      <c r="E181" t="str">
        <f t="shared" si="13"/>
        <v>Cal-28</v>
      </c>
      <c r="F181" t="s">
        <v>44</v>
      </c>
      <c r="G181" s="73" cm="1">
        <f t="array" ref="G181">INDEX(PPAcfd!$E$28:$T$35,Summary!K181,Summary!L181)</f>
        <v>17563219.019300137</v>
      </c>
      <c r="H181" s="73" cm="1">
        <f t="array" ref="H181">INDEX(SwapSold!$E$28:$T$35,Summary!K181,Summary!L181)</f>
        <v>19790694.754632961</v>
      </c>
      <c r="I181" s="20" cm="1">
        <f t="array" ref="I181">INDEX('2hBatteryCM'!$E$28:$T$35,Summary!K181,Summary!L181)</f>
        <v>12572914.769065371</v>
      </c>
      <c r="J181" s="20"/>
      <c r="K181">
        <f t="shared" si="6"/>
        <v>1</v>
      </c>
      <c r="L181">
        <f t="shared" si="14"/>
        <v>7</v>
      </c>
    </row>
    <row r="182" spans="2:12" x14ac:dyDescent="0.3">
      <c r="B182" t="str">
        <f t="shared" si="1"/>
        <v>MarinusPortlandYallourn</v>
      </c>
      <c r="C182" t="s">
        <v>64</v>
      </c>
      <c r="D182">
        <f t="shared" si="4"/>
        <v>0.95</v>
      </c>
      <c r="E182" t="str">
        <f t="shared" si="13"/>
        <v>Cal-28</v>
      </c>
      <c r="F182" t="s">
        <v>44</v>
      </c>
      <c r="G182" s="73" cm="1">
        <f t="array" ref="G182">INDEX(PPAcfd!$E$28:$T$35,Summary!K182,Summary!L182)</f>
        <v>10466296.200282065</v>
      </c>
      <c r="H182" s="73" cm="1">
        <f t="array" ref="H182">INDEX(SwapSold!$E$28:$T$35,Summary!K182,Summary!L182)</f>
        <v>8237389.2435792936</v>
      </c>
      <c r="I182" s="20" cm="1">
        <f t="array" ref="I182">INDEX('2hBatteryCM'!$E$28:$T$35,Summary!K182,Summary!L182)</f>
        <v>9565919.5835287627</v>
      </c>
      <c r="J182" s="20"/>
      <c r="K182">
        <f t="shared" si="6"/>
        <v>2</v>
      </c>
      <c r="L182">
        <f t="shared" si="14"/>
        <v>7</v>
      </c>
    </row>
    <row r="183" spans="2:12" x14ac:dyDescent="0.3">
      <c r="B183" t="str">
        <f t="shared" si="1"/>
        <v>MarinusPortlandYallourn</v>
      </c>
      <c r="C183" t="s">
        <v>64</v>
      </c>
      <c r="D183">
        <f t="shared" si="4"/>
        <v>0.75</v>
      </c>
      <c r="E183" t="str">
        <f t="shared" si="13"/>
        <v>Cal-28</v>
      </c>
      <c r="F183" t="s">
        <v>44</v>
      </c>
      <c r="G183" s="73" cm="1">
        <f t="array" ref="G183">INDEX(PPAcfd!$E$28:$T$35,Summary!K183,Summary!L183)</f>
        <v>5776775.1442863988</v>
      </c>
      <c r="H183" s="73" cm="1">
        <f t="array" ref="H183">INDEX(SwapSold!$E$28:$T$35,Summary!K183,Summary!L183)</f>
        <v>3498955.6391820209</v>
      </c>
      <c r="I183" s="20" cm="1">
        <f t="array" ref="I183">INDEX('2hBatteryCM'!$E$28:$T$35,Summary!K183,Summary!L183)</f>
        <v>8176223.6052926248</v>
      </c>
      <c r="J183" s="20"/>
      <c r="K183">
        <f t="shared" si="6"/>
        <v>3</v>
      </c>
      <c r="L183">
        <f t="shared" si="14"/>
        <v>7</v>
      </c>
    </row>
    <row r="184" spans="2:12" x14ac:dyDescent="0.3">
      <c r="B184" t="str">
        <f t="shared" si="1"/>
        <v>MarinusPortlandYallourn</v>
      </c>
      <c r="C184" t="s">
        <v>64</v>
      </c>
      <c r="D184">
        <f t="shared" si="4"/>
        <v>0.5</v>
      </c>
      <c r="E184" t="str">
        <f t="shared" si="13"/>
        <v>Cal-28</v>
      </c>
      <c r="F184" t="s">
        <v>44</v>
      </c>
      <c r="G184" s="73" cm="1">
        <f t="array" ref="G184">INDEX(PPAcfd!$E$28:$T$35,Summary!K184,Summary!L184)</f>
        <v>2585713.9593959521</v>
      </c>
      <c r="H184" s="73" cm="1">
        <f t="array" ref="H184">INDEX(SwapSold!$E$28:$T$35,Summary!K184,Summary!L184)</f>
        <v>-16563.153863054191</v>
      </c>
      <c r="I184" s="20" cm="1">
        <f t="array" ref="I184">INDEX('2hBatteryCM'!$E$28:$T$35,Summary!K184,Summary!L184)</f>
        <v>7146765.9816364646</v>
      </c>
      <c r="J184" s="20"/>
      <c r="K184">
        <f t="shared" si="6"/>
        <v>4</v>
      </c>
      <c r="L184">
        <f t="shared" si="14"/>
        <v>7</v>
      </c>
    </row>
    <row r="185" spans="2:12" x14ac:dyDescent="0.3">
      <c r="B185" t="str">
        <f t="shared" si="1"/>
        <v>MarinusPortlandYallourn</v>
      </c>
      <c r="C185" t="s">
        <v>64</v>
      </c>
      <c r="D185">
        <f t="shared" si="4"/>
        <v>0.25</v>
      </c>
      <c r="E185" t="str">
        <f t="shared" si="13"/>
        <v>Cal-28</v>
      </c>
      <c r="F185" t="s">
        <v>44</v>
      </c>
      <c r="G185" s="73" cm="1">
        <f t="array" ref="G185">INDEX(PPAcfd!$E$28:$T$35,Summary!K185,Summary!L185)</f>
        <v>-201382.70435572343</v>
      </c>
      <c r="H185" s="73" cm="1">
        <f t="array" ref="H185">INDEX(SwapSold!$E$28:$T$35,Summary!K185,Summary!L185)</f>
        <v>-3593630.0328174015</v>
      </c>
      <c r="I185" s="20" cm="1">
        <f t="array" ref="I185">INDEX('2hBatteryCM'!$E$28:$T$35,Summary!K185,Summary!L185)</f>
        <v>6047438.9912654413</v>
      </c>
      <c r="J185" s="20"/>
      <c r="K185">
        <f t="shared" si="6"/>
        <v>5</v>
      </c>
      <c r="L185">
        <f t="shared" si="14"/>
        <v>7</v>
      </c>
    </row>
    <row r="186" spans="2:12" x14ac:dyDescent="0.3">
      <c r="B186" t="str">
        <f t="shared" si="1"/>
        <v>MarinusPortlandYallourn</v>
      </c>
      <c r="C186" t="s">
        <v>64</v>
      </c>
      <c r="D186">
        <f t="shared" si="4"/>
        <v>0.05</v>
      </c>
      <c r="E186" t="str">
        <f t="shared" si="13"/>
        <v>Cal-28</v>
      </c>
      <c r="F186" t="s">
        <v>44</v>
      </c>
      <c r="G186" s="73" cm="1">
        <f t="array" ref="G186">INDEX(PPAcfd!$E$28:$T$35,Summary!K186,Summary!L186)</f>
        <v>-3407059.9400354899</v>
      </c>
      <c r="H186" s="73" cm="1">
        <f t="array" ref="H186">INDEX(SwapSold!$E$28:$T$35,Summary!K186,Summary!L186)</f>
        <v>-8590130.1285427809</v>
      </c>
      <c r="I186" s="20" cm="1">
        <f t="array" ref="I186">INDEX('2hBatteryCM'!$E$28:$T$35,Summary!K186,Summary!L186)</f>
        <v>4657851.4865387818</v>
      </c>
      <c r="J186" s="20"/>
      <c r="K186">
        <f t="shared" si="6"/>
        <v>6</v>
      </c>
      <c r="L186">
        <f t="shared" si="14"/>
        <v>7</v>
      </c>
    </row>
    <row r="187" spans="2:12" x14ac:dyDescent="0.3">
      <c r="B187" t="str">
        <f t="shared" si="1"/>
        <v>MarinusPortlandYallourn</v>
      </c>
      <c r="C187" t="s">
        <v>64</v>
      </c>
      <c r="D187">
        <f t="shared" si="4"/>
        <v>0</v>
      </c>
      <c r="E187" t="str">
        <f t="shared" si="13"/>
        <v>Cal-28</v>
      </c>
      <c r="F187" t="s">
        <v>44</v>
      </c>
      <c r="G187" s="73" cm="1">
        <f t="array" ref="G187">INDEX(PPAcfd!$E$28:$T$35,Summary!K187,Summary!L187)</f>
        <v>-6624005.4033956416</v>
      </c>
      <c r="H187" s="73" cm="1">
        <f t="array" ref="H187">INDEX(SwapSold!$E$28:$T$35,Summary!K187,Summary!L187)</f>
        <v>-19967881.143188611</v>
      </c>
      <c r="I187" s="20" cm="1">
        <f t="array" ref="I187">INDEX('2hBatteryCM'!$E$28:$T$35,Summary!K187,Summary!L187)</f>
        <v>2828096.6586874332</v>
      </c>
      <c r="J187" s="20"/>
      <c r="K187">
        <f t="shared" si="6"/>
        <v>7</v>
      </c>
      <c r="L187">
        <f t="shared" si="14"/>
        <v>7</v>
      </c>
    </row>
    <row r="188" spans="2:12" x14ac:dyDescent="0.3">
      <c r="B188" t="str">
        <f t="shared" si="1"/>
        <v>MarinusPortlandYallourn</v>
      </c>
      <c r="C188" t="s">
        <v>64</v>
      </c>
      <c r="D188" t="str">
        <f t="shared" si="4"/>
        <v>avg</v>
      </c>
      <c r="E188" t="str">
        <f t="shared" si="13"/>
        <v>Cal-28</v>
      </c>
      <c r="F188" t="s">
        <v>44</v>
      </c>
      <c r="G188" s="73" cm="1">
        <f t="array" ref="G188">INDEX(PPAcfd!$E$28:$T$35,Summary!K188,Summary!L188)</f>
        <v>2918183.3755100775</v>
      </c>
      <c r="H188" s="73" cm="1">
        <f t="array" ref="H188">INDEX(SwapSold!$E$28:$T$35,Summary!K188,Summary!L188)</f>
        <v>-84637.721782571301</v>
      </c>
      <c r="I188" s="20" cm="1">
        <f t="array" ref="I188">INDEX('2hBatteryCM'!$E$28:$T$35,Summary!K188,Summary!L188)</f>
        <v>7123263.0355882412</v>
      </c>
      <c r="J188" s="20"/>
      <c r="K188">
        <f t="shared" si="6"/>
        <v>8</v>
      </c>
      <c r="L188">
        <f t="shared" si="14"/>
        <v>7</v>
      </c>
    </row>
    <row r="189" spans="2:12" x14ac:dyDescent="0.3">
      <c r="B189" t="str">
        <f t="shared" si="1"/>
        <v>MarinusPortlandYallourn</v>
      </c>
      <c r="C189" t="s">
        <v>64</v>
      </c>
      <c r="D189">
        <f t="shared" si="4"/>
        <v>1</v>
      </c>
      <c r="E189" t="str">
        <f t="shared" si="13"/>
        <v>Cal-29</v>
      </c>
      <c r="F189" t="s">
        <v>44</v>
      </c>
      <c r="G189" s="73" cm="1">
        <f t="array" ref="G189">INDEX(PPAcfd!$E$28:$T$35,Summary!K189,Summary!L189)</f>
        <v>28042061.975253835</v>
      </c>
      <c r="H189" s="73" cm="1">
        <f t="array" ref="H189">INDEX(SwapSold!$E$28:$T$35,Summary!K189,Summary!L189)</f>
        <v>23103845.738007661</v>
      </c>
      <c r="I189" s="20" cm="1">
        <f t="array" ref="I189">INDEX('2hBatteryCM'!$E$28:$T$35,Summary!K189,Summary!L189)</f>
        <v>13078868.941426</v>
      </c>
      <c r="J189" s="20"/>
      <c r="K189">
        <f t="shared" si="6"/>
        <v>1</v>
      </c>
      <c r="L189">
        <f t="shared" si="14"/>
        <v>8</v>
      </c>
    </row>
    <row r="190" spans="2:12" x14ac:dyDescent="0.3">
      <c r="B190" t="str">
        <f t="shared" si="1"/>
        <v>MarinusPortlandYallourn</v>
      </c>
      <c r="C190" t="s">
        <v>64</v>
      </c>
      <c r="D190">
        <f t="shared" si="4"/>
        <v>0.95</v>
      </c>
      <c r="E190" t="str">
        <f t="shared" si="13"/>
        <v>Cal-29</v>
      </c>
      <c r="F190" t="s">
        <v>44</v>
      </c>
      <c r="G190" s="73" cm="1">
        <f t="array" ref="G190">INDEX(PPAcfd!$E$28:$T$35,Summary!K190,Summary!L190)</f>
        <v>15524327.743852422</v>
      </c>
      <c r="H190" s="73" cm="1">
        <f t="array" ref="H190">INDEX(SwapSold!$E$28:$T$35,Summary!K190,Summary!L190)</f>
        <v>10384894.668715462</v>
      </c>
      <c r="I190" s="20" cm="1">
        <f t="array" ref="I190">INDEX('2hBatteryCM'!$E$28:$T$35,Summary!K190,Summary!L190)</f>
        <v>8592165.244721191</v>
      </c>
      <c r="J190" s="20"/>
      <c r="K190">
        <f t="shared" si="6"/>
        <v>2</v>
      </c>
      <c r="L190">
        <f t="shared" si="14"/>
        <v>8</v>
      </c>
    </row>
    <row r="191" spans="2:12" x14ac:dyDescent="0.3">
      <c r="B191" t="str">
        <f t="shared" si="1"/>
        <v>MarinusPortlandYallourn</v>
      </c>
      <c r="C191" t="s">
        <v>64</v>
      </c>
      <c r="D191">
        <f t="shared" si="4"/>
        <v>0.75</v>
      </c>
      <c r="E191" t="str">
        <f t="shared" si="13"/>
        <v>Cal-29</v>
      </c>
      <c r="F191" t="s">
        <v>44</v>
      </c>
      <c r="G191" s="73" cm="1">
        <f t="array" ref="G191">INDEX(PPAcfd!$E$28:$T$35,Summary!K191,Summary!L191)</f>
        <v>9168312.4777512439</v>
      </c>
      <c r="H191" s="73" cm="1">
        <f t="array" ref="H191">INDEX(SwapSold!$E$28:$T$35,Summary!K191,Summary!L191)</f>
        <v>4575822.3775077881</v>
      </c>
      <c r="I191" s="20" cm="1">
        <f t="array" ref="I191">INDEX('2hBatteryCM'!$E$28:$T$35,Summary!K191,Summary!L191)</f>
        <v>7221868.4973270334</v>
      </c>
      <c r="J191" s="20"/>
      <c r="K191">
        <f t="shared" si="6"/>
        <v>3</v>
      </c>
      <c r="L191">
        <f t="shared" si="14"/>
        <v>8</v>
      </c>
    </row>
    <row r="192" spans="2:12" x14ac:dyDescent="0.3">
      <c r="B192" t="str">
        <f t="shared" si="1"/>
        <v>MarinusPortlandYallourn</v>
      </c>
      <c r="C192" t="s">
        <v>64</v>
      </c>
      <c r="D192">
        <f t="shared" si="4"/>
        <v>0.5</v>
      </c>
      <c r="E192" t="str">
        <f t="shared" si="13"/>
        <v>Cal-29</v>
      </c>
      <c r="F192" t="s">
        <v>44</v>
      </c>
      <c r="G192" s="73" cm="1">
        <f t="array" ref="G192">INDEX(PPAcfd!$E$28:$T$35,Summary!K192,Summary!L192)</f>
        <v>5519611.4319446096</v>
      </c>
      <c r="H192" s="73" cm="1">
        <f t="array" ref="H192">INDEX(SwapSold!$E$28:$T$35,Summary!K192,Summary!L192)</f>
        <v>264446.98405749013</v>
      </c>
      <c r="I192" s="20" cm="1">
        <f t="array" ref="I192">INDEX('2hBatteryCM'!$E$28:$T$35,Summary!K192,Summary!L192)</f>
        <v>6285515.3609710857</v>
      </c>
      <c r="J192" s="20"/>
      <c r="K192">
        <f t="shared" si="6"/>
        <v>4</v>
      </c>
      <c r="L192">
        <f t="shared" si="14"/>
        <v>8</v>
      </c>
    </row>
    <row r="193" spans="2:12" x14ac:dyDescent="0.3">
      <c r="B193" t="str">
        <f t="shared" si="1"/>
        <v>MarinusPortlandYallourn</v>
      </c>
      <c r="C193" t="s">
        <v>64</v>
      </c>
      <c r="D193">
        <f t="shared" si="4"/>
        <v>0.25</v>
      </c>
      <c r="E193" t="str">
        <f t="shared" si="13"/>
        <v>Cal-29</v>
      </c>
      <c r="F193" t="s">
        <v>44</v>
      </c>
      <c r="G193" s="73" cm="1">
        <f t="array" ref="G193">INDEX(PPAcfd!$E$28:$T$35,Summary!K193,Summary!L193)</f>
        <v>2259181.1512839678</v>
      </c>
      <c r="H193" s="73" cm="1">
        <f t="array" ref="H193">INDEX(SwapSold!$E$28:$T$35,Summary!K193,Summary!L193)</f>
        <v>-4361573.357520178</v>
      </c>
      <c r="I193" s="20" cm="1">
        <f t="array" ref="I193">INDEX('2hBatteryCM'!$E$28:$T$35,Summary!K193,Summary!L193)</f>
        <v>5379569.4142005974</v>
      </c>
      <c r="J193" s="20"/>
      <c r="K193">
        <f t="shared" si="6"/>
        <v>5</v>
      </c>
      <c r="L193">
        <f t="shared" si="14"/>
        <v>8</v>
      </c>
    </row>
    <row r="194" spans="2:12" x14ac:dyDescent="0.3">
      <c r="B194" t="str">
        <f t="shared" si="1"/>
        <v>MarinusPortlandYallourn</v>
      </c>
      <c r="C194" t="s">
        <v>64</v>
      </c>
      <c r="D194">
        <f t="shared" si="4"/>
        <v>0.05</v>
      </c>
      <c r="E194" t="str">
        <f t="shared" si="13"/>
        <v>Cal-29</v>
      </c>
      <c r="F194" t="s">
        <v>44</v>
      </c>
      <c r="G194" s="73" cm="1">
        <f t="array" ref="G194">INDEX(PPAcfd!$E$28:$T$35,Summary!K194,Summary!L194)</f>
        <v>-1531851.2884044007</v>
      </c>
      <c r="H194" s="73" cm="1">
        <f t="array" ref="H194">INDEX(SwapSold!$E$28:$T$35,Summary!K194,Summary!L194)</f>
        <v>-11414747.202595491</v>
      </c>
      <c r="I194" s="20" cm="1">
        <f t="array" ref="I194">INDEX('2hBatteryCM'!$E$28:$T$35,Summary!K194,Summary!L194)</f>
        <v>4093763.1094447188</v>
      </c>
      <c r="J194" s="20"/>
      <c r="K194">
        <f t="shared" si="6"/>
        <v>6</v>
      </c>
      <c r="L194">
        <f t="shared" si="14"/>
        <v>8</v>
      </c>
    </row>
    <row r="195" spans="2:12" x14ac:dyDescent="0.3">
      <c r="B195" t="str">
        <f t="shared" si="1"/>
        <v>MarinusPortlandYallourn</v>
      </c>
      <c r="C195" t="s">
        <v>64</v>
      </c>
      <c r="D195">
        <f t="shared" si="4"/>
        <v>0</v>
      </c>
      <c r="E195" t="str">
        <f t="shared" si="13"/>
        <v>Cal-29</v>
      </c>
      <c r="F195" t="s">
        <v>44</v>
      </c>
      <c r="G195" s="73" cm="1">
        <f t="array" ref="G195">INDEX(PPAcfd!$E$28:$T$35,Summary!K195,Summary!L195)</f>
        <v>-7177099.304358284</v>
      </c>
      <c r="H195" s="73" cm="1">
        <f t="array" ref="H195">INDEX(SwapSold!$E$28:$T$35,Summary!K195,Summary!L195)</f>
        <v>-25444702.214826286</v>
      </c>
      <c r="I195" s="20" cm="1">
        <f t="array" ref="I195">INDEX('2hBatteryCM'!$E$28:$T$35,Summary!K195,Summary!L195)</f>
        <v>2144886.0461330549</v>
      </c>
      <c r="J195" s="20"/>
      <c r="K195">
        <f t="shared" si="6"/>
        <v>7</v>
      </c>
      <c r="L195">
        <f t="shared" si="14"/>
        <v>8</v>
      </c>
    </row>
    <row r="196" spans="2:12" x14ac:dyDescent="0.3">
      <c r="B196" t="str">
        <f t="shared" si="1"/>
        <v>MarinusPortlandYallourn</v>
      </c>
      <c r="C196" t="s">
        <v>64</v>
      </c>
      <c r="D196" t="str">
        <f t="shared" si="4"/>
        <v>avg</v>
      </c>
      <c r="E196" t="str">
        <f t="shared" si="13"/>
        <v>Cal-29</v>
      </c>
      <c r="F196" t="s">
        <v>44</v>
      </c>
      <c r="G196" s="73" cm="1">
        <f t="array" ref="G196">INDEX(PPAcfd!$E$28:$T$35,Summary!K196,Summary!L196)</f>
        <v>5974177.1964297192</v>
      </c>
      <c r="H196" s="73" cm="1">
        <f t="array" ref="H196">INDEX(SwapSold!$E$28:$T$35,Summary!K196,Summary!L196)</f>
        <v>-53019.017556089064</v>
      </c>
      <c r="I196" s="20" cm="1">
        <f t="array" ref="I196">INDEX('2hBatteryCM'!$E$28:$T$35,Summary!K196,Summary!L196)</f>
        <v>6305579.5352390902</v>
      </c>
      <c r="J196" s="20"/>
      <c r="K196">
        <f t="shared" si="6"/>
        <v>8</v>
      </c>
      <c r="L196">
        <f t="shared" si="14"/>
        <v>8</v>
      </c>
    </row>
    <row r="197" spans="2:12" x14ac:dyDescent="0.3">
      <c r="B197" t="str">
        <f t="shared" si="1"/>
        <v>MarinusPortlandYallourn</v>
      </c>
      <c r="C197" t="s">
        <v>64</v>
      </c>
      <c r="D197">
        <f t="shared" si="4"/>
        <v>1</v>
      </c>
      <c r="E197" t="str">
        <f t="shared" si="13"/>
        <v>Cal-30</v>
      </c>
      <c r="F197" t="s">
        <v>44</v>
      </c>
      <c r="G197" s="73" cm="1">
        <f t="array" ref="G197">INDEX(PPAcfd!$E$28:$T$35,Summary!K197,Summary!L197)</f>
        <v>26231610.171287969</v>
      </c>
      <c r="H197" s="73" cm="1">
        <f t="array" ref="H197">INDEX(SwapSold!$E$28:$T$35,Summary!K197,Summary!L197)</f>
        <v>25338716.66111058</v>
      </c>
      <c r="I197" s="20" cm="1">
        <f t="array" ref="I197">INDEX('2hBatteryCM'!$E$28:$T$35,Summary!K197,Summary!L197)</f>
        <v>11742230.641355034</v>
      </c>
      <c r="J197" s="20"/>
      <c r="K197">
        <f t="shared" si="6"/>
        <v>1</v>
      </c>
      <c r="L197">
        <f t="shared" si="14"/>
        <v>9</v>
      </c>
    </row>
    <row r="198" spans="2:12" x14ac:dyDescent="0.3">
      <c r="B198" t="str">
        <f t="shared" si="1"/>
        <v>MarinusPortlandYallourn</v>
      </c>
      <c r="C198" t="s">
        <v>64</v>
      </c>
      <c r="D198">
        <f t="shared" si="4"/>
        <v>0.95</v>
      </c>
      <c r="E198" t="str">
        <f t="shared" si="13"/>
        <v>Cal-30</v>
      </c>
      <c r="F198" t="s">
        <v>44</v>
      </c>
      <c r="G198" s="73" cm="1">
        <f t="array" ref="G198">INDEX(PPAcfd!$E$28:$T$35,Summary!K198,Summary!L198)</f>
        <v>15873482.338913497</v>
      </c>
      <c r="H198" s="73" cm="1">
        <f t="array" ref="H198">INDEX(SwapSold!$E$28:$T$35,Summary!K198,Summary!L198)</f>
        <v>10857804.398275875</v>
      </c>
      <c r="I198" s="20" cm="1">
        <f t="array" ref="I198">INDEX('2hBatteryCM'!$E$28:$T$35,Summary!K198,Summary!L198)</f>
        <v>8744302.0379283633</v>
      </c>
      <c r="J198" s="20"/>
      <c r="K198">
        <f t="shared" si="6"/>
        <v>2</v>
      </c>
      <c r="L198">
        <f t="shared" si="14"/>
        <v>9</v>
      </c>
    </row>
    <row r="199" spans="2:12" x14ac:dyDescent="0.3">
      <c r="B199" t="str">
        <f t="shared" si="1"/>
        <v>MarinusPortlandYallourn</v>
      </c>
      <c r="C199" t="s">
        <v>64</v>
      </c>
      <c r="D199">
        <f t="shared" si="4"/>
        <v>0.75</v>
      </c>
      <c r="E199" t="str">
        <f t="shared" si="13"/>
        <v>Cal-30</v>
      </c>
      <c r="F199" t="s">
        <v>44</v>
      </c>
      <c r="G199" s="73" cm="1">
        <f t="array" ref="G199">INDEX(PPAcfd!$E$28:$T$35,Summary!K199,Summary!L199)</f>
        <v>9474201.7507050205</v>
      </c>
      <c r="H199" s="73" cm="1">
        <f t="array" ref="H199">INDEX(SwapSold!$E$28:$T$35,Summary!K199,Summary!L199)</f>
        <v>4802345.0112739922</v>
      </c>
      <c r="I199" s="20" cm="1">
        <f t="array" ref="I199">INDEX('2hBatteryCM'!$E$28:$T$35,Summary!K199,Summary!L199)</f>
        <v>7427475.5378913153</v>
      </c>
      <c r="J199" s="20"/>
      <c r="K199">
        <f t="shared" si="6"/>
        <v>3</v>
      </c>
      <c r="L199">
        <f t="shared" si="14"/>
        <v>9</v>
      </c>
    </row>
    <row r="200" spans="2:12" x14ac:dyDescent="0.3">
      <c r="B200" t="str">
        <f t="shared" si="1"/>
        <v>MarinusPortlandYallourn</v>
      </c>
      <c r="C200" t="s">
        <v>64</v>
      </c>
      <c r="D200">
        <f t="shared" si="4"/>
        <v>0.5</v>
      </c>
      <c r="E200" t="str">
        <f t="shared" si="13"/>
        <v>Cal-30</v>
      </c>
      <c r="F200" t="s">
        <v>44</v>
      </c>
      <c r="G200" s="73" cm="1">
        <f t="array" ref="G200">INDEX(PPAcfd!$E$28:$T$35,Summary!K200,Summary!L200)</f>
        <v>5502814.1524809971</v>
      </c>
      <c r="H200" s="73" cm="1">
        <f t="array" ref="H200">INDEX(SwapSold!$E$28:$T$35,Summary!K200,Summary!L200)</f>
        <v>169110.08019715128</v>
      </c>
      <c r="I200" s="20" cm="1">
        <f t="array" ref="I200">INDEX('2hBatteryCM'!$E$28:$T$35,Summary!K200,Summary!L200)</f>
        <v>6485118.2006418034</v>
      </c>
      <c r="J200" s="20"/>
      <c r="K200">
        <f t="shared" si="6"/>
        <v>4</v>
      </c>
      <c r="L200">
        <f t="shared" si="14"/>
        <v>9</v>
      </c>
    </row>
    <row r="201" spans="2:12" x14ac:dyDescent="0.3">
      <c r="B201" t="str">
        <f t="shared" si="1"/>
        <v>MarinusPortlandYallourn</v>
      </c>
      <c r="C201" t="s">
        <v>64</v>
      </c>
      <c r="D201">
        <f t="shared" si="4"/>
        <v>0.25</v>
      </c>
      <c r="E201" t="str">
        <f t="shared" si="13"/>
        <v>Cal-30</v>
      </c>
      <c r="F201" t="s">
        <v>44</v>
      </c>
      <c r="G201" s="73" cm="1">
        <f t="array" ref="G201">INDEX(PPAcfd!$E$28:$T$35,Summary!K201,Summary!L201)</f>
        <v>2257934.4100052617</v>
      </c>
      <c r="H201" s="73" cm="1">
        <f t="array" ref="H201">INDEX(SwapSold!$E$28:$T$35,Summary!K201,Summary!L201)</f>
        <v>-4618728.2967167217</v>
      </c>
      <c r="I201" s="20" cm="1">
        <f t="array" ref="I201">INDEX('2hBatteryCM'!$E$28:$T$35,Summary!K201,Summary!L201)</f>
        <v>5604246.6271351865</v>
      </c>
      <c r="J201" s="20"/>
      <c r="K201">
        <f t="shared" si="6"/>
        <v>5</v>
      </c>
      <c r="L201">
        <f t="shared" si="14"/>
        <v>9</v>
      </c>
    </row>
    <row r="202" spans="2:12" x14ac:dyDescent="0.3">
      <c r="B202" t="str">
        <f t="shared" si="1"/>
        <v>MarinusPortlandYallourn</v>
      </c>
      <c r="C202" t="s">
        <v>64</v>
      </c>
      <c r="D202">
        <f t="shared" si="4"/>
        <v>0.05</v>
      </c>
      <c r="E202" t="str">
        <f t="shared" si="13"/>
        <v>Cal-30</v>
      </c>
      <c r="F202" t="s">
        <v>44</v>
      </c>
      <c r="G202" s="73" cm="1">
        <f t="array" ref="G202">INDEX(PPAcfd!$E$28:$T$35,Summary!K202,Summary!L202)</f>
        <v>-1830405.9693408527</v>
      </c>
      <c r="H202" s="73" cm="1">
        <f t="array" ref="H202">INDEX(SwapSold!$E$28:$T$35,Summary!K202,Summary!L202)</f>
        <v>-11781835.910818346</v>
      </c>
      <c r="I202" s="20" cm="1">
        <f t="array" ref="I202">INDEX('2hBatteryCM'!$E$28:$T$35,Summary!K202,Summary!L202)</f>
        <v>4389087.8135264255</v>
      </c>
      <c r="J202" s="20"/>
      <c r="K202">
        <f t="shared" si="6"/>
        <v>6</v>
      </c>
      <c r="L202">
        <f t="shared" si="14"/>
        <v>9</v>
      </c>
    </row>
    <row r="203" spans="2:12" x14ac:dyDescent="0.3">
      <c r="B203" t="str">
        <f t="shared" si="1"/>
        <v>MarinusPortlandYallourn</v>
      </c>
      <c r="C203" t="s">
        <v>64</v>
      </c>
      <c r="D203">
        <f t="shared" si="4"/>
        <v>0</v>
      </c>
      <c r="E203" t="str">
        <f t="shared" si="13"/>
        <v>Cal-30</v>
      </c>
      <c r="F203" t="s">
        <v>44</v>
      </c>
      <c r="G203" s="73" cm="1">
        <f t="array" ref="G203">INDEX(PPAcfd!$E$28:$T$35,Summary!K203,Summary!L203)</f>
        <v>-6105946.855044052</v>
      </c>
      <c r="H203" s="73" cm="1">
        <f t="array" ref="H203">INDEX(SwapSold!$E$28:$T$35,Summary!K203,Summary!L203)</f>
        <v>-26322348.60321153</v>
      </c>
      <c r="I203" s="20" cm="1">
        <f t="array" ref="I203">INDEX('2hBatteryCM'!$E$28:$T$35,Summary!K203,Summary!L203)</f>
        <v>2770745.34537717</v>
      </c>
      <c r="J203" s="20"/>
      <c r="K203">
        <f t="shared" si="6"/>
        <v>7</v>
      </c>
      <c r="L203">
        <f t="shared" si="14"/>
        <v>9</v>
      </c>
    </row>
    <row r="204" spans="2:12" x14ac:dyDescent="0.3">
      <c r="B204" t="str">
        <f t="shared" si="1"/>
        <v>MarinusPortlandYallourn</v>
      </c>
      <c r="C204" t="s">
        <v>64</v>
      </c>
      <c r="D204" t="str">
        <f t="shared" si="4"/>
        <v>avg</v>
      </c>
      <c r="E204" t="str">
        <f t="shared" si="13"/>
        <v>Cal-30</v>
      </c>
      <c r="F204" t="s">
        <v>44</v>
      </c>
      <c r="G204" s="73" cm="1">
        <f t="array" ref="G204">INDEX(PPAcfd!$E$28:$T$35,Summary!K204,Summary!L204)</f>
        <v>6068936.144409352</v>
      </c>
      <c r="H204" s="73" cm="1">
        <f t="array" ref="H204">INDEX(SwapSold!$E$28:$T$35,Summary!K204,Summary!L204)</f>
        <v>-29904.842207444381</v>
      </c>
      <c r="I204" s="20" cm="1">
        <f t="array" ref="I204">INDEX('2hBatteryCM'!$E$28:$T$35,Summary!K204,Summary!L204)</f>
        <v>6518493.0777625116</v>
      </c>
      <c r="J204" s="20"/>
      <c r="K204">
        <f t="shared" si="6"/>
        <v>8</v>
      </c>
      <c r="L204">
        <f t="shared" si="14"/>
        <v>9</v>
      </c>
    </row>
    <row r="205" spans="2:12" x14ac:dyDescent="0.3">
      <c r="B205" t="str">
        <f t="shared" si="1"/>
        <v>MarinusPortlandYallourn</v>
      </c>
      <c r="C205" t="s">
        <v>64</v>
      </c>
      <c r="D205">
        <f t="shared" si="4"/>
        <v>1</v>
      </c>
      <c r="E205" t="str">
        <f t="shared" si="13"/>
        <v>Cal-31</v>
      </c>
      <c r="F205" t="s">
        <v>44</v>
      </c>
      <c r="G205" s="73" cm="1">
        <f t="array" ref="G205">INDEX(PPAcfd!$E$28:$T$35,Summary!K205,Summary!L205)</f>
        <v>27412615.732524693</v>
      </c>
      <c r="H205" s="73" cm="1">
        <f t="array" ref="H205">INDEX(SwapSold!$E$28:$T$35,Summary!K205,Summary!L205)</f>
        <v>26209920.566784196</v>
      </c>
      <c r="I205" s="20" cm="1">
        <f t="array" ref="I205">INDEX('2hBatteryCM'!$E$28:$T$35,Summary!K205,Summary!L205)</f>
        <v>13099384.469756657</v>
      </c>
      <c r="J205" s="20"/>
      <c r="K205">
        <f t="shared" si="6"/>
        <v>1</v>
      </c>
      <c r="L205">
        <f t="shared" ref="L205:L258" si="15">VLOOKUP(E205,$R$5:$S$20,2,FALSE)</f>
        <v>10</v>
      </c>
    </row>
    <row r="206" spans="2:12" x14ac:dyDescent="0.3">
      <c r="B206" t="str">
        <f t="shared" si="1"/>
        <v>MarinusPortlandYallourn</v>
      </c>
      <c r="C206" t="s">
        <v>64</v>
      </c>
      <c r="D206">
        <f t="shared" si="4"/>
        <v>0.95</v>
      </c>
      <c r="E206" t="str">
        <f t="shared" si="13"/>
        <v>Cal-31</v>
      </c>
      <c r="F206" t="s">
        <v>44</v>
      </c>
      <c r="G206" s="73" cm="1">
        <f t="array" ref="G206">INDEX(PPAcfd!$E$28:$T$35,Summary!K206,Summary!L206)</f>
        <v>13259964.4644501</v>
      </c>
      <c r="H206" s="73" cm="1">
        <f t="array" ref="H206">INDEX(SwapSold!$E$28:$T$35,Summary!K206,Summary!L206)</f>
        <v>11609589.332217932</v>
      </c>
      <c r="I206" s="20" cm="1">
        <f t="array" ref="I206">INDEX('2hBatteryCM'!$E$28:$T$35,Summary!K206,Summary!L206)</f>
        <v>9328938.6355818789</v>
      </c>
      <c r="J206" s="20"/>
      <c r="K206">
        <f t="shared" si="6"/>
        <v>2</v>
      </c>
      <c r="L206">
        <f t="shared" si="15"/>
        <v>10</v>
      </c>
    </row>
    <row r="207" spans="2:12" x14ac:dyDescent="0.3">
      <c r="B207" t="str">
        <f t="shared" si="1"/>
        <v>MarinusPortlandYallourn</v>
      </c>
      <c r="C207" t="s">
        <v>64</v>
      </c>
      <c r="D207">
        <f t="shared" si="4"/>
        <v>0.75</v>
      </c>
      <c r="E207" t="str">
        <f t="shared" si="13"/>
        <v>Cal-31</v>
      </c>
      <c r="F207" t="s">
        <v>44</v>
      </c>
      <c r="G207" s="73" cm="1">
        <f t="array" ref="G207">INDEX(PPAcfd!$E$28:$T$35,Summary!K207,Summary!L207)</f>
        <v>7556531.831919387</v>
      </c>
      <c r="H207" s="73" cm="1">
        <f t="array" ref="H207">INDEX(SwapSold!$E$28:$T$35,Summary!K207,Summary!L207)</f>
        <v>5239368.3772779992</v>
      </c>
      <c r="I207" s="20" cm="1">
        <f t="array" ref="I207">INDEX('2hBatteryCM'!$E$28:$T$35,Summary!K207,Summary!L207)</f>
        <v>7921846.3665426392</v>
      </c>
      <c r="J207" s="20"/>
      <c r="K207">
        <f t="shared" si="6"/>
        <v>3</v>
      </c>
      <c r="L207">
        <f t="shared" si="15"/>
        <v>10</v>
      </c>
    </row>
    <row r="208" spans="2:12" x14ac:dyDescent="0.3">
      <c r="B208" t="str">
        <f t="shared" si="1"/>
        <v>MarinusPortlandYallourn</v>
      </c>
      <c r="C208" t="s">
        <v>64</v>
      </c>
      <c r="D208">
        <f t="shared" si="4"/>
        <v>0.5</v>
      </c>
      <c r="E208" t="str">
        <f t="shared" si="13"/>
        <v>Cal-31</v>
      </c>
      <c r="F208" t="s">
        <v>44</v>
      </c>
      <c r="G208" s="73" cm="1">
        <f t="array" ref="G208">INDEX(PPAcfd!$E$28:$T$35,Summary!K208,Summary!L208)</f>
        <v>3650903.666980946</v>
      </c>
      <c r="H208" s="73" cm="1">
        <f t="array" ref="H208">INDEX(SwapSold!$E$28:$T$35,Summary!K208,Summary!L208)</f>
        <v>10964.361196588343</v>
      </c>
      <c r="I208" s="20" cm="1">
        <f t="array" ref="I208">INDEX('2hBatteryCM'!$E$28:$T$35,Summary!K208,Summary!L208)</f>
        <v>6883991.3773758076</v>
      </c>
      <c r="J208" s="20"/>
      <c r="K208">
        <f t="shared" si="6"/>
        <v>4</v>
      </c>
      <c r="L208">
        <f t="shared" si="15"/>
        <v>10</v>
      </c>
    </row>
    <row r="209" spans="2:12" x14ac:dyDescent="0.3">
      <c r="B209" t="str">
        <f t="shared" si="1"/>
        <v>MarinusPortlandYallourn</v>
      </c>
      <c r="C209" t="s">
        <v>64</v>
      </c>
      <c r="D209">
        <f t="shared" si="4"/>
        <v>0.25</v>
      </c>
      <c r="E209" t="str">
        <f t="shared" si="13"/>
        <v>Cal-31</v>
      </c>
      <c r="F209" t="s">
        <v>44</v>
      </c>
      <c r="G209" s="73" cm="1">
        <f t="array" ref="G209">INDEX(PPAcfd!$E$28:$T$35,Summary!K209,Summary!L209)</f>
        <v>361719.21114879556</v>
      </c>
      <c r="H209" s="73" cm="1">
        <f t="array" ref="H209">INDEX(SwapSold!$E$28:$T$35,Summary!K209,Summary!L209)</f>
        <v>-5660555.9809871716</v>
      </c>
      <c r="I209" s="20" cm="1">
        <f t="array" ref="I209">INDEX('2hBatteryCM'!$E$28:$T$35,Summary!K209,Summary!L209)</f>
        <v>5918345.2537728259</v>
      </c>
      <c r="J209" s="20"/>
      <c r="K209">
        <f t="shared" si="6"/>
        <v>5</v>
      </c>
      <c r="L209">
        <f t="shared" si="15"/>
        <v>10</v>
      </c>
    </row>
    <row r="210" spans="2:12" x14ac:dyDescent="0.3">
      <c r="B210" t="str">
        <f t="shared" si="1"/>
        <v>MarinusPortlandYallourn</v>
      </c>
      <c r="C210" t="s">
        <v>64</v>
      </c>
      <c r="D210">
        <f t="shared" si="4"/>
        <v>0.05</v>
      </c>
      <c r="E210" t="str">
        <f t="shared" si="13"/>
        <v>Cal-31</v>
      </c>
      <c r="F210" t="s">
        <v>44</v>
      </c>
      <c r="G210" s="73" cm="1">
        <f t="array" ref="G210">INDEX(PPAcfd!$E$28:$T$35,Summary!K210,Summary!L210)</f>
        <v>-3143807.9846326965</v>
      </c>
      <c r="H210" s="73" cm="1">
        <f t="array" ref="H210">INDEX(SwapSold!$E$28:$T$35,Summary!K210,Summary!L210)</f>
        <v>-13934437.323305644</v>
      </c>
      <c r="I210" s="20" cm="1">
        <f t="array" ref="I210">INDEX('2hBatteryCM'!$E$28:$T$35,Summary!K210,Summary!L210)</f>
        <v>4765495.3779083686</v>
      </c>
      <c r="J210" s="20"/>
      <c r="K210">
        <f t="shared" si="6"/>
        <v>6</v>
      </c>
      <c r="L210">
        <f t="shared" si="15"/>
        <v>10</v>
      </c>
    </row>
    <row r="211" spans="2:12" x14ac:dyDescent="0.3">
      <c r="B211" t="str">
        <f t="shared" si="1"/>
        <v>MarinusPortlandYallourn</v>
      </c>
      <c r="C211" t="s">
        <v>64</v>
      </c>
      <c r="D211">
        <f t="shared" si="4"/>
        <v>0</v>
      </c>
      <c r="E211" t="str">
        <f t="shared" si="13"/>
        <v>Cal-31</v>
      </c>
      <c r="F211" t="s">
        <v>44</v>
      </c>
      <c r="G211" s="73" cm="1">
        <f t="array" ref="G211">INDEX(PPAcfd!$E$28:$T$35,Summary!K211,Summary!L211)</f>
        <v>-7967524.7767394762</v>
      </c>
      <c r="H211" s="73" cm="1">
        <f t="array" ref="H211">INDEX(SwapSold!$E$28:$T$35,Summary!K211,Summary!L211)</f>
        <v>-32080187.718647096</v>
      </c>
      <c r="I211" s="20" cm="1">
        <f t="array" ref="I211">INDEX('2hBatteryCM'!$E$28:$T$35,Summary!K211,Summary!L211)</f>
        <v>3136756.7787118838</v>
      </c>
      <c r="J211" s="20"/>
      <c r="K211">
        <f t="shared" si="6"/>
        <v>7</v>
      </c>
      <c r="L211">
        <f t="shared" si="15"/>
        <v>10</v>
      </c>
    </row>
    <row r="212" spans="2:12" x14ac:dyDescent="0.3">
      <c r="B212" t="str">
        <f t="shared" si="1"/>
        <v>MarinusPortlandYallourn</v>
      </c>
      <c r="C212" t="s">
        <v>64</v>
      </c>
      <c r="D212" t="str">
        <f t="shared" si="4"/>
        <v>avg</v>
      </c>
      <c r="E212" t="str">
        <f t="shared" si="13"/>
        <v>Cal-31</v>
      </c>
      <c r="F212" t="s">
        <v>44</v>
      </c>
      <c r="G212" s="73" cm="1">
        <f t="array" ref="G212">INDEX(PPAcfd!$E$28:$T$35,Summary!K212,Summary!L212)</f>
        <v>4185206.9196737963</v>
      </c>
      <c r="H212" s="73" cm="1">
        <f t="array" ref="H212">INDEX(SwapSold!$E$28:$T$35,Summary!K212,Summary!L212)</f>
        <v>-417341.57705001696</v>
      </c>
      <c r="I212" s="20" cm="1">
        <f t="array" ref="I212">INDEX('2hBatteryCM'!$E$28:$T$35,Summary!K212,Summary!L212)</f>
        <v>6942804.4218569538</v>
      </c>
      <c r="J212" s="20"/>
      <c r="K212">
        <f t="shared" si="6"/>
        <v>8</v>
      </c>
      <c r="L212">
        <f t="shared" si="15"/>
        <v>10</v>
      </c>
    </row>
    <row r="213" spans="2:12" x14ac:dyDescent="0.3">
      <c r="B213" t="str">
        <f t="shared" si="1"/>
        <v>MarinusPortlandYallourn</v>
      </c>
      <c r="C213" t="s">
        <v>64</v>
      </c>
      <c r="D213">
        <f t="shared" si="4"/>
        <v>1</v>
      </c>
      <c r="E213" t="str">
        <f t="shared" si="13"/>
        <v>Cal-32</v>
      </c>
      <c r="F213" t="s">
        <v>44</v>
      </c>
      <c r="G213" s="73" cm="1">
        <f t="array" ref="G213">INDEX(PPAcfd!$E$28:$T$35,Summary!K213,Summary!L213)</f>
        <v>21146288.187798209</v>
      </c>
      <c r="H213" s="73" cm="1">
        <f t="array" ref="H213">INDEX(SwapSold!$E$28:$T$35,Summary!K213,Summary!L213)</f>
        <v>24131511.993835799</v>
      </c>
      <c r="I213" s="20" cm="1">
        <f t="array" ref="I213">INDEX('2hBatteryCM'!$E$28:$T$35,Summary!K213,Summary!L213)</f>
        <v>11768768.695042433</v>
      </c>
      <c r="J213" s="20"/>
      <c r="K213">
        <f t="shared" si="6"/>
        <v>1</v>
      </c>
      <c r="L213">
        <f t="shared" si="15"/>
        <v>11</v>
      </c>
    </row>
    <row r="214" spans="2:12" x14ac:dyDescent="0.3">
      <c r="B214" t="str">
        <f t="shared" si="1"/>
        <v>MarinusPortlandYallourn</v>
      </c>
      <c r="C214" t="s">
        <v>64</v>
      </c>
      <c r="D214">
        <f t="shared" si="4"/>
        <v>0.95</v>
      </c>
      <c r="E214" t="str">
        <f t="shared" si="13"/>
        <v>Cal-32</v>
      </c>
      <c r="F214" t="s">
        <v>44</v>
      </c>
      <c r="G214" s="73" cm="1">
        <f t="array" ref="G214">INDEX(PPAcfd!$E$28:$T$35,Summary!K214,Summary!L214)</f>
        <v>10039043.268786445</v>
      </c>
      <c r="H214" s="73" cm="1">
        <f t="array" ref="H214">INDEX(SwapSold!$E$28:$T$35,Summary!K214,Summary!L214)</f>
        <v>11836358.619761204</v>
      </c>
      <c r="I214" s="20" cm="1">
        <f t="array" ref="I214">INDEX('2hBatteryCM'!$E$28:$T$35,Summary!K214,Summary!L214)</f>
        <v>8666661.5889038295</v>
      </c>
      <c r="J214" s="20"/>
      <c r="K214">
        <f t="shared" si="6"/>
        <v>2</v>
      </c>
      <c r="L214">
        <f t="shared" si="15"/>
        <v>11</v>
      </c>
    </row>
    <row r="215" spans="2:12" x14ac:dyDescent="0.3">
      <c r="B215" t="str">
        <f t="shared" si="1"/>
        <v>MarinusPortlandYallourn</v>
      </c>
      <c r="C215" t="s">
        <v>64</v>
      </c>
      <c r="D215">
        <f t="shared" si="4"/>
        <v>0.75</v>
      </c>
      <c r="E215" t="str">
        <f t="shared" si="13"/>
        <v>Cal-32</v>
      </c>
      <c r="F215" t="s">
        <v>44</v>
      </c>
      <c r="G215" s="73" cm="1">
        <f t="array" ref="G215">INDEX(PPAcfd!$E$28:$T$35,Summary!K215,Summary!L215)</f>
        <v>5020640.9520068923</v>
      </c>
      <c r="H215" s="73" cm="1">
        <f t="array" ref="H215">INDEX(SwapSold!$E$28:$T$35,Summary!K215,Summary!L215)</f>
        <v>5238975.3921296624</v>
      </c>
      <c r="I215" s="20" cm="1">
        <f t="array" ref="I215">INDEX('2hBatteryCM'!$E$28:$T$35,Summary!K215,Summary!L215)</f>
        <v>7448855.0359100187</v>
      </c>
      <c r="J215" s="20"/>
      <c r="K215">
        <f t="shared" si="6"/>
        <v>3</v>
      </c>
      <c r="L215">
        <f t="shared" si="15"/>
        <v>11</v>
      </c>
    </row>
    <row r="216" spans="2:12" x14ac:dyDescent="0.3">
      <c r="B216" t="str">
        <f t="shared" si="1"/>
        <v>MarinusPortlandYallourn</v>
      </c>
      <c r="C216" t="s">
        <v>64</v>
      </c>
      <c r="D216">
        <f t="shared" si="4"/>
        <v>0.5</v>
      </c>
      <c r="E216" t="str">
        <f t="shared" si="13"/>
        <v>Cal-32</v>
      </c>
      <c r="F216" t="s">
        <v>44</v>
      </c>
      <c r="G216" s="73" cm="1">
        <f t="array" ref="G216">INDEX(PPAcfd!$E$28:$T$35,Summary!K216,Summary!L216)</f>
        <v>1344521.3208224894</v>
      </c>
      <c r="H216" s="73" cm="1">
        <f t="array" ref="H216">INDEX(SwapSold!$E$28:$T$35,Summary!K216,Summary!L216)</f>
        <v>139884.18128095911</v>
      </c>
      <c r="I216" s="20" cm="1">
        <f t="array" ref="I216">INDEX('2hBatteryCM'!$E$28:$T$35,Summary!K216,Summary!L216)</f>
        <v>6506773.3803115925</v>
      </c>
      <c r="J216" s="20"/>
      <c r="K216">
        <f t="shared" si="6"/>
        <v>4</v>
      </c>
      <c r="L216">
        <f t="shared" si="15"/>
        <v>11</v>
      </c>
    </row>
    <row r="217" spans="2:12" x14ac:dyDescent="0.3">
      <c r="B217" t="str">
        <f t="shared" si="1"/>
        <v>MarinusPortlandYallourn</v>
      </c>
      <c r="C217" t="s">
        <v>64</v>
      </c>
      <c r="D217">
        <f t="shared" si="4"/>
        <v>0.25</v>
      </c>
      <c r="E217" t="str">
        <f t="shared" si="13"/>
        <v>Cal-32</v>
      </c>
      <c r="F217" t="s">
        <v>44</v>
      </c>
      <c r="G217" s="73" cm="1">
        <f t="array" ref="G217">INDEX(PPAcfd!$E$28:$T$35,Summary!K217,Summary!L217)</f>
        <v>-1781117.0255130131</v>
      </c>
      <c r="H217" s="73" cm="1">
        <f t="array" ref="H217">INDEX(SwapSold!$E$28:$T$35,Summary!K217,Summary!L217)</f>
        <v>-4985863.66915162</v>
      </c>
      <c r="I217" s="20" cm="1">
        <f t="array" ref="I217">INDEX('2hBatteryCM'!$E$28:$T$35,Summary!K217,Summary!L217)</f>
        <v>5614915.1216905434</v>
      </c>
      <c r="J217" s="20"/>
      <c r="K217">
        <f t="shared" si="6"/>
        <v>5</v>
      </c>
      <c r="L217">
        <f t="shared" si="15"/>
        <v>11</v>
      </c>
    </row>
    <row r="218" spans="2:12" x14ac:dyDescent="0.3">
      <c r="B218" t="str">
        <f t="shared" si="1"/>
        <v>MarinusPortlandYallourn</v>
      </c>
      <c r="C218" t="s">
        <v>64</v>
      </c>
      <c r="D218">
        <f t="shared" si="4"/>
        <v>0.05</v>
      </c>
      <c r="E218" t="str">
        <f t="shared" si="13"/>
        <v>Cal-32</v>
      </c>
      <c r="F218" t="s">
        <v>44</v>
      </c>
      <c r="G218" s="73" cm="1">
        <f t="array" ref="G218">INDEX(PPAcfd!$E$28:$T$35,Summary!K218,Summary!L218)</f>
        <v>-5301416.5377721405</v>
      </c>
      <c r="H218" s="73" cm="1">
        <f t="array" ref="H218">INDEX(SwapSold!$E$28:$T$35,Summary!K218,Summary!L218)</f>
        <v>-12727593.367389398</v>
      </c>
      <c r="I218" s="20" cm="1">
        <f t="array" ref="I218">INDEX('2hBatteryCM'!$E$28:$T$35,Summary!K218,Summary!L218)</f>
        <v>4497340.8484304491</v>
      </c>
      <c r="J218" s="20"/>
      <c r="K218">
        <f t="shared" si="6"/>
        <v>6</v>
      </c>
      <c r="L218">
        <f t="shared" si="15"/>
        <v>11</v>
      </c>
    </row>
    <row r="219" spans="2:12" x14ac:dyDescent="0.3">
      <c r="B219" t="str">
        <f t="shared" si="1"/>
        <v>MarinusPortlandYallourn</v>
      </c>
      <c r="C219" t="s">
        <v>64</v>
      </c>
      <c r="D219">
        <f t="shared" si="4"/>
        <v>0</v>
      </c>
      <c r="E219" t="str">
        <f t="shared" si="13"/>
        <v>Cal-32</v>
      </c>
      <c r="F219" t="s">
        <v>44</v>
      </c>
      <c r="G219" s="73" cm="1">
        <f t="array" ref="G219">INDEX(PPAcfd!$E$28:$T$35,Summary!K219,Summary!L219)</f>
        <v>-9526658.5726267956</v>
      </c>
      <c r="H219" s="73" cm="1">
        <f t="array" ref="H219">INDEX(SwapSold!$E$28:$T$35,Summary!K219,Summary!L219)</f>
        <v>-31585439.901081104</v>
      </c>
      <c r="I219" s="20" cm="1">
        <f t="array" ref="I219">INDEX('2hBatteryCM'!$E$28:$T$35,Summary!K219,Summary!L219)</f>
        <v>3132849.0672008214</v>
      </c>
      <c r="J219" s="20"/>
      <c r="K219">
        <f t="shared" si="6"/>
        <v>7</v>
      </c>
      <c r="L219">
        <f t="shared" si="15"/>
        <v>11</v>
      </c>
    </row>
    <row r="220" spans="2:12" x14ac:dyDescent="0.3">
      <c r="B220" t="str">
        <f t="shared" si="1"/>
        <v>MarinusPortlandYallourn</v>
      </c>
      <c r="C220" t="s">
        <v>64</v>
      </c>
      <c r="D220" t="str">
        <f t="shared" si="4"/>
        <v>avg</v>
      </c>
      <c r="E220" t="str">
        <f t="shared" si="13"/>
        <v>Cal-32</v>
      </c>
      <c r="F220" t="s">
        <v>44</v>
      </c>
      <c r="G220" s="73" cm="1">
        <f t="array" ref="G220">INDEX(PPAcfd!$E$28:$T$35,Summary!K220,Summary!L220)</f>
        <v>1767109.8572204274</v>
      </c>
      <c r="H220" s="73" cm="1">
        <f t="array" ref="H220">INDEX(SwapSold!$E$28:$T$35,Summary!K220,Summary!L220)</f>
        <v>-46102.110212812746</v>
      </c>
      <c r="I220" s="20" cm="1">
        <f t="array" ref="I220">INDEX('2hBatteryCM'!$E$28:$T$35,Summary!K220,Summary!L220)</f>
        <v>6536939.0411065994</v>
      </c>
      <c r="J220" s="20"/>
      <c r="K220">
        <f t="shared" si="6"/>
        <v>8</v>
      </c>
      <c r="L220">
        <f t="shared" si="15"/>
        <v>11</v>
      </c>
    </row>
    <row r="221" spans="2:12" x14ac:dyDescent="0.3">
      <c r="B221" t="str">
        <f t="shared" si="1"/>
        <v>MarinusPortlandYallourn</v>
      </c>
      <c r="C221" t="s">
        <v>64</v>
      </c>
      <c r="D221">
        <f t="shared" si="4"/>
        <v>1</v>
      </c>
      <c r="E221" t="str">
        <f t="shared" si="13"/>
        <v>Cal-33</v>
      </c>
      <c r="F221" t="s">
        <v>44</v>
      </c>
      <c r="G221" s="73" cm="1">
        <f t="array" ref="G221">INDEX(PPAcfd!$E$28:$T$35,Summary!K221,Summary!L221)</f>
        <v>20378751.113233399</v>
      </c>
      <c r="H221" s="73" cm="1">
        <f t="array" ref="H221">INDEX(SwapSold!$E$28:$T$35,Summary!K221,Summary!L221)</f>
        <v>29933894.297022216</v>
      </c>
      <c r="I221" s="20" cm="1">
        <f t="array" ref="I221">INDEX('2hBatteryCM'!$E$28:$T$35,Summary!K221,Summary!L221)</f>
        <v>11586393.619400144</v>
      </c>
      <c r="J221" s="20"/>
      <c r="K221">
        <f t="shared" si="6"/>
        <v>1</v>
      </c>
      <c r="L221">
        <f t="shared" si="15"/>
        <v>12</v>
      </c>
    </row>
    <row r="222" spans="2:12" x14ac:dyDescent="0.3">
      <c r="B222" t="str">
        <f t="shared" si="1"/>
        <v>MarinusPortlandYallourn</v>
      </c>
      <c r="C222" t="s">
        <v>64</v>
      </c>
      <c r="D222">
        <f t="shared" si="4"/>
        <v>0.95</v>
      </c>
      <c r="E222" t="str">
        <f t="shared" si="13"/>
        <v>Cal-33</v>
      </c>
      <c r="F222" t="s">
        <v>44</v>
      </c>
      <c r="G222" s="73" cm="1">
        <f t="array" ref="G222">INDEX(PPAcfd!$E$28:$T$35,Summary!K222,Summary!L222)</f>
        <v>11460794.698896794</v>
      </c>
      <c r="H222" s="73" cm="1">
        <f t="array" ref="H222">INDEX(SwapSold!$E$28:$T$35,Summary!K222,Summary!L222)</f>
        <v>13289133.370375158</v>
      </c>
      <c r="I222" s="20" cm="1">
        <f t="array" ref="I222">INDEX('2hBatteryCM'!$E$28:$T$35,Summary!K222,Summary!L222)</f>
        <v>8963339.941004673</v>
      </c>
      <c r="J222" s="20"/>
      <c r="K222">
        <f t="shared" si="6"/>
        <v>2</v>
      </c>
      <c r="L222">
        <f t="shared" si="15"/>
        <v>12</v>
      </c>
    </row>
    <row r="223" spans="2:12" x14ac:dyDescent="0.3">
      <c r="B223" t="str">
        <f t="shared" si="1"/>
        <v>MarinusPortlandYallourn</v>
      </c>
      <c r="C223" t="s">
        <v>64</v>
      </c>
      <c r="D223">
        <f t="shared" si="4"/>
        <v>0.75</v>
      </c>
      <c r="E223" t="str">
        <f t="shared" si="13"/>
        <v>Cal-33</v>
      </c>
      <c r="F223" t="s">
        <v>44</v>
      </c>
      <c r="G223" s="73" cm="1">
        <f t="array" ref="G223">INDEX(PPAcfd!$E$28:$T$35,Summary!K223,Summary!L223)</f>
        <v>7231471.574571616</v>
      </c>
      <c r="H223" s="73" cm="1">
        <f t="array" ref="H223">INDEX(SwapSold!$E$28:$T$35,Summary!K223,Summary!L223)</f>
        <v>5683797.9432748621</v>
      </c>
      <c r="I223" s="20" cm="1">
        <f t="array" ref="I223">INDEX('2hBatteryCM'!$E$28:$T$35,Summary!K223,Summary!L223)</f>
        <v>7894770.0463826628</v>
      </c>
      <c r="J223" s="20"/>
      <c r="K223">
        <f t="shared" si="6"/>
        <v>3</v>
      </c>
      <c r="L223">
        <f t="shared" si="15"/>
        <v>12</v>
      </c>
    </row>
    <row r="224" spans="2:12" x14ac:dyDescent="0.3">
      <c r="B224" t="str">
        <f t="shared" si="1"/>
        <v>MarinusPortlandYallourn</v>
      </c>
      <c r="C224" t="s">
        <v>64</v>
      </c>
      <c r="D224">
        <f t="shared" si="4"/>
        <v>0.5</v>
      </c>
      <c r="E224" t="str">
        <f t="shared" si="13"/>
        <v>Cal-33</v>
      </c>
      <c r="F224" t="s">
        <v>44</v>
      </c>
      <c r="G224" s="73" cm="1">
        <f t="array" ref="G224">INDEX(PPAcfd!$E$28:$T$35,Summary!K224,Summary!L224)</f>
        <v>3718552.6958452957</v>
      </c>
      <c r="H224" s="73" cm="1">
        <f t="array" ref="H224">INDEX(SwapSold!$E$28:$T$35,Summary!K224,Summary!L224)</f>
        <v>119546.8811832239</v>
      </c>
      <c r="I224" s="20" cm="1">
        <f t="array" ref="I224">INDEX('2hBatteryCM'!$E$28:$T$35,Summary!K224,Summary!L224)</f>
        <v>6990476.7990127187</v>
      </c>
      <c r="J224" s="20"/>
      <c r="K224">
        <f t="shared" si="6"/>
        <v>4</v>
      </c>
      <c r="L224">
        <f t="shared" si="15"/>
        <v>12</v>
      </c>
    </row>
    <row r="225" spans="2:12" x14ac:dyDescent="0.3">
      <c r="B225" t="str">
        <f t="shared" si="1"/>
        <v>MarinusPortlandYallourn</v>
      </c>
      <c r="C225" t="s">
        <v>64</v>
      </c>
      <c r="D225">
        <f t="shared" si="4"/>
        <v>0.25</v>
      </c>
      <c r="E225" t="str">
        <f t="shared" si="13"/>
        <v>Cal-33</v>
      </c>
      <c r="F225" t="s">
        <v>44</v>
      </c>
      <c r="G225" s="73" cm="1">
        <f t="array" ref="G225">INDEX(PPAcfd!$E$28:$T$35,Summary!K225,Summary!L225)</f>
        <v>-231111.30351847512</v>
      </c>
      <c r="H225" s="73" cm="1">
        <f t="array" ref="H225">INDEX(SwapSold!$E$28:$T$35,Summary!K225,Summary!L225)</f>
        <v>-5157269.0451798718</v>
      </c>
      <c r="I225" s="20" cm="1">
        <f t="array" ref="I225">INDEX('2hBatteryCM'!$E$28:$T$35,Summary!K225,Summary!L225)</f>
        <v>5942239.8070945991</v>
      </c>
      <c r="J225" s="20"/>
      <c r="K225">
        <f t="shared" si="6"/>
        <v>5</v>
      </c>
      <c r="L225">
        <f t="shared" si="15"/>
        <v>12</v>
      </c>
    </row>
    <row r="226" spans="2:12" x14ac:dyDescent="0.3">
      <c r="B226" t="str">
        <f t="shared" si="1"/>
        <v>MarinusPortlandYallourn</v>
      </c>
      <c r="C226" t="s">
        <v>64</v>
      </c>
      <c r="D226">
        <f t="shared" si="4"/>
        <v>0.05</v>
      </c>
      <c r="E226" t="str">
        <f t="shared" si="13"/>
        <v>Cal-33</v>
      </c>
      <c r="F226" t="s">
        <v>44</v>
      </c>
      <c r="G226" s="73" cm="1">
        <f t="array" ref="G226">INDEX(PPAcfd!$E$28:$T$35,Summary!K226,Summary!L226)</f>
        <v>-4561774.6716301832</v>
      </c>
      <c r="H226" s="73" cm="1">
        <f t="array" ref="H226">INDEX(SwapSold!$E$28:$T$35,Summary!K226,Summary!L226)</f>
        <v>-12198543.843411159</v>
      </c>
      <c r="I226" s="20" cm="1">
        <f t="array" ref="I226">INDEX('2hBatteryCM'!$E$28:$T$35,Summary!K226,Summary!L226)</f>
        <v>4673254.8714121431</v>
      </c>
      <c r="J226" s="20"/>
      <c r="K226">
        <f t="shared" si="6"/>
        <v>6</v>
      </c>
      <c r="L226">
        <f t="shared" si="15"/>
        <v>12</v>
      </c>
    </row>
    <row r="227" spans="2:12" x14ac:dyDescent="0.3">
      <c r="B227" t="str">
        <f t="shared" si="1"/>
        <v>MarinusPortlandYallourn</v>
      </c>
      <c r="C227" t="s">
        <v>64</v>
      </c>
      <c r="D227">
        <f t="shared" si="4"/>
        <v>0</v>
      </c>
      <c r="E227" t="str">
        <f t="shared" si="13"/>
        <v>Cal-33</v>
      </c>
      <c r="F227" t="s">
        <v>44</v>
      </c>
      <c r="G227" s="73" cm="1">
        <f t="array" ref="G227">INDEX(PPAcfd!$E$28:$T$35,Summary!K227,Summary!L227)</f>
        <v>-9543005.5671547204</v>
      </c>
      <c r="H227" s="73" cm="1">
        <f t="array" ref="H227">INDEX(SwapSold!$E$28:$T$35,Summary!K227,Summary!L227)</f>
        <v>-26537119.808107905</v>
      </c>
      <c r="I227" s="20" cm="1">
        <f t="array" ref="I227">INDEX('2hBatteryCM'!$E$28:$T$35,Summary!K227,Summary!L227)</f>
        <v>3196496.6744952053</v>
      </c>
      <c r="J227" s="20"/>
      <c r="K227">
        <f t="shared" si="6"/>
        <v>7</v>
      </c>
      <c r="L227">
        <f t="shared" si="15"/>
        <v>12</v>
      </c>
    </row>
    <row r="228" spans="2:12" x14ac:dyDescent="0.3">
      <c r="B228" t="str">
        <f t="shared" si="1"/>
        <v>MarinusPortlandYallourn</v>
      </c>
      <c r="C228" t="s">
        <v>64</v>
      </c>
      <c r="D228" t="str">
        <f t="shared" si="4"/>
        <v>avg</v>
      </c>
      <c r="E228" t="str">
        <f t="shared" si="13"/>
        <v>Cal-33</v>
      </c>
      <c r="F228" t="s">
        <v>44</v>
      </c>
      <c r="G228" s="73" cm="1">
        <f t="array" ref="G228">INDEX(PPAcfd!$E$28:$T$35,Summary!K228,Summary!L228)</f>
        <v>3537441.281226316</v>
      </c>
      <c r="H228" s="73" cm="1">
        <f t="array" ref="H228">INDEX(SwapSold!$E$28:$T$35,Summary!K228,Summary!L228)</f>
        <v>262486.59707318671</v>
      </c>
      <c r="I228" s="20" cm="1">
        <f t="array" ref="I228">INDEX('2hBatteryCM'!$E$28:$T$35,Summary!K228,Summary!L228)</f>
        <v>6907342.8021304207</v>
      </c>
      <c r="J228" s="20"/>
      <c r="K228">
        <f t="shared" si="6"/>
        <v>8</v>
      </c>
      <c r="L228">
        <f t="shared" si="15"/>
        <v>12</v>
      </c>
    </row>
    <row r="229" spans="2:12" x14ac:dyDescent="0.3">
      <c r="B229" t="str">
        <f t="shared" si="1"/>
        <v>MarinusPortlandYallourn</v>
      </c>
      <c r="C229" t="s">
        <v>64</v>
      </c>
      <c r="D229">
        <f t="shared" si="4"/>
        <v>1</v>
      </c>
      <c r="E229" t="str">
        <f t="shared" si="13"/>
        <v>Cal-34</v>
      </c>
      <c r="F229" t="s">
        <v>44</v>
      </c>
      <c r="G229" s="73" cm="1">
        <f t="array" ref="G229">INDEX(PPAcfd!$E$28:$T$35,Summary!K229,Summary!L229)</f>
        <v>19547094.37716816</v>
      </c>
      <c r="H229" s="73" cm="1">
        <f t="array" ref="H229">INDEX(SwapSold!$E$28:$T$35,Summary!K229,Summary!L229)</f>
        <v>24413090.942584444</v>
      </c>
      <c r="I229" s="20" cm="1">
        <f t="array" ref="I229">INDEX('2hBatteryCM'!$E$28:$T$35,Summary!K229,Summary!L229)</f>
        <v>11310456.880372178</v>
      </c>
      <c r="J229" s="20"/>
      <c r="K229">
        <f t="shared" si="6"/>
        <v>1</v>
      </c>
      <c r="L229">
        <f t="shared" si="15"/>
        <v>13</v>
      </c>
    </row>
    <row r="230" spans="2:12" x14ac:dyDescent="0.3">
      <c r="B230" t="str">
        <f t="shared" si="1"/>
        <v>MarinusPortlandYallourn</v>
      </c>
      <c r="C230" t="s">
        <v>64</v>
      </c>
      <c r="D230">
        <f t="shared" si="4"/>
        <v>0.95</v>
      </c>
      <c r="E230" t="str">
        <f t="shared" si="13"/>
        <v>Cal-34</v>
      </c>
      <c r="F230" t="s">
        <v>44</v>
      </c>
      <c r="G230" s="73" cm="1">
        <f t="array" ref="G230">INDEX(PPAcfd!$E$28:$T$35,Summary!K230,Summary!L230)</f>
        <v>8779102.6117058806</v>
      </c>
      <c r="H230" s="73" cm="1">
        <f t="array" ref="H230">INDEX(SwapSold!$E$28:$T$35,Summary!K230,Summary!L230)</f>
        <v>13665409.779925922</v>
      </c>
      <c r="I230" s="20" cm="1">
        <f t="array" ref="I230">INDEX('2hBatteryCM'!$E$28:$T$35,Summary!K230,Summary!L230)</f>
        <v>8459442.2869296931</v>
      </c>
      <c r="J230" s="20"/>
      <c r="K230">
        <f t="shared" si="6"/>
        <v>2</v>
      </c>
      <c r="L230">
        <f t="shared" si="15"/>
        <v>13</v>
      </c>
    </row>
    <row r="231" spans="2:12" x14ac:dyDescent="0.3">
      <c r="B231" t="str">
        <f t="shared" si="1"/>
        <v>MarinusPortlandYallourn</v>
      </c>
      <c r="C231" t="s">
        <v>64</v>
      </c>
      <c r="D231">
        <f t="shared" si="4"/>
        <v>0.75</v>
      </c>
      <c r="E231" t="str">
        <f t="shared" si="13"/>
        <v>Cal-34</v>
      </c>
      <c r="F231" t="s">
        <v>44</v>
      </c>
      <c r="G231" s="73" cm="1">
        <f t="array" ref="G231">INDEX(PPAcfd!$E$28:$T$35,Summary!K231,Summary!L231)</f>
        <v>5097447.9264059858</v>
      </c>
      <c r="H231" s="73" cm="1">
        <f t="array" ref="H231">INDEX(SwapSold!$E$28:$T$35,Summary!K231,Summary!L231)</f>
        <v>5706034.4691491816</v>
      </c>
      <c r="I231" s="20" cm="1">
        <f t="array" ref="I231">INDEX('2hBatteryCM'!$E$28:$T$35,Summary!K231,Summary!L231)</f>
        <v>7521611.4248072989</v>
      </c>
      <c r="J231" s="20"/>
      <c r="K231">
        <f t="shared" si="6"/>
        <v>3</v>
      </c>
      <c r="L231">
        <f t="shared" si="15"/>
        <v>13</v>
      </c>
    </row>
    <row r="232" spans="2:12" x14ac:dyDescent="0.3">
      <c r="B232" t="str">
        <f t="shared" si="1"/>
        <v>MarinusPortlandYallourn</v>
      </c>
      <c r="C232" t="s">
        <v>64</v>
      </c>
      <c r="D232">
        <f t="shared" si="4"/>
        <v>0.5</v>
      </c>
      <c r="E232" t="str">
        <f t="shared" si="13"/>
        <v>Cal-34</v>
      </c>
      <c r="F232" t="s">
        <v>44</v>
      </c>
      <c r="G232" s="73" cm="1">
        <f t="array" ref="G232">INDEX(PPAcfd!$E$28:$T$35,Summary!K232,Summary!L232)</f>
        <v>1818270.7165544797</v>
      </c>
      <c r="H232" s="73" cm="1">
        <f t="array" ref="H232">INDEX(SwapSold!$E$28:$T$35,Summary!K232,Summary!L232)</f>
        <v>-156929.40771641416</v>
      </c>
      <c r="I232" s="20" cm="1">
        <f t="array" ref="I232">INDEX('2hBatteryCM'!$E$28:$T$35,Summary!K232,Summary!L232)</f>
        <v>6672262.7926294515</v>
      </c>
      <c r="J232" s="20"/>
      <c r="K232">
        <f t="shared" si="6"/>
        <v>4</v>
      </c>
      <c r="L232">
        <f t="shared" si="15"/>
        <v>13</v>
      </c>
    </row>
    <row r="233" spans="2:12" x14ac:dyDescent="0.3">
      <c r="B233" t="str">
        <f t="shared" si="1"/>
        <v>MarinusPortlandYallourn</v>
      </c>
      <c r="C233" t="s">
        <v>64</v>
      </c>
      <c r="D233">
        <f t="shared" si="4"/>
        <v>0.25</v>
      </c>
      <c r="E233" t="str">
        <f t="shared" si="13"/>
        <v>Cal-34</v>
      </c>
      <c r="F233" t="s">
        <v>44</v>
      </c>
      <c r="G233" s="73" cm="1">
        <f t="array" ref="G233">INDEX(PPAcfd!$E$28:$T$35,Summary!K233,Summary!L233)</f>
        <v>-2332518.9322687602</v>
      </c>
      <c r="H233" s="73" cm="1">
        <f t="array" ref="H233">INDEX(SwapSold!$E$28:$T$35,Summary!K233,Summary!L233)</f>
        <v>-5316620.215034415</v>
      </c>
      <c r="I233" s="20" cm="1">
        <f t="array" ref="I233">INDEX('2hBatteryCM'!$E$28:$T$35,Summary!K233,Summary!L233)</f>
        <v>5608410.545958709</v>
      </c>
      <c r="J233" s="20"/>
      <c r="K233">
        <f t="shared" si="6"/>
        <v>5</v>
      </c>
      <c r="L233">
        <f t="shared" si="15"/>
        <v>13</v>
      </c>
    </row>
    <row r="234" spans="2:12" x14ac:dyDescent="0.3">
      <c r="B234" t="str">
        <f t="shared" si="1"/>
        <v>MarinusPortlandYallourn</v>
      </c>
      <c r="C234" t="s">
        <v>64</v>
      </c>
      <c r="D234">
        <f t="shared" si="4"/>
        <v>0.05</v>
      </c>
      <c r="E234" t="str">
        <f t="shared" si="13"/>
        <v>Cal-34</v>
      </c>
      <c r="F234" t="s">
        <v>44</v>
      </c>
      <c r="G234" s="73" cm="1">
        <f t="array" ref="G234">INDEX(PPAcfd!$E$28:$T$35,Summary!K234,Summary!L234)</f>
        <v>-7260338.3949745549</v>
      </c>
      <c r="H234" s="73" cm="1">
        <f t="array" ref="H234">INDEX(SwapSold!$E$28:$T$35,Summary!K234,Summary!L234)</f>
        <v>-11793220.559256475</v>
      </c>
      <c r="I234" s="20" cm="1">
        <f t="array" ref="I234">INDEX('2hBatteryCM'!$E$28:$T$35,Summary!K234,Summary!L234)</f>
        <v>4268636.2697583437</v>
      </c>
      <c r="J234" s="20"/>
      <c r="K234">
        <f t="shared" si="6"/>
        <v>6</v>
      </c>
      <c r="L234">
        <f t="shared" si="15"/>
        <v>13</v>
      </c>
    </row>
    <row r="235" spans="2:12" x14ac:dyDescent="0.3">
      <c r="B235" t="str">
        <f t="shared" si="1"/>
        <v>MarinusPortlandYallourn</v>
      </c>
      <c r="C235" t="s">
        <v>64</v>
      </c>
      <c r="D235">
        <f t="shared" si="4"/>
        <v>0</v>
      </c>
      <c r="E235" t="str">
        <f t="shared" si="13"/>
        <v>Cal-34</v>
      </c>
      <c r="F235" t="s">
        <v>44</v>
      </c>
      <c r="G235" s="73" cm="1">
        <f t="array" ref="G235">INDEX(PPAcfd!$E$28:$T$35,Summary!K235,Summary!L235)</f>
        <v>-11771121.896834217</v>
      </c>
      <c r="H235" s="73" cm="1">
        <f t="array" ref="H235">INDEX(SwapSold!$E$28:$T$35,Summary!K235,Summary!L235)</f>
        <v>-26755142.725660257</v>
      </c>
      <c r="I235" s="20" cm="1">
        <f t="array" ref="I235">INDEX('2hBatteryCM'!$E$28:$T$35,Summary!K235,Summary!L235)</f>
        <v>2909665.4950489043</v>
      </c>
      <c r="J235" s="20"/>
      <c r="K235">
        <f t="shared" si="6"/>
        <v>7</v>
      </c>
      <c r="L235">
        <f t="shared" si="15"/>
        <v>13</v>
      </c>
    </row>
    <row r="236" spans="2:12" x14ac:dyDescent="0.3">
      <c r="B236" t="str">
        <f t="shared" si="1"/>
        <v>MarinusPortlandYallourn</v>
      </c>
      <c r="C236" t="s">
        <v>64</v>
      </c>
      <c r="D236" t="str">
        <f t="shared" si="4"/>
        <v>avg</v>
      </c>
      <c r="E236" t="str">
        <f t="shared" si="13"/>
        <v>Cal-34</v>
      </c>
      <c r="F236" t="s">
        <v>44</v>
      </c>
      <c r="G236" s="73" cm="1">
        <f t="array" ref="G236">INDEX(PPAcfd!$E$28:$T$35,Summary!K236,Summary!L236)</f>
        <v>1351019.833479428</v>
      </c>
      <c r="H236" s="73" cm="1">
        <f t="array" ref="H236">INDEX(SwapSold!$E$28:$T$35,Summary!K236,Summary!L236)</f>
        <v>280956.07236278942</v>
      </c>
      <c r="I236" s="20" cm="1">
        <f t="array" ref="I236">INDEX('2hBatteryCM'!$E$28:$T$35,Summary!K236,Summary!L236)</f>
        <v>6534523.5067960154</v>
      </c>
      <c r="J236" s="20"/>
      <c r="K236">
        <f t="shared" si="6"/>
        <v>8</v>
      </c>
      <c r="L236">
        <f t="shared" si="15"/>
        <v>13</v>
      </c>
    </row>
    <row r="237" spans="2:12" x14ac:dyDescent="0.3">
      <c r="B237" t="str">
        <f t="shared" si="1"/>
        <v>MarinusPortlandYallourn</v>
      </c>
      <c r="C237" t="s">
        <v>64</v>
      </c>
      <c r="D237">
        <f t="shared" si="4"/>
        <v>1</v>
      </c>
      <c r="E237" t="str">
        <f t="shared" si="13"/>
        <v>Cal-35</v>
      </c>
      <c r="F237" t="s">
        <v>44</v>
      </c>
      <c r="G237" s="73" cm="1">
        <f t="array" ref="G237">INDEX(PPAcfd!$E$28:$T$35,Summary!K237,Summary!L237)</f>
        <v>15716901.963889752</v>
      </c>
      <c r="H237" s="73" cm="1">
        <f t="array" ref="H237">INDEX(SwapSold!$E$28:$T$35,Summary!K237,Summary!L237)</f>
        <v>26658813.287425928</v>
      </c>
      <c r="I237" s="20" cm="1">
        <f t="array" ref="I237">INDEX('2hBatteryCM'!$E$28:$T$35,Summary!K237,Summary!L237)</f>
        <v>10528070.534606842</v>
      </c>
      <c r="J237" s="20"/>
      <c r="K237">
        <f t="shared" si="6"/>
        <v>1</v>
      </c>
      <c r="L237">
        <f t="shared" si="15"/>
        <v>14</v>
      </c>
    </row>
    <row r="238" spans="2:12" x14ac:dyDescent="0.3">
      <c r="B238" t="str">
        <f t="shared" si="1"/>
        <v>MarinusPortlandYallourn</v>
      </c>
      <c r="C238" t="s">
        <v>64</v>
      </c>
      <c r="D238">
        <f t="shared" si="4"/>
        <v>0.95</v>
      </c>
      <c r="E238" t="str">
        <f t="shared" si="13"/>
        <v>Cal-35</v>
      </c>
      <c r="F238" t="s">
        <v>44</v>
      </c>
      <c r="G238" s="73" cm="1">
        <f t="array" ref="G238">INDEX(PPAcfd!$E$28:$T$35,Summary!K238,Summary!L238)</f>
        <v>6934097.1145695336</v>
      </c>
      <c r="H238" s="73" cm="1">
        <f t="array" ref="H238">INDEX(SwapSold!$E$28:$T$35,Summary!K238,Summary!L238)</f>
        <v>15389556.759147231</v>
      </c>
      <c r="I238" s="20" cm="1">
        <f t="array" ref="I238">INDEX('2hBatteryCM'!$E$28:$T$35,Summary!K238,Summary!L238)</f>
        <v>8134871.2060977109</v>
      </c>
      <c r="J238" s="20"/>
      <c r="K238">
        <f t="shared" si="6"/>
        <v>2</v>
      </c>
      <c r="L238">
        <f t="shared" si="15"/>
        <v>14</v>
      </c>
    </row>
    <row r="239" spans="2:12" x14ac:dyDescent="0.3">
      <c r="B239" t="str">
        <f t="shared" si="1"/>
        <v>MarinusPortlandYallourn</v>
      </c>
      <c r="C239" t="s">
        <v>64</v>
      </c>
      <c r="D239">
        <f t="shared" si="4"/>
        <v>0.75</v>
      </c>
      <c r="E239" t="str">
        <f t="shared" si="13"/>
        <v>Cal-35</v>
      </c>
      <c r="F239" t="s">
        <v>44</v>
      </c>
      <c r="G239" s="73" cm="1">
        <f t="array" ref="G239">INDEX(PPAcfd!$E$28:$T$35,Summary!K239,Summary!L239)</f>
        <v>4341984.4492295785</v>
      </c>
      <c r="H239" s="73" cm="1">
        <f t="array" ref="H239">INDEX(SwapSold!$E$28:$T$35,Summary!K239,Summary!L239)</f>
        <v>5960732.1281075468</v>
      </c>
      <c r="I239" s="20" cm="1">
        <f t="array" ref="I239">INDEX('2hBatteryCM'!$E$28:$T$35,Summary!K239,Summary!L239)</f>
        <v>7404633.624695139</v>
      </c>
      <c r="J239" s="20"/>
      <c r="K239">
        <f t="shared" si="6"/>
        <v>3</v>
      </c>
      <c r="L239">
        <f t="shared" si="15"/>
        <v>14</v>
      </c>
    </row>
    <row r="240" spans="2:12" x14ac:dyDescent="0.3">
      <c r="B240" t="str">
        <f t="shared" si="1"/>
        <v>MarinusPortlandYallourn</v>
      </c>
      <c r="C240" t="s">
        <v>64</v>
      </c>
      <c r="D240">
        <f t="shared" si="4"/>
        <v>0.5</v>
      </c>
      <c r="E240" t="str">
        <f t="shared" si="13"/>
        <v>Cal-35</v>
      </c>
      <c r="F240" t="s">
        <v>44</v>
      </c>
      <c r="G240" s="73" cm="1">
        <f t="array" ref="G240">INDEX(PPAcfd!$E$28:$T$35,Summary!K240,Summary!L240)</f>
        <v>1773963.765345963</v>
      </c>
      <c r="H240" s="73" cm="1">
        <f t="array" ref="H240">INDEX(SwapSold!$E$28:$T$35,Summary!K240,Summary!L240)</f>
        <v>-121730.56327100634</v>
      </c>
      <c r="I240" s="20" cm="1">
        <f t="array" ref="I240">INDEX('2hBatteryCM'!$E$28:$T$35,Summary!K240,Summary!L240)</f>
        <v>6698498.9640721129</v>
      </c>
      <c r="J240" s="20"/>
      <c r="K240">
        <f t="shared" si="6"/>
        <v>4</v>
      </c>
      <c r="L240">
        <f t="shared" si="15"/>
        <v>14</v>
      </c>
    </row>
    <row r="241" spans="2:12" x14ac:dyDescent="0.3">
      <c r="B241" t="str">
        <f t="shared" si="1"/>
        <v>MarinusPortlandYallourn</v>
      </c>
      <c r="C241" t="s">
        <v>64</v>
      </c>
      <c r="D241">
        <f t="shared" si="4"/>
        <v>0.25</v>
      </c>
      <c r="E241" t="str">
        <f t="shared" si="13"/>
        <v>Cal-35</v>
      </c>
      <c r="F241" t="s">
        <v>44</v>
      </c>
      <c r="G241" s="73" cm="1">
        <f t="array" ref="G241">INDEX(PPAcfd!$E$28:$T$35,Summary!K241,Summary!L241)</f>
        <v>-3188705.9654844566</v>
      </c>
      <c r="H241" s="73" cm="1">
        <f t="array" ref="H241">INDEX(SwapSold!$E$28:$T$35,Summary!K241,Summary!L241)</f>
        <v>-4339926.7450684626</v>
      </c>
      <c r="I241" s="20" cm="1">
        <f t="array" ref="I241">INDEX('2hBatteryCM'!$E$28:$T$35,Summary!K241,Summary!L241)</f>
        <v>5504842.3947463082</v>
      </c>
      <c r="J241" s="20"/>
      <c r="K241">
        <f t="shared" si="6"/>
        <v>5</v>
      </c>
      <c r="L241">
        <f t="shared" si="15"/>
        <v>14</v>
      </c>
    </row>
    <row r="242" spans="2:12" x14ac:dyDescent="0.3">
      <c r="B242" t="str">
        <f t="shared" si="1"/>
        <v>MarinusPortlandYallourn</v>
      </c>
      <c r="C242" t="s">
        <v>64</v>
      </c>
      <c r="D242">
        <f t="shared" si="4"/>
        <v>0.05</v>
      </c>
      <c r="E242" t="str">
        <f t="shared" si="13"/>
        <v>Cal-35</v>
      </c>
      <c r="F242" t="s">
        <v>44</v>
      </c>
      <c r="G242" s="73" cm="1">
        <f t="array" ref="G242">INDEX(PPAcfd!$E$28:$T$35,Summary!K242,Summary!L242)</f>
        <v>-9707664.7343042735</v>
      </c>
      <c r="H242" s="73" cm="1">
        <f t="array" ref="H242">INDEX(SwapSold!$E$28:$T$35,Summary!K242,Summary!L242)</f>
        <v>-9551833.4742996618</v>
      </c>
      <c r="I242" s="20" cm="1">
        <f t="array" ref="I242">INDEX('2hBatteryCM'!$E$28:$T$35,Summary!K242,Summary!L242)</f>
        <v>3920715.0514166048</v>
      </c>
      <c r="J242" s="20"/>
      <c r="K242">
        <f t="shared" si="6"/>
        <v>6</v>
      </c>
      <c r="L242">
        <f t="shared" si="15"/>
        <v>14</v>
      </c>
    </row>
    <row r="243" spans="2:12" x14ac:dyDescent="0.3">
      <c r="B243" t="str">
        <f t="shared" si="1"/>
        <v>MarinusPortlandYallourn</v>
      </c>
      <c r="C243" t="s">
        <v>64</v>
      </c>
      <c r="D243">
        <f t="shared" si="4"/>
        <v>0</v>
      </c>
      <c r="E243" t="str">
        <f t="shared" si="13"/>
        <v>Cal-35</v>
      </c>
      <c r="F243" t="s">
        <v>44</v>
      </c>
      <c r="G243" s="73" cm="1">
        <f t="array" ref="G243">INDEX(PPAcfd!$E$28:$T$35,Summary!K243,Summary!L243)</f>
        <v>-13173363.950045979</v>
      </c>
      <c r="H243" s="73" cm="1">
        <f t="array" ref="H243">INDEX(SwapSold!$E$28:$T$35,Summary!K243,Summary!L243)</f>
        <v>-23334702.850207284</v>
      </c>
      <c r="I243" s="20" cm="1">
        <f t="array" ref="I243">INDEX('2hBatteryCM'!$E$28:$T$35,Summary!K243,Summary!L243)</f>
        <v>2734660.5258082771</v>
      </c>
      <c r="J243" s="20"/>
      <c r="K243">
        <f t="shared" si="6"/>
        <v>7</v>
      </c>
      <c r="L243">
        <f t="shared" si="15"/>
        <v>14</v>
      </c>
    </row>
    <row r="244" spans="2:12" x14ac:dyDescent="0.3">
      <c r="B244" t="str">
        <f t="shared" si="1"/>
        <v>MarinusPortlandYallourn</v>
      </c>
      <c r="C244" t="s">
        <v>64</v>
      </c>
      <c r="D244" t="str">
        <f t="shared" si="4"/>
        <v>avg</v>
      </c>
      <c r="E244" t="str">
        <f t="shared" si="13"/>
        <v>Cal-35</v>
      </c>
      <c r="F244" t="s">
        <v>44</v>
      </c>
      <c r="G244" s="73" cm="1">
        <f t="array" ref="G244">INDEX(PPAcfd!$E$28:$T$35,Summary!K244,Summary!L244)</f>
        <v>367625.91581403429</v>
      </c>
      <c r="H244" s="73" cm="1">
        <f t="array" ref="H244">INDEX(SwapSold!$E$28:$T$35,Summary!K244,Summary!L244)</f>
        <v>1092879.585397484</v>
      </c>
      <c r="I244" s="20" cm="1">
        <f t="array" ref="I244">INDEX('2hBatteryCM'!$E$28:$T$35,Summary!K244,Summary!L244)</f>
        <v>6395619.4449380431</v>
      </c>
      <c r="J244" s="20"/>
      <c r="K244">
        <f t="shared" si="6"/>
        <v>8</v>
      </c>
      <c r="L244">
        <f t="shared" si="15"/>
        <v>14</v>
      </c>
    </row>
    <row r="245" spans="2:12" x14ac:dyDescent="0.3">
      <c r="B245" t="str">
        <f t="shared" si="1"/>
        <v>MarinusPortlandYallourn</v>
      </c>
      <c r="C245" t="s">
        <v>64</v>
      </c>
      <c r="D245">
        <f t="shared" si="4"/>
        <v>1</v>
      </c>
      <c r="E245" t="str">
        <f t="shared" si="13"/>
        <v>Cal-36</v>
      </c>
      <c r="F245" t="s">
        <v>44</v>
      </c>
      <c r="G245" s="73" cm="1">
        <f t="array" ref="G245">INDEX(PPAcfd!$E$28:$T$35,Summary!K245,Summary!L245)</f>
        <v>18677134.238348499</v>
      </c>
      <c r="H245" s="73" cm="1">
        <f t="array" ref="H245">INDEX(SwapSold!$E$28:$T$35,Summary!K245,Summary!L245)</f>
        <v>32112698.219687216</v>
      </c>
      <c r="I245" s="20" cm="1">
        <f t="array" ref="I245">INDEX('2hBatteryCM'!$E$28:$T$35,Summary!K245,Summary!L245)</f>
        <v>11145853.419819105</v>
      </c>
      <c r="J245" s="20"/>
      <c r="K245">
        <f t="shared" si="6"/>
        <v>1</v>
      </c>
      <c r="L245">
        <f t="shared" si="15"/>
        <v>15</v>
      </c>
    </row>
    <row r="246" spans="2:12" x14ac:dyDescent="0.3">
      <c r="B246" t="str">
        <f t="shared" si="1"/>
        <v>MarinusPortlandYallourn</v>
      </c>
      <c r="C246" t="s">
        <v>64</v>
      </c>
      <c r="D246">
        <f t="shared" si="4"/>
        <v>0.95</v>
      </c>
      <c r="E246" t="str">
        <f t="shared" si="13"/>
        <v>Cal-36</v>
      </c>
      <c r="F246" t="s">
        <v>44</v>
      </c>
      <c r="G246" s="73" cm="1">
        <f t="array" ref="G246">INDEX(PPAcfd!$E$28:$T$35,Summary!K246,Summary!L246)</f>
        <v>9147152.4639808033</v>
      </c>
      <c r="H246" s="73" cm="1">
        <f t="array" ref="H246">INDEX(SwapSold!$E$28:$T$35,Summary!K246,Summary!L246)</f>
        <v>17301001.542164236</v>
      </c>
      <c r="I246" s="20" cm="1">
        <f t="array" ref="I246">INDEX('2hBatteryCM'!$E$28:$T$35,Summary!K246,Summary!L246)</f>
        <v>8554506.6899321321</v>
      </c>
      <c r="J246" s="20"/>
      <c r="K246">
        <f t="shared" si="6"/>
        <v>2</v>
      </c>
      <c r="L246">
        <f t="shared" si="15"/>
        <v>15</v>
      </c>
    </row>
    <row r="247" spans="2:12" x14ac:dyDescent="0.3">
      <c r="B247" t="str">
        <f t="shared" si="1"/>
        <v>MarinusPortlandYallourn</v>
      </c>
      <c r="C247" t="s">
        <v>64</v>
      </c>
      <c r="D247">
        <f t="shared" si="4"/>
        <v>0.75</v>
      </c>
      <c r="E247" t="str">
        <f t="shared" si="13"/>
        <v>Cal-36</v>
      </c>
      <c r="F247" t="s">
        <v>44</v>
      </c>
      <c r="G247" s="73" cm="1">
        <f t="array" ref="G247">INDEX(PPAcfd!$E$28:$T$35,Summary!K247,Summary!L247)</f>
        <v>6838270.4476260999</v>
      </c>
      <c r="H247" s="73" cm="1">
        <f t="array" ref="H247">INDEX(SwapSold!$E$28:$T$35,Summary!K247,Summary!L247)</f>
        <v>6746203.9134955332</v>
      </c>
      <c r="I247" s="20" cm="1">
        <f t="array" ref="I247">INDEX('2hBatteryCM'!$E$28:$T$35,Summary!K247,Summary!L247)</f>
        <v>7882537.2049816893</v>
      </c>
      <c r="J247" s="20"/>
      <c r="K247">
        <f t="shared" si="6"/>
        <v>3</v>
      </c>
      <c r="L247">
        <f t="shared" si="15"/>
        <v>15</v>
      </c>
    </row>
    <row r="248" spans="2:12" x14ac:dyDescent="0.3">
      <c r="B248" t="str">
        <f t="shared" si="1"/>
        <v>MarinusPortlandYallourn</v>
      </c>
      <c r="C248" t="s">
        <v>64</v>
      </c>
      <c r="D248">
        <f t="shared" si="4"/>
        <v>0.5</v>
      </c>
      <c r="E248" t="str">
        <f t="shared" si="13"/>
        <v>Cal-36</v>
      </c>
      <c r="F248" t="s">
        <v>44</v>
      </c>
      <c r="G248" s="73" cm="1">
        <f t="array" ref="G248">INDEX(PPAcfd!$E$28:$T$35,Summary!K248,Summary!L248)</f>
        <v>4306958.7650676677</v>
      </c>
      <c r="H248" s="73" cm="1">
        <f t="array" ref="H248">INDEX(SwapSold!$E$28:$T$35,Summary!K248,Summary!L248)</f>
        <v>-179403.95538628977</v>
      </c>
      <c r="I248" s="20" cm="1">
        <f t="array" ref="I248">INDEX('2hBatteryCM'!$E$28:$T$35,Summary!K248,Summary!L248)</f>
        <v>7175578.2803506479</v>
      </c>
      <c r="J248" s="20"/>
      <c r="K248">
        <f t="shared" si="6"/>
        <v>4</v>
      </c>
      <c r="L248">
        <f t="shared" si="15"/>
        <v>15</v>
      </c>
    </row>
    <row r="249" spans="2:12" x14ac:dyDescent="0.3">
      <c r="B249" t="str">
        <f t="shared" si="1"/>
        <v>MarinusPortlandYallourn</v>
      </c>
      <c r="C249" t="s">
        <v>64</v>
      </c>
      <c r="D249">
        <f t="shared" si="4"/>
        <v>0.25</v>
      </c>
      <c r="E249" t="str">
        <f t="shared" si="13"/>
        <v>Cal-36</v>
      </c>
      <c r="F249" t="s">
        <v>44</v>
      </c>
      <c r="G249" s="73" cm="1">
        <f t="array" ref="G249">INDEX(PPAcfd!$E$28:$T$35,Summary!K249,Summary!L249)</f>
        <v>-1585433.6263925377</v>
      </c>
      <c r="H249" s="73" cm="1">
        <f t="array" ref="H249">INDEX(SwapSold!$E$28:$T$35,Summary!K249,Summary!L249)</f>
        <v>-4529255.6787025267</v>
      </c>
      <c r="I249" s="20" cm="1">
        <f t="array" ref="I249">INDEX('2hBatteryCM'!$E$28:$T$35,Summary!K249,Summary!L249)</f>
        <v>5826203.5725944834</v>
      </c>
      <c r="J249" s="20"/>
      <c r="K249">
        <f t="shared" si="6"/>
        <v>5</v>
      </c>
      <c r="L249">
        <f t="shared" si="15"/>
        <v>15</v>
      </c>
    </row>
    <row r="250" spans="2:12" x14ac:dyDescent="0.3">
      <c r="B250" t="str">
        <f t="shared" si="1"/>
        <v>MarinusPortlandYallourn</v>
      </c>
      <c r="C250" t="s">
        <v>64</v>
      </c>
      <c r="D250">
        <f t="shared" si="4"/>
        <v>0.05</v>
      </c>
      <c r="E250" t="str">
        <f t="shared" si="13"/>
        <v>Cal-36</v>
      </c>
      <c r="F250" t="s">
        <v>44</v>
      </c>
      <c r="G250" s="73" cm="1">
        <f t="array" ref="G250">INDEX(PPAcfd!$E$28:$T$35,Summary!K250,Summary!L250)</f>
        <v>-9202989.4231654126</v>
      </c>
      <c r="H250" s="73" cm="1">
        <f t="array" ref="H250">INDEX(SwapSold!$E$28:$T$35,Summary!K250,Summary!L250)</f>
        <v>-9505974.4733006749</v>
      </c>
      <c r="I250" s="20" cm="1">
        <f t="array" ref="I250">INDEX('2hBatteryCM'!$E$28:$T$35,Summary!K250,Summary!L250)</f>
        <v>4069496.4783320404</v>
      </c>
      <c r="J250" s="20"/>
      <c r="K250">
        <f t="shared" si="6"/>
        <v>6</v>
      </c>
      <c r="L250">
        <f t="shared" si="15"/>
        <v>15</v>
      </c>
    </row>
    <row r="251" spans="2:12" x14ac:dyDescent="0.3">
      <c r="B251" t="str">
        <f t="shared" si="1"/>
        <v>MarinusPortlandYallourn</v>
      </c>
      <c r="C251" t="s">
        <v>64</v>
      </c>
      <c r="D251">
        <f t="shared" si="4"/>
        <v>0</v>
      </c>
      <c r="E251" t="str">
        <f t="shared" si="13"/>
        <v>Cal-36</v>
      </c>
      <c r="F251" t="s">
        <v>44</v>
      </c>
      <c r="G251" s="73" cm="1">
        <f t="array" ref="G251">INDEX(PPAcfd!$E$28:$T$35,Summary!K251,Summary!L251)</f>
        <v>-13364366.529581603</v>
      </c>
      <c r="H251" s="73" cm="1">
        <f t="array" ref="H251">INDEX(SwapSold!$E$28:$T$35,Summary!K251,Summary!L251)</f>
        <v>-20022173.415056791</v>
      </c>
      <c r="I251" s="20" cm="1">
        <f t="array" ref="I251">INDEX('2hBatteryCM'!$E$28:$T$35,Summary!K251,Summary!L251)</f>
        <v>2771594.9681970766</v>
      </c>
      <c r="J251" s="20"/>
      <c r="K251">
        <f t="shared" si="6"/>
        <v>7</v>
      </c>
      <c r="L251">
        <f t="shared" si="15"/>
        <v>15</v>
      </c>
    </row>
    <row r="252" spans="2:12" x14ac:dyDescent="0.3">
      <c r="B252" t="str">
        <f t="shared" si="1"/>
        <v>MarinusPortlandYallourn</v>
      </c>
      <c r="C252" t="s">
        <v>64</v>
      </c>
      <c r="D252" t="str">
        <f t="shared" si="4"/>
        <v>avg</v>
      </c>
      <c r="E252" t="str">
        <f t="shared" si="13"/>
        <v>Cal-36</v>
      </c>
      <c r="F252" t="s">
        <v>44</v>
      </c>
      <c r="G252" s="73" cm="1">
        <f t="array" ref="G252">INDEX(PPAcfd!$E$28:$T$35,Summary!K252,Summary!L252)</f>
        <v>2344010.1819194052</v>
      </c>
      <c r="H252" s="73" cm="1">
        <f t="array" ref="H252">INDEX(SwapSold!$E$28:$T$35,Summary!K252,Summary!L252)</f>
        <v>1552265.5768762014</v>
      </c>
      <c r="I252" s="20" cm="1">
        <f t="array" ref="I252">INDEX('2hBatteryCM'!$E$28:$T$35,Summary!K252,Summary!L252)</f>
        <v>6782558.3020020342</v>
      </c>
      <c r="J252" s="20"/>
      <c r="K252">
        <f t="shared" si="6"/>
        <v>8</v>
      </c>
      <c r="L252">
        <f t="shared" si="15"/>
        <v>15</v>
      </c>
    </row>
    <row r="253" spans="2:12" x14ac:dyDescent="0.3">
      <c r="B253" t="str">
        <f t="shared" si="1"/>
        <v>MarinusPortlandYallourn</v>
      </c>
      <c r="C253" t="s">
        <v>64</v>
      </c>
      <c r="D253">
        <f t="shared" si="4"/>
        <v>1</v>
      </c>
      <c r="E253" t="str">
        <f t="shared" si="13"/>
        <v>Cal-37</v>
      </c>
      <c r="F253" t="s">
        <v>44</v>
      </c>
      <c r="G253" s="73" cm="1">
        <f t="array" ref="G253">INDEX(PPAcfd!$E$28:$T$35,Summary!K253,Summary!L253)</f>
        <v>15516445.012336491</v>
      </c>
      <c r="H253" s="73" cm="1">
        <f t="array" ref="H253">INDEX(SwapSold!$E$28:$T$35,Summary!K253,Summary!L253)</f>
        <v>31922117.992326356</v>
      </c>
      <c r="I253" s="20" cm="1">
        <f t="array" ref="I253">INDEX('2hBatteryCM'!$E$28:$T$35,Summary!K253,Summary!L253)</f>
        <v>10763412.386357943</v>
      </c>
      <c r="J253" s="20"/>
      <c r="K253">
        <f t="shared" si="6"/>
        <v>1</v>
      </c>
      <c r="L253">
        <f t="shared" si="15"/>
        <v>16</v>
      </c>
    </row>
    <row r="254" spans="2:12" x14ac:dyDescent="0.3">
      <c r="B254" t="str">
        <f t="shared" ref="B254:B260" si="16">$B$2</f>
        <v>MarinusPortlandYallourn</v>
      </c>
      <c r="C254" t="s">
        <v>64</v>
      </c>
      <c r="D254">
        <f t="shared" si="4"/>
        <v>0.95</v>
      </c>
      <c r="E254" t="str">
        <f t="shared" si="13"/>
        <v>Cal-37</v>
      </c>
      <c r="F254" t="s">
        <v>44</v>
      </c>
      <c r="G254" s="73" cm="1">
        <f t="array" ref="G254">INDEX(PPAcfd!$E$28:$T$35,Summary!K254,Summary!L254)</f>
        <v>7949213.5022256691</v>
      </c>
      <c r="H254" s="73" cm="1">
        <f t="array" ref="H254">INDEX(SwapSold!$E$28:$T$35,Summary!K254,Summary!L254)</f>
        <v>18793132.083803087</v>
      </c>
      <c r="I254" s="20" cm="1">
        <f t="array" ref="I254">INDEX('2hBatteryCM'!$E$28:$T$35,Summary!K254,Summary!L254)</f>
        <v>8507736.8413955644</v>
      </c>
      <c r="J254" s="20"/>
      <c r="K254">
        <f t="shared" si="6"/>
        <v>2</v>
      </c>
      <c r="L254">
        <f t="shared" si="15"/>
        <v>16</v>
      </c>
    </row>
    <row r="255" spans="2:12" x14ac:dyDescent="0.3">
      <c r="B255" t="str">
        <f t="shared" si="16"/>
        <v>MarinusPortlandYallourn</v>
      </c>
      <c r="C255" t="s">
        <v>64</v>
      </c>
      <c r="D255">
        <f t="shared" si="4"/>
        <v>0.75</v>
      </c>
      <c r="E255" t="str">
        <f t="shared" si="13"/>
        <v>Cal-37</v>
      </c>
      <c r="F255" t="s">
        <v>44</v>
      </c>
      <c r="G255" s="73" cm="1">
        <f t="array" ref="G255">INDEX(PPAcfd!$E$28:$T$35,Summary!K255,Summary!L255)</f>
        <v>5782284.3503142195</v>
      </c>
      <c r="H255" s="73" cm="1">
        <f t="array" ref="H255">INDEX(SwapSold!$E$28:$T$35,Summary!K255,Summary!L255)</f>
        <v>7313253.6234075949</v>
      </c>
      <c r="I255" s="20" cm="1">
        <f t="array" ref="I255">INDEX('2hBatteryCM'!$E$28:$T$35,Summary!K255,Summary!L255)</f>
        <v>7857906.4158874406</v>
      </c>
      <c r="J255" s="20"/>
      <c r="K255">
        <f t="shared" si="6"/>
        <v>3</v>
      </c>
      <c r="L255">
        <f t="shared" si="15"/>
        <v>16</v>
      </c>
    </row>
    <row r="256" spans="2:12" x14ac:dyDescent="0.3">
      <c r="B256" t="str">
        <f t="shared" si="16"/>
        <v>MarinusPortlandYallourn</v>
      </c>
      <c r="C256" t="s">
        <v>64</v>
      </c>
      <c r="D256">
        <f t="shared" si="4"/>
        <v>0.5</v>
      </c>
      <c r="E256" t="str">
        <f t="shared" si="13"/>
        <v>Cal-37</v>
      </c>
      <c r="F256" t="s">
        <v>44</v>
      </c>
      <c r="G256" s="73" cm="1">
        <f t="array" ref="G256">INDEX(PPAcfd!$E$28:$T$35,Summary!K256,Summary!L256)</f>
        <v>3191318.2120238491</v>
      </c>
      <c r="H256" s="73" cm="1">
        <f t="array" ref="H256">INDEX(SwapSold!$E$28:$T$35,Summary!K256,Summary!L256)</f>
        <v>-182348.20765023938</v>
      </c>
      <c r="I256" s="20" cm="1">
        <f t="array" ref="I256">INDEX('2hBatteryCM'!$E$28:$T$35,Summary!K256,Summary!L256)</f>
        <v>7141078.3555802405</v>
      </c>
      <c r="J256" s="20"/>
      <c r="K256">
        <f t="shared" si="6"/>
        <v>4</v>
      </c>
      <c r="L256">
        <f t="shared" si="15"/>
        <v>16</v>
      </c>
    </row>
    <row r="257" spans="2:12" x14ac:dyDescent="0.3">
      <c r="B257" t="str">
        <f t="shared" si="16"/>
        <v>MarinusPortlandYallourn</v>
      </c>
      <c r="C257" t="s">
        <v>64</v>
      </c>
      <c r="D257">
        <f t="shared" si="4"/>
        <v>0.25</v>
      </c>
      <c r="E257" t="str">
        <f t="shared" si="13"/>
        <v>Cal-37</v>
      </c>
      <c r="F257" t="s">
        <v>44</v>
      </c>
      <c r="G257" s="73" cm="1">
        <f t="array" ref="G257">INDEX(PPAcfd!$E$28:$T$35,Summary!K257,Summary!L257)</f>
        <v>-3051190.1388612175</v>
      </c>
      <c r="H257" s="73" cm="1">
        <f t="array" ref="H257">INDEX(SwapSold!$E$28:$T$35,Summary!K257,Summary!L257)</f>
        <v>-4624618.712098293</v>
      </c>
      <c r="I257" s="20" cm="1">
        <f t="array" ref="I257">INDEX('2hBatteryCM'!$E$28:$T$35,Summary!K257,Summary!L257)</f>
        <v>5727583.9295843989</v>
      </c>
      <c r="J257" s="20"/>
      <c r="K257">
        <f t="shared" si="6"/>
        <v>5</v>
      </c>
      <c r="L257">
        <f t="shared" si="15"/>
        <v>16</v>
      </c>
    </row>
    <row r="258" spans="2:12" x14ac:dyDescent="0.3">
      <c r="B258" t="str">
        <f t="shared" si="16"/>
        <v>MarinusPortlandYallourn</v>
      </c>
      <c r="C258" t="s">
        <v>64</v>
      </c>
      <c r="D258">
        <f t="shared" si="4"/>
        <v>0.05</v>
      </c>
      <c r="E258" t="str">
        <f t="shared" si="13"/>
        <v>Cal-37</v>
      </c>
      <c r="F258" t="s">
        <v>44</v>
      </c>
      <c r="G258" s="73" cm="1">
        <f t="array" ref="G258">INDEX(PPAcfd!$E$28:$T$35,Summary!K258,Summary!L258)</f>
        <v>-11267686.142367104</v>
      </c>
      <c r="H258" s="73" cm="1">
        <f t="array" ref="H258">INDEX(SwapSold!$E$28:$T$35,Summary!K258,Summary!L258)</f>
        <v>-9515475.1914199702</v>
      </c>
      <c r="I258" s="20" cm="1">
        <f t="array" ref="I258">INDEX('2hBatteryCM'!$E$28:$T$35,Summary!K258,Summary!L258)</f>
        <v>3868989.5938529801</v>
      </c>
      <c r="J258" s="20"/>
      <c r="K258">
        <f t="shared" si="6"/>
        <v>6</v>
      </c>
      <c r="L258">
        <f t="shared" si="15"/>
        <v>16</v>
      </c>
    </row>
    <row r="259" spans="2:12" x14ac:dyDescent="0.3">
      <c r="B259" t="str">
        <f t="shared" si="16"/>
        <v>MarinusPortlandYallourn</v>
      </c>
      <c r="C259" t="s">
        <v>64</v>
      </c>
      <c r="D259">
        <f t="shared" si="4"/>
        <v>0</v>
      </c>
      <c r="E259" t="str">
        <f t="shared" si="13"/>
        <v>Cal-37</v>
      </c>
      <c r="F259" t="s">
        <v>44</v>
      </c>
      <c r="G259" s="73" cm="1">
        <f t="array" ref="G259">INDEX(PPAcfd!$E$28:$T$35,Summary!K259,Summary!L259)</f>
        <v>-15797664.721681023</v>
      </c>
      <c r="H259" s="73" cm="1">
        <f t="array" ref="H259">INDEX(SwapSold!$E$28:$T$35,Summary!K259,Summary!L259)</f>
        <v>-21744137.272019032</v>
      </c>
      <c r="I259" s="20" cm="1">
        <f t="array" ref="I259">INDEX('2hBatteryCM'!$E$28:$T$35,Summary!K259,Summary!L259)</f>
        <v>2565938.7097506709</v>
      </c>
      <c r="J259" s="20"/>
      <c r="K259">
        <f t="shared" si="6"/>
        <v>7</v>
      </c>
      <c r="L259">
        <f t="shared" ref="L259:L260" si="17">VLOOKUP(E259,$R$5:$S$20,2,FALSE)</f>
        <v>16</v>
      </c>
    </row>
    <row r="260" spans="2:12" x14ac:dyDescent="0.3">
      <c r="B260" t="str">
        <f t="shared" si="16"/>
        <v>MarinusPortlandYallourn</v>
      </c>
      <c r="C260" t="s">
        <v>64</v>
      </c>
      <c r="D260" t="str">
        <f t="shared" si="4"/>
        <v>avg</v>
      </c>
      <c r="E260" t="str">
        <f t="shared" si="13"/>
        <v>Cal-37</v>
      </c>
      <c r="F260" t="s">
        <v>44</v>
      </c>
      <c r="G260" s="73" cm="1">
        <f t="array" ref="G260">INDEX(PPAcfd!$E$28:$T$35,Summary!K260,Summary!L260)</f>
        <v>1015741.6562964547</v>
      </c>
      <c r="H260" s="73" cm="1">
        <f t="array" ref="H260">INDEX(SwapSold!$E$28:$T$35,Summary!K260,Summary!L260)</f>
        <v>1816944.0071363789</v>
      </c>
      <c r="I260" s="20" cm="1">
        <f t="array" ref="I260">INDEX('2hBatteryCM'!$E$28:$T$35,Summary!K260,Summary!L260)</f>
        <v>6701363.7680739742</v>
      </c>
      <c r="J260" s="20"/>
      <c r="K260">
        <f t="shared" si="6"/>
        <v>8</v>
      </c>
      <c r="L260">
        <f t="shared" si="17"/>
        <v>16</v>
      </c>
    </row>
    <row r="261" spans="2:12" x14ac:dyDescent="0.3">
      <c r="I261" s="20"/>
      <c r="J261" s="20"/>
    </row>
    <row r="262" spans="2:12" x14ac:dyDescent="0.3">
      <c r="I262" s="20"/>
      <c r="J262" s="20"/>
    </row>
    <row r="263" spans="2:12" x14ac:dyDescent="0.3">
      <c r="I263" s="20"/>
      <c r="J263" s="20"/>
    </row>
    <row r="264" spans="2:12" x14ac:dyDescent="0.3">
      <c r="I264" s="20"/>
      <c r="J264" s="20"/>
    </row>
  </sheetData>
  <phoneticPr fontId="7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2D371-EF3C-40B5-B699-4B81C3DB6E47}">
  <dimension ref="B2:AU39"/>
  <sheetViews>
    <sheetView workbookViewId="0">
      <selection activeCell="F13" sqref="F13"/>
    </sheetView>
  </sheetViews>
  <sheetFormatPr defaultRowHeight="15.05" x14ac:dyDescent="0.3"/>
  <cols>
    <col min="3" max="4" width="17.33203125" customWidth="1"/>
    <col min="5" max="5" width="13.77734375" customWidth="1"/>
    <col min="6" max="6" width="17.77734375" bestFit="1" customWidth="1"/>
    <col min="7" max="7" width="14.21875" customWidth="1"/>
    <col min="8" max="8" width="12.6640625" bestFit="1" customWidth="1"/>
    <col min="10" max="10" width="10.6640625" customWidth="1"/>
    <col min="15" max="15" width="15.44140625" customWidth="1"/>
    <col min="16" max="16" width="11.44140625" bestFit="1" customWidth="1"/>
    <col min="17" max="17" width="12.33203125" customWidth="1"/>
    <col min="22" max="22" width="11.6640625" bestFit="1" customWidth="1"/>
    <col min="23" max="23" width="15.5546875" bestFit="1" customWidth="1"/>
    <col min="26" max="26" width="15.5546875" bestFit="1" customWidth="1"/>
    <col min="27" max="27" width="14.5546875" bestFit="1" customWidth="1"/>
    <col min="30" max="30" width="15.5546875" bestFit="1" customWidth="1"/>
    <col min="31" max="31" width="13.5546875" bestFit="1" customWidth="1"/>
    <col min="32" max="32" width="13.5546875" customWidth="1"/>
    <col min="33" max="33" width="10.88671875" bestFit="1" customWidth="1"/>
    <col min="34" max="34" width="9.88671875" bestFit="1" customWidth="1"/>
    <col min="35" max="35" width="13" customWidth="1"/>
    <col min="38" max="38" width="10.88671875" bestFit="1" customWidth="1"/>
    <col min="42" max="42" width="15.5546875" bestFit="1" customWidth="1"/>
    <col min="43" max="43" width="12.88671875" customWidth="1"/>
    <col min="46" max="47" width="10.88671875" bestFit="1" customWidth="1"/>
  </cols>
  <sheetData>
    <row r="2" spans="2:47" ht="26.2" x14ac:dyDescent="0.45">
      <c r="B2" s="83" t="s">
        <v>80</v>
      </c>
      <c r="N2" s="83" t="s">
        <v>81</v>
      </c>
      <c r="V2" s="83" t="s">
        <v>82</v>
      </c>
      <c r="Z2" s="83" t="s">
        <v>83</v>
      </c>
      <c r="AC2" s="83" t="s">
        <v>84</v>
      </c>
      <c r="AK2" s="83" t="s">
        <v>85</v>
      </c>
      <c r="AO2" s="83" t="s">
        <v>86</v>
      </c>
    </row>
    <row r="3" spans="2:47" ht="15.05" customHeight="1" x14ac:dyDescent="0.45">
      <c r="B3" s="83"/>
      <c r="N3" s="83"/>
      <c r="V3" s="83"/>
      <c r="Z3" s="83"/>
      <c r="AC3" s="83"/>
      <c r="AK3" s="83"/>
      <c r="AO3" s="83"/>
    </row>
    <row r="4" spans="2:47" ht="15.05" customHeight="1" x14ac:dyDescent="0.45">
      <c r="B4" s="84"/>
      <c r="L4" s="84"/>
      <c r="V4" s="1" t="s">
        <v>87</v>
      </c>
      <c r="W4" s="85" t="s">
        <v>44</v>
      </c>
      <c r="X4" s="107">
        <v>0.11</v>
      </c>
      <c r="AO4" t="s">
        <v>88</v>
      </c>
      <c r="AP4" s="14">
        <f>SUMPRODUCT(AT4:AU4,AT8:AU8)/SUM(AT8:AU8)</f>
        <v>0.13593600035856931</v>
      </c>
      <c r="AQ4" s="86">
        <v>6.7500000000000004E-2</v>
      </c>
      <c r="AT4" s="86">
        <v>6.7500000000000004E-2</v>
      </c>
      <c r="AU4" s="3">
        <v>0.27</v>
      </c>
    </row>
    <row r="5" spans="2:47" ht="15.05" customHeight="1" x14ac:dyDescent="0.45">
      <c r="B5" s="84"/>
      <c r="L5" s="84"/>
      <c r="W5" s="85" t="s">
        <v>89</v>
      </c>
      <c r="X5" s="107">
        <v>0.1</v>
      </c>
      <c r="AC5" s="1" t="s">
        <v>90</v>
      </c>
      <c r="AD5" s="86">
        <v>2.5000000000000001E-2</v>
      </c>
      <c r="AO5" t="s">
        <v>91</v>
      </c>
      <c r="AP5" s="20">
        <f>AP23</f>
        <v>14751207.355692042</v>
      </c>
      <c r="AQ5" s="20">
        <f>AQ23</f>
        <v>24188735.601319138</v>
      </c>
    </row>
    <row r="6" spans="2:47" x14ac:dyDescent="0.3">
      <c r="B6" s="87"/>
      <c r="C6" s="87"/>
      <c r="D6" s="87"/>
      <c r="E6" s="87"/>
      <c r="F6" s="88"/>
      <c r="G6" s="87"/>
      <c r="H6" s="87"/>
      <c r="I6" s="87"/>
      <c r="J6" s="87"/>
      <c r="K6" s="87"/>
      <c r="L6" s="87"/>
      <c r="M6" s="87"/>
      <c r="N6" s="87"/>
      <c r="O6" s="87"/>
      <c r="P6" s="87"/>
      <c r="Q6" s="87"/>
      <c r="R6" s="87"/>
      <c r="AO6" t="s">
        <v>92</v>
      </c>
      <c r="AP6" s="89">
        <f>SUMPRODUCT(AT6:AU6,AT8:AU8)/SUM(AT8:AU8)</f>
        <v>18.310222213368657</v>
      </c>
      <c r="AQ6">
        <v>20</v>
      </c>
      <c r="AT6">
        <v>20</v>
      </c>
      <c r="AU6">
        <v>15</v>
      </c>
    </row>
    <row r="7" spans="2:47" ht="45.2" x14ac:dyDescent="0.3">
      <c r="B7" s="90" t="s">
        <v>20</v>
      </c>
      <c r="C7" s="90" t="s">
        <v>60</v>
      </c>
      <c r="D7" s="90" t="s">
        <v>93</v>
      </c>
      <c r="E7" s="90" t="s">
        <v>94</v>
      </c>
      <c r="F7" s="90" t="s">
        <v>83</v>
      </c>
      <c r="G7" s="90" t="s">
        <v>95</v>
      </c>
      <c r="H7" s="90" t="s">
        <v>87</v>
      </c>
      <c r="I7" s="90" t="s">
        <v>96</v>
      </c>
      <c r="J7" s="90" t="s">
        <v>97</v>
      </c>
      <c r="K7" s="90" t="s">
        <v>98</v>
      </c>
      <c r="L7" s="90" t="s">
        <v>131</v>
      </c>
      <c r="M7" s="91"/>
      <c r="N7" s="90" t="s">
        <v>33</v>
      </c>
      <c r="O7" s="90" t="s">
        <v>59</v>
      </c>
      <c r="P7" s="90" t="s">
        <v>99</v>
      </c>
      <c r="Q7" s="90" t="s">
        <v>100</v>
      </c>
      <c r="R7" s="90" t="s">
        <v>101</v>
      </c>
      <c r="S7" s="90" t="s">
        <v>102</v>
      </c>
      <c r="V7" s="90" t="s">
        <v>33</v>
      </c>
      <c r="W7" s="90" t="s">
        <v>60</v>
      </c>
      <c r="X7" s="90" t="s">
        <v>103</v>
      </c>
      <c r="Z7" s="90" t="s">
        <v>60</v>
      </c>
      <c r="AA7" s="90" t="s">
        <v>104</v>
      </c>
      <c r="AC7" s="90" t="s">
        <v>33</v>
      </c>
      <c r="AD7" s="90" t="s">
        <v>60</v>
      </c>
      <c r="AE7" s="90" t="s">
        <v>105</v>
      </c>
      <c r="AF7" s="90" t="s">
        <v>106</v>
      </c>
      <c r="AG7" s="90" t="s">
        <v>85</v>
      </c>
      <c r="AH7" s="90" t="s">
        <v>107</v>
      </c>
      <c r="AI7" s="90" t="s">
        <v>94</v>
      </c>
      <c r="AK7" s="90" t="s">
        <v>108</v>
      </c>
      <c r="AL7" s="90" t="s">
        <v>85</v>
      </c>
      <c r="AO7" s="90" t="s">
        <v>33</v>
      </c>
      <c r="AP7" s="90" t="s">
        <v>44</v>
      </c>
      <c r="AQ7" s="90" t="s">
        <v>89</v>
      </c>
      <c r="AS7" s="90" t="s">
        <v>33</v>
      </c>
      <c r="AT7" s="92" t="s">
        <v>109</v>
      </c>
      <c r="AU7" s="92" t="s">
        <v>110</v>
      </c>
    </row>
    <row r="8" spans="2:47" x14ac:dyDescent="0.3">
      <c r="B8" s="85" t="s">
        <v>3</v>
      </c>
      <c r="C8" s="85" t="s">
        <v>44</v>
      </c>
      <c r="D8" s="93">
        <f>AH8</f>
        <v>2000000</v>
      </c>
      <c r="E8" s="93">
        <f>AI8</f>
        <v>2000000</v>
      </c>
      <c r="F8" s="93">
        <f>$AA$8</f>
        <v>73600000</v>
      </c>
      <c r="G8" s="21">
        <f>AP8/H8</f>
        <v>50928800.422043659</v>
      </c>
      <c r="H8" s="94">
        <f>SUMIFS($X$8:$X$39,$V$8:$V$39,B8,$W$8:$W$39,C8)</f>
        <v>1.2321000000000002</v>
      </c>
      <c r="I8" s="95">
        <v>8760</v>
      </c>
      <c r="J8" s="95">
        <f>I8</f>
        <v>8760</v>
      </c>
      <c r="K8" s="96">
        <v>100</v>
      </c>
      <c r="L8" s="96">
        <f>(1+AD5)^2</f>
        <v>1.0506249999999999</v>
      </c>
      <c r="M8" s="87"/>
      <c r="N8" s="87" t="s">
        <v>3</v>
      </c>
      <c r="O8" s="87" t="s">
        <v>64</v>
      </c>
      <c r="P8" s="108">
        <f>HLOOKUP(N8,WindFarmLGCs!$E$16:$T$24,5,FALSE)*WindFarmLGCs!$E$26</f>
        <v>458693.51980000001</v>
      </c>
      <c r="Q8" s="37">
        <f>P8</f>
        <v>458693.51980000001</v>
      </c>
      <c r="R8" s="109">
        <v>150</v>
      </c>
      <c r="S8" s="110">
        <v>50</v>
      </c>
      <c r="V8" s="85" t="s">
        <v>3</v>
      </c>
      <c r="W8" s="85" t="s">
        <v>44</v>
      </c>
      <c r="X8" s="97">
        <f>(1+$X$4)^2</f>
        <v>1.2321000000000002</v>
      </c>
      <c r="Z8" s="85" t="s">
        <v>44</v>
      </c>
      <c r="AA8" s="60">
        <f>147200000/2</f>
        <v>73600000</v>
      </c>
      <c r="AC8" s="85" t="s">
        <v>3</v>
      </c>
      <c r="AD8" s="85" t="s">
        <v>44</v>
      </c>
      <c r="AE8" s="60">
        <f>700000/2</f>
        <v>350000</v>
      </c>
      <c r="AF8" s="60"/>
      <c r="AG8" s="20">
        <f>AVERAGE(AL9:AL10)+AL8+AL9/2</f>
        <v>1650000</v>
      </c>
      <c r="AH8" s="20">
        <f>SUM(AE8:AG8)</f>
        <v>2000000</v>
      </c>
      <c r="AI8" s="20">
        <f>AH8</f>
        <v>2000000</v>
      </c>
      <c r="AK8" s="77">
        <v>44377</v>
      </c>
      <c r="AL8" s="20">
        <v>750000</v>
      </c>
      <c r="AO8" s="85" t="s">
        <v>3</v>
      </c>
      <c r="AP8" s="93">
        <f>SUM(AT8:AU8)</f>
        <v>62749375</v>
      </c>
      <c r="AQ8" s="111">
        <f>AA9*(1-$AQ$4)</f>
        <v>69005000</v>
      </c>
      <c r="AS8" s="85" t="s">
        <v>3</v>
      </c>
      <c r="AT8" s="111">
        <f>89100000/2*(1-AT4)</f>
        <v>41542875</v>
      </c>
      <c r="AU8" s="111">
        <f>58100000/2*(1-AU4)</f>
        <v>21206500</v>
      </c>
    </row>
    <row r="9" spans="2:47" ht="15.05" customHeight="1" x14ac:dyDescent="0.3">
      <c r="B9" s="85" t="s">
        <v>4</v>
      </c>
      <c r="C9" s="85" t="s">
        <v>44</v>
      </c>
      <c r="D9" s="93">
        <f t="shared" ref="D9:E23" si="0">AH9</f>
        <v>958750</v>
      </c>
      <c r="E9" s="93">
        <f t="shared" si="0"/>
        <v>2958750</v>
      </c>
      <c r="F9" s="93">
        <f>F8</f>
        <v>73600000</v>
      </c>
      <c r="G9" s="21">
        <f t="shared" ref="G9:G23" si="1">AP9/H9</f>
        <v>39644813.504154257</v>
      </c>
      <c r="H9" s="94">
        <f t="shared" ref="H9:H39" si="2">SUMIFS($X$8:$X$39,$V$8:$V$39,B9,$W$8:$W$39,C9)</f>
        <v>1.3676310000000003</v>
      </c>
      <c r="I9" s="95">
        <v>8760</v>
      </c>
      <c r="J9" s="95">
        <f>I9+J8</f>
        <v>17520</v>
      </c>
      <c r="K9" s="96">
        <v>100</v>
      </c>
      <c r="L9" s="96">
        <f>L8*(1+$AD$5)</f>
        <v>1.0768906249999999</v>
      </c>
      <c r="M9" s="87"/>
      <c r="N9" s="87" t="s">
        <v>4</v>
      </c>
      <c r="O9" s="87" t="s">
        <v>64</v>
      </c>
      <c r="P9" s="108">
        <f>HLOOKUP(N9,WindFarmLGCs!$E$16:$T$24,5,FALSE)*WindFarmLGCs!$E$26</f>
        <v>458634.59004999994</v>
      </c>
      <c r="Q9" s="37">
        <f>P9+Q8</f>
        <v>917328.10984999989</v>
      </c>
      <c r="R9" s="109">
        <f>R8</f>
        <v>150</v>
      </c>
      <c r="S9" s="109">
        <f>S8</f>
        <v>50</v>
      </c>
      <c r="V9" s="85" t="s">
        <v>4</v>
      </c>
      <c r="W9" s="85" t="s">
        <v>44</v>
      </c>
      <c r="X9" s="97">
        <f t="shared" ref="X9:X23" si="3">X8*(1+$X$4)</f>
        <v>1.3676310000000003</v>
      </c>
      <c r="Z9" s="85" t="s">
        <v>89</v>
      </c>
      <c r="AA9" s="60">
        <f>148000000/2</f>
        <v>74000000</v>
      </c>
      <c r="AC9" s="85" t="s">
        <v>4</v>
      </c>
      <c r="AD9" s="85" t="s">
        <v>44</v>
      </c>
      <c r="AE9" s="60">
        <f>AE8*(1+$AD$5)</f>
        <v>358749.99999999994</v>
      </c>
      <c r="AF9" s="60"/>
      <c r="AG9" s="60">
        <v>600000</v>
      </c>
      <c r="AH9" s="20">
        <f t="shared" ref="AH9:AH39" si="4">SUM(AE9:AG9)</f>
        <v>958750</v>
      </c>
      <c r="AI9" s="20">
        <f>AH9+AI8</f>
        <v>2958750</v>
      </c>
      <c r="AK9" s="77">
        <v>44742</v>
      </c>
      <c r="AL9" s="20">
        <v>600000</v>
      </c>
      <c r="AO9" s="85" t="s">
        <v>4</v>
      </c>
      <c r="AP9" s="93">
        <f>SUM(AT9:AU9)</f>
        <v>54219475.9375</v>
      </c>
      <c r="AQ9" s="111">
        <f>AQ8*(1-$AQ$4)</f>
        <v>64347162.5</v>
      </c>
      <c r="AS9" s="85" t="s">
        <v>4</v>
      </c>
      <c r="AT9" s="111">
        <f>AT8*(1-$AT$4)</f>
        <v>38738730.9375</v>
      </c>
      <c r="AU9" s="111">
        <f>AU8*(1-$AU$4)</f>
        <v>15480745</v>
      </c>
    </row>
    <row r="10" spans="2:47" x14ac:dyDescent="0.3">
      <c r="B10" s="85" t="s">
        <v>5</v>
      </c>
      <c r="C10" s="85" t="s">
        <v>44</v>
      </c>
      <c r="D10" s="93">
        <f t="shared" si="0"/>
        <v>967718.74999999988</v>
      </c>
      <c r="E10" s="93">
        <f t="shared" si="0"/>
        <v>3926468.75</v>
      </c>
      <c r="F10" s="93">
        <f t="shared" ref="F10:F23" si="5">F9</f>
        <v>73600000</v>
      </c>
      <c r="G10" s="21">
        <f t="shared" si="1"/>
        <v>31240191.585855849</v>
      </c>
      <c r="H10" s="94">
        <f t="shared" si="2"/>
        <v>1.5180704100000004</v>
      </c>
      <c r="I10" s="95">
        <v>8784</v>
      </c>
      <c r="J10" s="95">
        <f t="shared" ref="J10:J23" si="6">I10+J9</f>
        <v>26304</v>
      </c>
      <c r="K10" s="96">
        <v>100</v>
      </c>
      <c r="L10" s="96">
        <f t="shared" ref="L10:L23" si="7">L9*(1+$AD$5)</f>
        <v>1.1038128906249998</v>
      </c>
      <c r="M10" s="87"/>
      <c r="N10" s="87" t="s">
        <v>5</v>
      </c>
      <c r="O10" s="87" t="s">
        <v>64</v>
      </c>
      <c r="P10" s="108">
        <f>HLOOKUP(N10,WindFarmLGCs!$E$16:$T$24,5,FALSE)*WindFarmLGCs!$E$26</f>
        <v>458931.087</v>
      </c>
      <c r="Q10" s="37">
        <f t="shared" ref="Q10:Q23" si="8">P10+Q9</f>
        <v>1376259.1968499999</v>
      </c>
      <c r="R10" s="109">
        <f t="shared" ref="R10:S23" si="9">R9</f>
        <v>150</v>
      </c>
      <c r="S10" s="109">
        <f t="shared" si="9"/>
        <v>50</v>
      </c>
      <c r="V10" s="85" t="s">
        <v>5</v>
      </c>
      <c r="W10" s="85" t="s">
        <v>44</v>
      </c>
      <c r="X10" s="97">
        <f t="shared" si="3"/>
        <v>1.5180704100000004</v>
      </c>
      <c r="AC10" s="85" t="s">
        <v>5</v>
      </c>
      <c r="AD10" s="85" t="s">
        <v>44</v>
      </c>
      <c r="AE10" s="60">
        <f t="shared" ref="AE10:AE23" si="10">AE9*(1+$AD$5)</f>
        <v>367718.74999999988</v>
      </c>
      <c r="AF10" s="60"/>
      <c r="AG10" s="60">
        <v>600000</v>
      </c>
      <c r="AH10" s="20">
        <f t="shared" si="4"/>
        <v>967718.74999999988</v>
      </c>
      <c r="AI10" s="20">
        <f t="shared" ref="AI10:AI23" si="11">AH10+AI9</f>
        <v>3926468.75</v>
      </c>
      <c r="AK10" s="77">
        <v>45107</v>
      </c>
      <c r="AL10" s="20">
        <v>600000</v>
      </c>
      <c r="AO10" s="85" t="s">
        <v>5</v>
      </c>
      <c r="AP10" s="93">
        <f t="shared" ref="AP10:AP23" si="12">SUM(AT10:AU10)</f>
        <v>47424810.44921875</v>
      </c>
      <c r="AQ10" s="111">
        <f t="shared" ref="AQ10:AQ23" si="13">AQ9*(1-$AQ$4)</f>
        <v>60003729.03125</v>
      </c>
      <c r="AS10" s="85" t="s">
        <v>5</v>
      </c>
      <c r="AT10" s="111">
        <f t="shared" ref="AT10:AT23" si="14">AT9*(1-$AT$4)</f>
        <v>36123866.599218749</v>
      </c>
      <c r="AU10" s="111">
        <f t="shared" ref="AU10:AU23" si="15">AU9*(1-$AU$4)</f>
        <v>11300943.85</v>
      </c>
    </row>
    <row r="11" spans="2:47" x14ac:dyDescent="0.3">
      <c r="B11" s="85" t="s">
        <v>6</v>
      </c>
      <c r="C11" s="85" t="s">
        <v>44</v>
      </c>
      <c r="D11" s="93">
        <f t="shared" si="0"/>
        <v>976911.71874999977</v>
      </c>
      <c r="E11" s="93">
        <f t="shared" si="0"/>
        <v>4903380.46875</v>
      </c>
      <c r="F11" s="93">
        <f t="shared" si="5"/>
        <v>73600000</v>
      </c>
      <c r="G11" s="21">
        <f t="shared" si="1"/>
        <v>24886496.936233528</v>
      </c>
      <c r="H11" s="94">
        <f t="shared" si="2"/>
        <v>1.6850581551000006</v>
      </c>
      <c r="I11" s="95">
        <v>8760</v>
      </c>
      <c r="J11" s="95">
        <f t="shared" si="6"/>
        <v>35064</v>
      </c>
      <c r="K11" s="96">
        <v>100</v>
      </c>
      <c r="L11" s="96">
        <f t="shared" si="7"/>
        <v>1.1314082128906247</v>
      </c>
      <c r="M11" s="87"/>
      <c r="N11" s="87" t="s">
        <v>6</v>
      </c>
      <c r="O11" s="87" t="s">
        <v>64</v>
      </c>
      <c r="P11" s="108">
        <f>HLOOKUP(N11,WindFarmLGCs!$E$16:$T$24,5,FALSE)*WindFarmLGCs!$E$26</f>
        <v>458211.67979999998</v>
      </c>
      <c r="Q11" s="37">
        <f t="shared" si="8"/>
        <v>1834470.87665</v>
      </c>
      <c r="R11" s="109">
        <f t="shared" si="9"/>
        <v>150</v>
      </c>
      <c r="S11" s="109">
        <f t="shared" si="9"/>
        <v>50</v>
      </c>
      <c r="V11" s="85" t="s">
        <v>6</v>
      </c>
      <c r="W11" s="85" t="s">
        <v>44</v>
      </c>
      <c r="X11" s="97">
        <f t="shared" si="3"/>
        <v>1.6850581551000006</v>
      </c>
      <c r="AC11" s="85" t="s">
        <v>6</v>
      </c>
      <c r="AD11" s="85" t="s">
        <v>44</v>
      </c>
      <c r="AE11" s="60">
        <f t="shared" si="10"/>
        <v>376911.71874999983</v>
      </c>
      <c r="AF11" s="60"/>
      <c r="AG11" s="60">
        <v>600000</v>
      </c>
      <c r="AH11" s="20">
        <f t="shared" si="4"/>
        <v>976911.71874999977</v>
      </c>
      <c r="AI11" s="20">
        <f t="shared" si="11"/>
        <v>4903380.46875</v>
      </c>
      <c r="AK11" s="77">
        <v>45473</v>
      </c>
      <c r="AL11" s="20">
        <v>600000</v>
      </c>
      <c r="AO11" s="85" t="s">
        <v>6</v>
      </c>
      <c r="AP11" s="93">
        <f t="shared" si="12"/>
        <v>41935194.614271484</v>
      </c>
      <c r="AQ11" s="111">
        <f t="shared" si="13"/>
        <v>55953477.321640626</v>
      </c>
      <c r="AS11" s="85" t="s">
        <v>6</v>
      </c>
      <c r="AT11" s="111">
        <f t="shared" si="14"/>
        <v>33685505.603771485</v>
      </c>
      <c r="AU11" s="111">
        <f t="shared" si="15"/>
        <v>8249689.0104999999</v>
      </c>
    </row>
    <row r="12" spans="2:47" x14ac:dyDescent="0.3">
      <c r="B12" s="85" t="s">
        <v>7</v>
      </c>
      <c r="C12" s="85" t="s">
        <v>44</v>
      </c>
      <c r="D12" s="93">
        <f t="shared" si="0"/>
        <v>986334.51171874977</v>
      </c>
      <c r="E12" s="93">
        <f t="shared" si="0"/>
        <v>5889714.98046875</v>
      </c>
      <c r="F12" s="93">
        <f t="shared" si="5"/>
        <v>73600000</v>
      </c>
      <c r="G12" s="21">
        <f t="shared" si="1"/>
        <v>20013748.77560281</v>
      </c>
      <c r="H12" s="94">
        <f t="shared" si="2"/>
        <v>1.8704145521610007</v>
      </c>
      <c r="I12" s="95">
        <v>8760</v>
      </c>
      <c r="J12" s="95">
        <f t="shared" si="6"/>
        <v>43824</v>
      </c>
      <c r="K12" s="96">
        <v>100</v>
      </c>
      <c r="L12" s="96">
        <f t="shared" si="7"/>
        <v>1.1596934182128902</v>
      </c>
      <c r="M12" s="87"/>
      <c r="N12" s="87" t="s">
        <v>7</v>
      </c>
      <c r="O12" s="87" t="s">
        <v>64</v>
      </c>
      <c r="P12" s="108">
        <f>HLOOKUP(N12,WindFarmLGCs!$E$16:$T$24,5,FALSE)*WindFarmLGCs!$E$26</f>
        <v>458128.66200000001</v>
      </c>
      <c r="Q12" s="37">
        <f t="shared" si="8"/>
        <v>2292599.53865</v>
      </c>
      <c r="R12" s="109">
        <f t="shared" si="9"/>
        <v>150</v>
      </c>
      <c r="S12" s="109">
        <f t="shared" si="9"/>
        <v>50</v>
      </c>
      <c r="V12" s="85" t="s">
        <v>7</v>
      </c>
      <c r="W12" s="85" t="s">
        <v>44</v>
      </c>
      <c r="X12" s="97">
        <f t="shared" si="3"/>
        <v>1.8704145521610007</v>
      </c>
      <c r="AC12" s="85" t="s">
        <v>7</v>
      </c>
      <c r="AD12" s="85" t="s">
        <v>44</v>
      </c>
      <c r="AE12" s="60">
        <f t="shared" si="10"/>
        <v>386334.51171874977</v>
      </c>
      <c r="AF12" s="60"/>
      <c r="AG12" s="60">
        <v>600000</v>
      </c>
      <c r="AH12" s="20">
        <f t="shared" si="4"/>
        <v>986334.51171874977</v>
      </c>
      <c r="AI12" s="20">
        <f t="shared" si="11"/>
        <v>5889714.98046875</v>
      </c>
      <c r="AK12" s="77">
        <v>45838</v>
      </c>
      <c r="AL12" s="20">
        <v>600000</v>
      </c>
      <c r="AO12" s="85" t="s">
        <v>7</v>
      </c>
      <c r="AP12" s="93">
        <f t="shared" si="12"/>
        <v>37434006.953181908</v>
      </c>
      <c r="AQ12" s="111">
        <f t="shared" si="13"/>
        <v>52176617.602429882</v>
      </c>
      <c r="AS12" s="85" t="s">
        <v>7</v>
      </c>
      <c r="AT12" s="111">
        <f t="shared" si="14"/>
        <v>31411733.975516912</v>
      </c>
      <c r="AU12" s="111">
        <f t="shared" si="15"/>
        <v>6022272.9776649997</v>
      </c>
    </row>
    <row r="13" spans="2:47" x14ac:dyDescent="0.3">
      <c r="B13" s="85" t="s">
        <v>8</v>
      </c>
      <c r="C13" s="85" t="s">
        <v>44</v>
      </c>
      <c r="D13" s="93">
        <f t="shared" si="0"/>
        <v>995992.87451171852</v>
      </c>
      <c r="E13" s="93">
        <f t="shared" si="0"/>
        <v>6885707.8549804688</v>
      </c>
      <c r="F13" s="93">
        <f t="shared" si="5"/>
        <v>73600000</v>
      </c>
      <c r="G13" s="21">
        <f t="shared" si="1"/>
        <v>16225964.629381113</v>
      </c>
      <c r="H13" s="94">
        <f t="shared" si="2"/>
        <v>2.0761601528987108</v>
      </c>
      <c r="I13" s="95">
        <v>8760</v>
      </c>
      <c r="J13" s="95">
        <f t="shared" si="6"/>
        <v>52584</v>
      </c>
      <c r="K13" s="96">
        <v>100</v>
      </c>
      <c r="L13" s="96">
        <f t="shared" si="7"/>
        <v>1.1886857536682123</v>
      </c>
      <c r="M13" s="87"/>
      <c r="N13" s="87" t="s">
        <v>8</v>
      </c>
      <c r="O13" s="87" t="s">
        <v>64</v>
      </c>
      <c r="P13" s="108">
        <f>HLOOKUP(N13,WindFarmLGCs!$E$16:$T$24,5,FALSE)*WindFarmLGCs!$E$26</f>
        <v>459740.21759999997</v>
      </c>
      <c r="Q13" s="37">
        <f t="shared" si="8"/>
        <v>2752339.7562500001</v>
      </c>
      <c r="R13" s="109">
        <f t="shared" si="9"/>
        <v>150</v>
      </c>
      <c r="S13" s="109">
        <f t="shared" si="9"/>
        <v>50</v>
      </c>
      <c r="V13" s="85" t="s">
        <v>8</v>
      </c>
      <c r="W13" s="85" t="s">
        <v>44</v>
      </c>
      <c r="X13" s="97">
        <f t="shared" si="3"/>
        <v>2.0761601528987108</v>
      </c>
      <c r="AC13" s="85" t="s">
        <v>8</v>
      </c>
      <c r="AD13" s="85" t="s">
        <v>44</v>
      </c>
      <c r="AE13" s="60">
        <f t="shared" si="10"/>
        <v>395992.87451171846</v>
      </c>
      <c r="AF13" s="60"/>
      <c r="AG13" s="60">
        <v>600000</v>
      </c>
      <c r="AH13" s="20">
        <f t="shared" si="4"/>
        <v>995992.87451171852</v>
      </c>
      <c r="AI13" s="20">
        <f t="shared" si="11"/>
        <v>6885707.8549804688</v>
      </c>
      <c r="AK13" s="77">
        <v>46203</v>
      </c>
      <c r="AL13" s="20">
        <v>600000</v>
      </c>
      <c r="AO13" s="85" t="s">
        <v>8</v>
      </c>
      <c r="AP13" s="93">
        <f t="shared" si="12"/>
        <v>33687701.205864966</v>
      </c>
      <c r="AQ13" s="111">
        <f t="shared" si="13"/>
        <v>48654695.914265864</v>
      </c>
      <c r="AS13" s="85" t="s">
        <v>8</v>
      </c>
      <c r="AT13" s="111">
        <f t="shared" si="14"/>
        <v>29291441.932169519</v>
      </c>
      <c r="AU13" s="111">
        <f t="shared" si="15"/>
        <v>4396259.2736954493</v>
      </c>
    </row>
    <row r="14" spans="2:47" x14ac:dyDescent="0.3">
      <c r="B14" s="85" t="s">
        <v>9</v>
      </c>
      <c r="C14" s="85" t="s">
        <v>44</v>
      </c>
      <c r="D14" s="93">
        <f t="shared" si="0"/>
        <v>1005892.6963745113</v>
      </c>
      <c r="E14" s="93">
        <f t="shared" si="0"/>
        <v>7891600.5513549801</v>
      </c>
      <c r="F14" s="93">
        <f t="shared" si="5"/>
        <v>73600000</v>
      </c>
      <c r="G14" s="21">
        <f t="shared" si="1"/>
        <v>13244972.277146295</v>
      </c>
      <c r="H14" s="94">
        <f t="shared" si="2"/>
        <v>2.3045377697175691</v>
      </c>
      <c r="I14" s="95">
        <f>I10</f>
        <v>8784</v>
      </c>
      <c r="J14" s="95">
        <f t="shared" si="6"/>
        <v>61368</v>
      </c>
      <c r="K14" s="96">
        <v>100</v>
      </c>
      <c r="L14" s="96">
        <f t="shared" si="7"/>
        <v>1.2184028975099175</v>
      </c>
      <c r="M14" s="87"/>
      <c r="N14" s="87" t="s">
        <v>9</v>
      </c>
      <c r="O14" s="87" t="s">
        <v>64</v>
      </c>
      <c r="P14" s="108">
        <f>HLOOKUP(N14,WindFarmLGCs!$E$16:$T$24,5,FALSE)*WindFarmLGCs!$E$26</f>
        <v>460203.71204999997</v>
      </c>
      <c r="Q14" s="37">
        <f t="shared" si="8"/>
        <v>3212543.4682999998</v>
      </c>
      <c r="R14" s="109">
        <f t="shared" si="9"/>
        <v>150</v>
      </c>
      <c r="S14" s="109">
        <f t="shared" si="9"/>
        <v>50</v>
      </c>
      <c r="V14" s="85" t="s">
        <v>9</v>
      </c>
      <c r="W14" s="85" t="s">
        <v>44</v>
      </c>
      <c r="X14" s="97">
        <f t="shared" si="3"/>
        <v>2.3045377697175691</v>
      </c>
      <c r="AC14" s="85" t="s">
        <v>9</v>
      </c>
      <c r="AD14" s="85" t="s">
        <v>44</v>
      </c>
      <c r="AE14" s="60">
        <f t="shared" si="10"/>
        <v>405892.6963745114</v>
      </c>
      <c r="AF14" s="60"/>
      <c r="AG14" s="60">
        <v>600000</v>
      </c>
      <c r="AH14" s="20">
        <f t="shared" si="4"/>
        <v>1005892.6963745113</v>
      </c>
      <c r="AI14" s="20">
        <f t="shared" si="11"/>
        <v>7891600.5513549801</v>
      </c>
      <c r="AK14" s="77">
        <v>46568</v>
      </c>
      <c r="AL14" s="20">
        <v>600000</v>
      </c>
      <c r="AO14" s="85" t="s">
        <v>9</v>
      </c>
      <c r="AP14" s="93">
        <f t="shared" si="12"/>
        <v>30523538.871545754</v>
      </c>
      <c r="AQ14" s="111">
        <f t="shared" si="13"/>
        <v>45370503.940052919</v>
      </c>
      <c r="AS14" s="85" t="s">
        <v>9</v>
      </c>
      <c r="AT14" s="111">
        <f t="shared" si="14"/>
        <v>27314269.601748075</v>
      </c>
      <c r="AU14" s="111">
        <f t="shared" si="15"/>
        <v>3209269.2697976781</v>
      </c>
    </row>
    <row r="15" spans="2:47" x14ac:dyDescent="0.3">
      <c r="B15" s="85" t="s">
        <v>10</v>
      </c>
      <c r="C15" s="85" t="s">
        <v>44</v>
      </c>
      <c r="D15" s="93">
        <f t="shared" si="0"/>
        <v>1016040.0137838742</v>
      </c>
      <c r="E15" s="93">
        <f t="shared" si="0"/>
        <v>8907640.5651388541</v>
      </c>
      <c r="F15" s="93">
        <f t="shared" si="5"/>
        <v>73600000</v>
      </c>
      <c r="G15" s="21">
        <f t="shared" si="1"/>
        <v>10872916.92525232</v>
      </c>
      <c r="H15" s="94">
        <f t="shared" si="2"/>
        <v>2.558036924386502</v>
      </c>
      <c r="I15" s="95">
        <f t="shared" ref="I15:I23" si="16">I11</f>
        <v>8760</v>
      </c>
      <c r="J15" s="95">
        <f t="shared" si="6"/>
        <v>70128</v>
      </c>
      <c r="K15" s="96">
        <v>100</v>
      </c>
      <c r="L15" s="96">
        <f t="shared" si="7"/>
        <v>1.2488629699476652</v>
      </c>
      <c r="M15" s="87"/>
      <c r="N15" s="87" t="s">
        <v>10</v>
      </c>
      <c r="O15" s="87" t="s">
        <v>64</v>
      </c>
      <c r="P15" s="108">
        <f>HLOOKUP(N15,WindFarmLGCs!$E$16:$T$24,5,FALSE)*WindFarmLGCs!$E$26</f>
        <v>458978.64480000001</v>
      </c>
      <c r="Q15" s="37">
        <f t="shared" si="8"/>
        <v>3671522.1130999997</v>
      </c>
      <c r="R15" s="109">
        <f t="shared" si="9"/>
        <v>150</v>
      </c>
      <c r="S15" s="109">
        <f t="shared" si="9"/>
        <v>50</v>
      </c>
      <c r="V15" s="85" t="s">
        <v>10</v>
      </c>
      <c r="W15" s="85" t="s">
        <v>44</v>
      </c>
      <c r="X15" s="97">
        <f t="shared" si="3"/>
        <v>2.558036924386502</v>
      </c>
      <c r="AC15" s="85" t="s">
        <v>10</v>
      </c>
      <c r="AD15" s="85" t="s">
        <v>44</v>
      </c>
      <c r="AE15" s="60">
        <f t="shared" si="10"/>
        <v>416040.01378387416</v>
      </c>
      <c r="AF15" s="60"/>
      <c r="AG15" s="60">
        <v>600000</v>
      </c>
      <c r="AH15" s="20">
        <f t="shared" si="4"/>
        <v>1016040.0137838742</v>
      </c>
      <c r="AI15" s="20">
        <f t="shared" si="11"/>
        <v>8907640.5651388541</v>
      </c>
      <c r="AK15" s="77">
        <v>46934</v>
      </c>
      <c r="AL15" s="20">
        <v>600000</v>
      </c>
      <c r="AO15" s="85" t="s">
        <v>10</v>
      </c>
      <c r="AP15" s="93">
        <f t="shared" si="12"/>
        <v>27813322.970582388</v>
      </c>
      <c r="AQ15" s="111">
        <f t="shared" si="13"/>
        <v>42307994.924099348</v>
      </c>
      <c r="AS15" s="85" t="s">
        <v>10</v>
      </c>
      <c r="AT15" s="111">
        <f t="shared" si="14"/>
        <v>25470556.403630082</v>
      </c>
      <c r="AU15" s="111">
        <f t="shared" si="15"/>
        <v>2342766.5669523049</v>
      </c>
    </row>
    <row r="16" spans="2:47" x14ac:dyDescent="0.3">
      <c r="B16" s="85" t="s">
        <v>11</v>
      </c>
      <c r="C16" s="85" t="s">
        <v>44</v>
      </c>
      <c r="D16" s="93">
        <f t="shared" si="0"/>
        <v>1026441.014128471</v>
      </c>
      <c r="E16" s="93">
        <f t="shared" si="0"/>
        <v>9934081.5792673249</v>
      </c>
      <c r="F16" s="93">
        <f t="shared" si="5"/>
        <v>73600000</v>
      </c>
      <c r="G16" s="21">
        <f t="shared" si="1"/>
        <v>8967149.8397671357</v>
      </c>
      <c r="H16" s="94">
        <f t="shared" si="2"/>
        <v>2.8394209860690176</v>
      </c>
      <c r="I16" s="95">
        <f t="shared" si="16"/>
        <v>8760</v>
      </c>
      <c r="J16" s="95">
        <f t="shared" si="6"/>
        <v>78888</v>
      </c>
      <c r="K16" s="96">
        <v>100</v>
      </c>
      <c r="L16" s="96">
        <f t="shared" si="7"/>
        <v>1.2800845441963566</v>
      </c>
      <c r="M16" s="87"/>
      <c r="N16" s="87" t="s">
        <v>11</v>
      </c>
      <c r="O16" s="87" t="s">
        <v>64</v>
      </c>
      <c r="P16" s="108">
        <f>HLOOKUP(N16,WindFarmLGCs!$E$16:$T$24,5,FALSE)*WindFarmLGCs!$E$26</f>
        <v>459066.28454999998</v>
      </c>
      <c r="Q16" s="37">
        <f t="shared" si="8"/>
        <v>4130588.3976499997</v>
      </c>
      <c r="R16" s="109">
        <f t="shared" si="9"/>
        <v>150</v>
      </c>
      <c r="S16" s="109">
        <f t="shared" si="9"/>
        <v>50</v>
      </c>
      <c r="V16" s="85" t="s">
        <v>11</v>
      </c>
      <c r="W16" s="85" t="s">
        <v>44</v>
      </c>
      <c r="X16" s="97">
        <f t="shared" si="3"/>
        <v>2.8394209860690176</v>
      </c>
      <c r="AC16" s="85" t="s">
        <v>11</v>
      </c>
      <c r="AD16" s="85" t="s">
        <v>44</v>
      </c>
      <c r="AE16" s="60">
        <f t="shared" si="10"/>
        <v>426441.01412847097</v>
      </c>
      <c r="AF16" s="60"/>
      <c r="AG16" s="60">
        <v>600000</v>
      </c>
      <c r="AH16" s="20">
        <f t="shared" si="4"/>
        <v>1026441.014128471</v>
      </c>
      <c r="AI16" s="20">
        <f t="shared" si="11"/>
        <v>9934081.5792673249</v>
      </c>
      <c r="AK16" s="77">
        <v>47299</v>
      </c>
      <c r="AL16" s="20">
        <v>600000</v>
      </c>
      <c r="AO16" s="85" t="s">
        <v>11</v>
      </c>
      <c r="AP16" s="93">
        <f t="shared" si="12"/>
        <v>25461513.440260231</v>
      </c>
      <c r="AQ16" s="111">
        <f t="shared" si="13"/>
        <v>39452205.266722642</v>
      </c>
      <c r="AS16" s="85" t="s">
        <v>11</v>
      </c>
      <c r="AT16" s="111">
        <f t="shared" si="14"/>
        <v>23751293.846385051</v>
      </c>
      <c r="AU16" s="111">
        <f t="shared" si="15"/>
        <v>1710219.5938751826</v>
      </c>
    </row>
    <row r="17" spans="2:47" x14ac:dyDescent="0.3">
      <c r="B17" s="85" t="s">
        <v>12</v>
      </c>
      <c r="C17" s="85" t="s">
        <v>44</v>
      </c>
      <c r="D17" s="93">
        <f t="shared" si="0"/>
        <v>1037102.0394816827</v>
      </c>
      <c r="E17" s="93">
        <f t="shared" si="0"/>
        <v>10971183.618749008</v>
      </c>
      <c r="F17" s="93">
        <f t="shared" si="5"/>
        <v>73600000</v>
      </c>
      <c r="G17" s="21">
        <f t="shared" si="1"/>
        <v>7423332.3282346334</v>
      </c>
      <c r="H17" s="94">
        <f t="shared" si="2"/>
        <v>3.1517572945366097</v>
      </c>
      <c r="I17" s="95">
        <f t="shared" si="16"/>
        <v>8760</v>
      </c>
      <c r="J17" s="95">
        <f t="shared" si="6"/>
        <v>87648</v>
      </c>
      <c r="K17" s="96">
        <v>100</v>
      </c>
      <c r="L17" s="96">
        <f t="shared" si="7"/>
        <v>1.3120866578012655</v>
      </c>
      <c r="M17" s="87"/>
      <c r="N17" s="87" t="s">
        <v>12</v>
      </c>
      <c r="O17" s="87" t="s">
        <v>64</v>
      </c>
      <c r="P17" s="108">
        <f>HLOOKUP(N17,WindFarmLGCs!$E$16:$T$24,5,FALSE)*WindFarmLGCs!$E$26</f>
        <v>457858.84079999995</v>
      </c>
      <c r="Q17" s="37">
        <f t="shared" si="8"/>
        <v>4588447.2384500001</v>
      </c>
      <c r="R17" s="109">
        <f t="shared" si="9"/>
        <v>150</v>
      </c>
      <c r="S17" s="109">
        <f t="shared" si="9"/>
        <v>50</v>
      </c>
      <c r="V17" s="85" t="s">
        <v>12</v>
      </c>
      <c r="W17" s="85" t="s">
        <v>44</v>
      </c>
      <c r="X17" s="97">
        <f t="shared" si="3"/>
        <v>3.1517572945366097</v>
      </c>
      <c r="AC17" s="85" t="s">
        <v>12</v>
      </c>
      <c r="AD17" s="85" t="s">
        <v>44</v>
      </c>
      <c r="AE17" s="60">
        <f t="shared" si="10"/>
        <v>437102.0394816827</v>
      </c>
      <c r="AF17" s="60"/>
      <c r="AG17" s="60">
        <v>600000</v>
      </c>
      <c r="AH17" s="20">
        <f t="shared" si="4"/>
        <v>1037102.0394816827</v>
      </c>
      <c r="AI17" s="20">
        <f t="shared" si="11"/>
        <v>10971183.618749008</v>
      </c>
      <c r="AK17" s="77">
        <v>47664</v>
      </c>
      <c r="AL17" s="20">
        <v>600000</v>
      </c>
      <c r="AO17" s="85" t="s">
        <v>12</v>
      </c>
      <c r="AP17" s="93">
        <f t="shared" si="12"/>
        <v>23396541.815282941</v>
      </c>
      <c r="AQ17" s="111">
        <f t="shared" si="13"/>
        <v>36789181.411218867</v>
      </c>
      <c r="AS17" s="85" t="s">
        <v>12</v>
      </c>
      <c r="AT17" s="111">
        <f t="shared" si="14"/>
        <v>22148081.511754058</v>
      </c>
      <c r="AU17" s="111">
        <f t="shared" si="15"/>
        <v>1248460.3035288833</v>
      </c>
    </row>
    <row r="18" spans="2:47" x14ac:dyDescent="0.3">
      <c r="B18" s="85" t="s">
        <v>13</v>
      </c>
      <c r="C18" s="85" t="s">
        <v>44</v>
      </c>
      <c r="D18" s="93">
        <f t="shared" si="0"/>
        <v>1063029.5904687247</v>
      </c>
      <c r="E18" s="93">
        <f t="shared" si="0"/>
        <v>12034213.209217733</v>
      </c>
      <c r="F18" s="93">
        <f t="shared" si="5"/>
        <v>73600000</v>
      </c>
      <c r="G18" s="21">
        <f t="shared" si="1"/>
        <v>6164003.5878098402</v>
      </c>
      <c r="H18" s="94">
        <f t="shared" si="2"/>
        <v>3.498450596935637</v>
      </c>
      <c r="I18" s="95">
        <f t="shared" si="16"/>
        <v>8784</v>
      </c>
      <c r="J18" s="95">
        <f t="shared" si="6"/>
        <v>96432</v>
      </c>
      <c r="K18" s="96">
        <v>100</v>
      </c>
      <c r="L18" s="96">
        <f t="shared" si="7"/>
        <v>1.3448888242462971</v>
      </c>
      <c r="M18" s="95"/>
      <c r="N18" s="87" t="s">
        <v>13</v>
      </c>
      <c r="O18" s="87" t="s">
        <v>64</v>
      </c>
      <c r="P18" s="108">
        <f>HLOOKUP(N18,WindFarmLGCs!$E$16:$T$24,5,FALSE)*WindFarmLGCs!$E$26</f>
        <v>460639.59885000001</v>
      </c>
      <c r="Q18" s="37">
        <f t="shared" si="8"/>
        <v>5049086.8372999998</v>
      </c>
      <c r="R18" s="109">
        <f t="shared" si="9"/>
        <v>150</v>
      </c>
      <c r="S18" s="109">
        <f t="shared" si="9"/>
        <v>50</v>
      </c>
      <c r="V18" s="85" t="s">
        <v>13</v>
      </c>
      <c r="W18" s="85" t="s">
        <v>44</v>
      </c>
      <c r="X18" s="97">
        <f t="shared" si="3"/>
        <v>3.498450596935637</v>
      </c>
      <c r="AC18" s="85" t="s">
        <v>13</v>
      </c>
      <c r="AD18" s="85" t="s">
        <v>44</v>
      </c>
      <c r="AE18" s="60">
        <f t="shared" si="10"/>
        <v>448029.59046872472</v>
      </c>
      <c r="AF18" s="60"/>
      <c r="AG18" s="60">
        <f t="shared" ref="AG18:AG23" si="17">AG17*(1+$AD$5)</f>
        <v>615000</v>
      </c>
      <c r="AH18" s="20">
        <f t="shared" si="4"/>
        <v>1063029.5904687247</v>
      </c>
      <c r="AI18" s="20">
        <f t="shared" si="11"/>
        <v>12034213.209217733</v>
      </c>
      <c r="AK18" s="77">
        <v>48029</v>
      </c>
      <c r="AL18" s="20">
        <v>600000</v>
      </c>
      <c r="AO18" s="85" t="s">
        <v>13</v>
      </c>
      <c r="AP18" s="93">
        <f t="shared" si="12"/>
        <v>21564462.031286743</v>
      </c>
      <c r="AQ18" s="111">
        <f t="shared" si="13"/>
        <v>34305911.665961593</v>
      </c>
      <c r="AS18" s="85" t="s">
        <v>13</v>
      </c>
      <c r="AT18" s="111">
        <f t="shared" si="14"/>
        <v>20653086.009710658</v>
      </c>
      <c r="AU18" s="111">
        <f t="shared" si="15"/>
        <v>911376.02157608478</v>
      </c>
    </row>
    <row r="19" spans="2:47" x14ac:dyDescent="0.3">
      <c r="B19" s="85" t="s">
        <v>14</v>
      </c>
      <c r="C19" s="85" t="s">
        <v>44</v>
      </c>
      <c r="D19" s="93">
        <f t="shared" si="0"/>
        <v>1089605.3302304428</v>
      </c>
      <c r="E19" s="93">
        <f t="shared" si="0"/>
        <v>13123818.539448176</v>
      </c>
      <c r="F19" s="93">
        <f t="shared" si="5"/>
        <v>73600000</v>
      </c>
      <c r="G19" s="21">
        <f t="shared" si="1"/>
        <v>5130793.1350678215</v>
      </c>
      <c r="H19" s="94">
        <f t="shared" si="2"/>
        <v>3.8832801625985574</v>
      </c>
      <c r="I19" s="95">
        <f t="shared" si="16"/>
        <v>8760</v>
      </c>
      <c r="J19" s="95">
        <f t="shared" si="6"/>
        <v>105192</v>
      </c>
      <c r="K19" s="96">
        <v>100</v>
      </c>
      <c r="L19" s="96">
        <f t="shared" si="7"/>
        <v>1.3785110448524545</v>
      </c>
      <c r="M19" s="95"/>
      <c r="N19" s="87" t="s">
        <v>14</v>
      </c>
      <c r="O19" s="87" t="s">
        <v>64</v>
      </c>
      <c r="P19" s="108">
        <f>HLOOKUP(N19,WindFarmLGCs!$E$16:$T$24,5,FALSE)*WindFarmLGCs!$E$26</f>
        <v>458862.6</v>
      </c>
      <c r="Q19" s="37">
        <f t="shared" si="8"/>
        <v>5507949.4372999994</v>
      </c>
      <c r="R19" s="109">
        <f t="shared" si="9"/>
        <v>150</v>
      </c>
      <c r="S19" s="109">
        <f t="shared" si="9"/>
        <v>50</v>
      </c>
      <c r="V19" s="85" t="s">
        <v>14</v>
      </c>
      <c r="W19" s="85" t="s">
        <v>44</v>
      </c>
      <c r="X19" s="97">
        <f t="shared" si="3"/>
        <v>3.8832801625985574</v>
      </c>
      <c r="AC19" s="85" t="s">
        <v>14</v>
      </c>
      <c r="AD19" s="85" t="s">
        <v>44</v>
      </c>
      <c r="AE19" s="60">
        <f t="shared" si="10"/>
        <v>459230.33023044281</v>
      </c>
      <c r="AF19" s="60"/>
      <c r="AG19" s="60">
        <f t="shared" si="17"/>
        <v>630375</v>
      </c>
      <c r="AH19" s="20">
        <f t="shared" si="4"/>
        <v>1089605.3302304428</v>
      </c>
      <c r="AI19" s="20">
        <f t="shared" si="11"/>
        <v>13123818.539448176</v>
      </c>
      <c r="AO19" s="85" t="s">
        <v>14</v>
      </c>
      <c r="AP19" s="93">
        <f t="shared" si="12"/>
        <v>19924307.199805733</v>
      </c>
      <c r="AQ19" s="111">
        <f t="shared" si="13"/>
        <v>31990262.628509186</v>
      </c>
      <c r="AS19" s="85" t="s">
        <v>14</v>
      </c>
      <c r="AT19" s="111">
        <f t="shared" si="14"/>
        <v>19259002.70405519</v>
      </c>
      <c r="AU19" s="111">
        <f t="shared" si="15"/>
        <v>665304.49575054192</v>
      </c>
    </row>
    <row r="20" spans="2:47" x14ac:dyDescent="0.3">
      <c r="B20" s="85" t="s">
        <v>15</v>
      </c>
      <c r="C20" s="85" t="s">
        <v>44</v>
      </c>
      <c r="D20" s="93">
        <f t="shared" si="0"/>
        <v>1116845.4634862039</v>
      </c>
      <c r="E20" s="93">
        <f t="shared" si="0"/>
        <v>14240664.00293438</v>
      </c>
      <c r="F20" s="93">
        <f t="shared" si="5"/>
        <v>73600000</v>
      </c>
      <c r="G20" s="21">
        <f t="shared" si="1"/>
        <v>4279073.1590893008</v>
      </c>
      <c r="H20" s="94">
        <f t="shared" si="2"/>
        <v>4.3104409804843993</v>
      </c>
      <c r="I20" s="95">
        <f t="shared" si="16"/>
        <v>8760</v>
      </c>
      <c r="J20" s="95">
        <f t="shared" si="6"/>
        <v>113952</v>
      </c>
      <c r="K20" s="96">
        <v>100</v>
      </c>
      <c r="L20" s="96">
        <f t="shared" si="7"/>
        <v>1.4129738209737657</v>
      </c>
      <c r="M20" s="95"/>
      <c r="N20" s="87" t="s">
        <v>15</v>
      </c>
      <c r="O20" s="87" t="s">
        <v>64</v>
      </c>
      <c r="P20" s="108">
        <f>HLOOKUP(N20,WindFarmLGCs!$E$16:$T$24,5,FALSE)*WindFarmLGCs!$E$26</f>
        <v>458112.3</v>
      </c>
      <c r="Q20" s="37">
        <f t="shared" si="8"/>
        <v>5966061.7372999992</v>
      </c>
      <c r="R20" s="109">
        <f t="shared" si="9"/>
        <v>150</v>
      </c>
      <c r="S20" s="109">
        <f t="shared" si="9"/>
        <v>50</v>
      </c>
      <c r="V20" s="85" t="s">
        <v>15</v>
      </c>
      <c r="W20" s="85" t="s">
        <v>44</v>
      </c>
      <c r="X20" s="97">
        <f t="shared" si="3"/>
        <v>4.3104409804843993</v>
      </c>
      <c r="AC20" s="85" t="s">
        <v>15</v>
      </c>
      <c r="AD20" s="85" t="s">
        <v>44</v>
      </c>
      <c r="AE20" s="60">
        <f t="shared" si="10"/>
        <v>470711.08848620381</v>
      </c>
      <c r="AF20" s="60"/>
      <c r="AG20" s="60">
        <f t="shared" si="17"/>
        <v>646134.375</v>
      </c>
      <c r="AH20" s="20">
        <f t="shared" si="4"/>
        <v>1116845.4634862039</v>
      </c>
      <c r="AI20" s="20">
        <f t="shared" si="11"/>
        <v>14240664.00293438</v>
      </c>
      <c r="AO20" s="85" t="s">
        <v>15</v>
      </c>
      <c r="AP20" s="93">
        <f t="shared" si="12"/>
        <v>18444692.303429361</v>
      </c>
      <c r="AQ20" s="111">
        <f t="shared" si="13"/>
        <v>29830919.901084814</v>
      </c>
      <c r="AS20" s="85" t="s">
        <v>15</v>
      </c>
      <c r="AT20" s="111">
        <f t="shared" si="14"/>
        <v>17959020.021531466</v>
      </c>
      <c r="AU20" s="111">
        <f t="shared" si="15"/>
        <v>485672.28189789556</v>
      </c>
    </row>
    <row r="21" spans="2:47" x14ac:dyDescent="0.3">
      <c r="B21" s="85" t="s">
        <v>16</v>
      </c>
      <c r="C21" s="85" t="s">
        <v>44</v>
      </c>
      <c r="D21" s="93">
        <f t="shared" si="0"/>
        <v>1144766.600073359</v>
      </c>
      <c r="E21" s="93">
        <f t="shared" si="0"/>
        <v>15385430.603007738</v>
      </c>
      <c r="F21" s="93">
        <f t="shared" si="5"/>
        <v>73600000</v>
      </c>
      <c r="G21" s="21">
        <f t="shared" si="1"/>
        <v>3574251.663083659</v>
      </c>
      <c r="H21" s="94">
        <f t="shared" si="2"/>
        <v>4.7845894883376836</v>
      </c>
      <c r="I21" s="95">
        <f t="shared" si="16"/>
        <v>8760</v>
      </c>
      <c r="J21" s="95">
        <f t="shared" si="6"/>
        <v>122712</v>
      </c>
      <c r="K21" s="96">
        <v>100</v>
      </c>
      <c r="L21" s="96">
        <f t="shared" si="7"/>
        <v>1.4482981664981096</v>
      </c>
      <c r="M21" s="95"/>
      <c r="N21" s="87" t="s">
        <v>16</v>
      </c>
      <c r="O21" s="87" t="s">
        <v>64</v>
      </c>
      <c r="P21" s="108">
        <f>HLOOKUP(N21,WindFarmLGCs!$E$16:$T$24,5,FALSE)*WindFarmLGCs!$E$26</f>
        <v>458160.14999999997</v>
      </c>
      <c r="Q21" s="37">
        <f t="shared" si="8"/>
        <v>6424221.8872999996</v>
      </c>
      <c r="R21" s="109">
        <f t="shared" si="9"/>
        <v>150</v>
      </c>
      <c r="S21" s="109">
        <f t="shared" si="9"/>
        <v>50</v>
      </c>
      <c r="V21" s="85" t="s">
        <v>16</v>
      </c>
      <c r="W21" s="85" t="s">
        <v>44</v>
      </c>
      <c r="X21" s="97">
        <f t="shared" si="3"/>
        <v>4.7845894883376836</v>
      </c>
      <c r="AC21" s="85" t="s">
        <v>16</v>
      </c>
      <c r="AD21" s="85" t="s">
        <v>44</v>
      </c>
      <c r="AE21" s="60">
        <f t="shared" si="10"/>
        <v>482478.86569835886</v>
      </c>
      <c r="AF21" s="60"/>
      <c r="AG21" s="60">
        <f t="shared" si="17"/>
        <v>662287.734375</v>
      </c>
      <c r="AH21" s="20">
        <f t="shared" si="4"/>
        <v>1144766.600073359</v>
      </c>
      <c r="AI21" s="20">
        <f t="shared" si="11"/>
        <v>15385430.603007738</v>
      </c>
      <c r="AO21" s="85" t="s">
        <v>16</v>
      </c>
      <c r="AP21" s="93">
        <f t="shared" si="12"/>
        <v>17101326.935863558</v>
      </c>
      <c r="AQ21" s="111">
        <f t="shared" si="13"/>
        <v>27817332.807761591</v>
      </c>
      <c r="AS21" s="85" t="s">
        <v>16</v>
      </c>
      <c r="AT21" s="111">
        <f t="shared" si="14"/>
        <v>16746786.170078093</v>
      </c>
      <c r="AU21" s="111">
        <f t="shared" si="15"/>
        <v>354540.76578546374</v>
      </c>
    </row>
    <row r="22" spans="2:47" x14ac:dyDescent="0.3">
      <c r="B22" s="85" t="s">
        <v>17</v>
      </c>
      <c r="C22" s="85" t="s">
        <v>44</v>
      </c>
      <c r="D22" s="93">
        <f t="shared" si="0"/>
        <v>1173385.7650751928</v>
      </c>
      <c r="E22" s="93">
        <f t="shared" si="0"/>
        <v>16558816.368082929</v>
      </c>
      <c r="F22" s="93">
        <f t="shared" si="5"/>
        <v>73600000</v>
      </c>
      <c r="G22" s="21">
        <f t="shared" si="1"/>
        <v>2989175.056035989</v>
      </c>
      <c r="H22" s="94">
        <f t="shared" si="2"/>
        <v>5.3108943320548292</v>
      </c>
      <c r="I22" s="95">
        <f t="shared" si="16"/>
        <v>8784</v>
      </c>
      <c r="J22" s="95">
        <f t="shared" si="6"/>
        <v>131496</v>
      </c>
      <c r="K22" s="96">
        <v>100</v>
      </c>
      <c r="L22" s="96">
        <f t="shared" si="7"/>
        <v>1.4845056206605622</v>
      </c>
      <c r="M22" s="95"/>
      <c r="N22" s="87" t="s">
        <v>17</v>
      </c>
      <c r="O22" s="87" t="s">
        <v>64</v>
      </c>
      <c r="P22" s="108">
        <f>HLOOKUP(N22,WindFarmLGCs!$E$16:$T$24,5,FALSE)*WindFarmLGCs!$E$26</f>
        <v>460420.64999999997</v>
      </c>
      <c r="Q22" s="37">
        <f t="shared" si="8"/>
        <v>6884642.5373</v>
      </c>
      <c r="R22" s="109">
        <f t="shared" si="9"/>
        <v>150</v>
      </c>
      <c r="S22" s="109">
        <f t="shared" si="9"/>
        <v>50</v>
      </c>
      <c r="V22" s="85" t="s">
        <v>17</v>
      </c>
      <c r="W22" s="85" t="s">
        <v>44</v>
      </c>
      <c r="X22" s="97">
        <f t="shared" si="3"/>
        <v>5.3108943320548292</v>
      </c>
      <c r="AC22" s="85" t="s">
        <v>17</v>
      </c>
      <c r="AD22" s="85" t="s">
        <v>44</v>
      </c>
      <c r="AE22" s="60">
        <f t="shared" si="10"/>
        <v>494540.83734081779</v>
      </c>
      <c r="AF22" s="60"/>
      <c r="AG22" s="60">
        <f t="shared" si="17"/>
        <v>678844.92773437488</v>
      </c>
      <c r="AH22" s="20">
        <f t="shared" si="4"/>
        <v>1173385.7650751928</v>
      </c>
      <c r="AI22" s="20">
        <f t="shared" si="11"/>
        <v>16558816.368082929</v>
      </c>
      <c r="AO22" s="85" t="s">
        <v>17</v>
      </c>
      <c r="AP22" s="93">
        <f t="shared" si="12"/>
        <v>15875192.862621211</v>
      </c>
      <c r="AQ22" s="111">
        <f t="shared" si="13"/>
        <v>25939662.843237683</v>
      </c>
      <c r="AS22" s="85" t="s">
        <v>17</v>
      </c>
      <c r="AT22" s="111">
        <f t="shared" si="14"/>
        <v>15616378.103597822</v>
      </c>
      <c r="AU22" s="111">
        <f t="shared" si="15"/>
        <v>258814.75902338853</v>
      </c>
    </row>
    <row r="23" spans="2:47" x14ac:dyDescent="0.3">
      <c r="B23" s="85" t="s">
        <v>18</v>
      </c>
      <c r="C23" s="85" t="s">
        <v>44</v>
      </c>
      <c r="D23" s="93">
        <f t="shared" si="0"/>
        <v>1202720.4092020723</v>
      </c>
      <c r="E23" s="93">
        <f t="shared" si="0"/>
        <v>17761536.777285002</v>
      </c>
      <c r="F23" s="93">
        <f t="shared" si="5"/>
        <v>73600000</v>
      </c>
      <c r="G23" s="21">
        <f t="shared" si="1"/>
        <v>2502285.8986119549</v>
      </c>
      <c r="H23" s="94">
        <f t="shared" si="2"/>
        <v>5.8950927085808607</v>
      </c>
      <c r="I23" s="95">
        <f t="shared" si="16"/>
        <v>8760</v>
      </c>
      <c r="J23" s="95">
        <f t="shared" si="6"/>
        <v>140256</v>
      </c>
      <c r="K23" s="96">
        <v>100</v>
      </c>
      <c r="L23" s="96">
        <f t="shared" si="7"/>
        <v>1.5216182611770761</v>
      </c>
      <c r="M23" s="95"/>
      <c r="N23" s="87" t="s">
        <v>18</v>
      </c>
      <c r="O23" s="87" t="s">
        <v>64</v>
      </c>
      <c r="P23" s="108">
        <f>HLOOKUP(N23,WindFarmLGCs!$E$16:$T$24,5,FALSE)*WindFarmLGCs!$E$26</f>
        <v>459128.1</v>
      </c>
      <c r="Q23" s="37">
        <f t="shared" si="8"/>
        <v>7343770.6372999996</v>
      </c>
      <c r="R23" s="109">
        <f t="shared" si="9"/>
        <v>150</v>
      </c>
      <c r="S23" s="109">
        <f t="shared" si="9"/>
        <v>50</v>
      </c>
      <c r="V23" s="85" t="s">
        <v>18</v>
      </c>
      <c r="W23" s="85" t="s">
        <v>44</v>
      </c>
      <c r="X23" s="97">
        <f t="shared" si="3"/>
        <v>5.8950927085808607</v>
      </c>
      <c r="AC23" s="85" t="s">
        <v>18</v>
      </c>
      <c r="AD23" s="85" t="s">
        <v>44</v>
      </c>
      <c r="AE23" s="60">
        <f t="shared" si="10"/>
        <v>506904.35827433818</v>
      </c>
      <c r="AF23" s="60"/>
      <c r="AG23" s="60">
        <f t="shared" si="17"/>
        <v>695816.05092773424</v>
      </c>
      <c r="AH23" s="20">
        <f t="shared" si="4"/>
        <v>1202720.4092020723</v>
      </c>
      <c r="AI23" s="20">
        <f t="shared" si="11"/>
        <v>17761536.777285002</v>
      </c>
      <c r="AO23" s="85" t="s">
        <v>18</v>
      </c>
      <c r="AP23" s="93">
        <f t="shared" si="12"/>
        <v>14751207.355692042</v>
      </c>
      <c r="AQ23" s="111">
        <f t="shared" si="13"/>
        <v>24188735.601319138</v>
      </c>
      <c r="AS23" s="85" t="s">
        <v>18</v>
      </c>
      <c r="AT23" s="111">
        <f t="shared" si="14"/>
        <v>14562272.581604969</v>
      </c>
      <c r="AU23" s="111">
        <f t="shared" si="15"/>
        <v>188934.77408707363</v>
      </c>
    </row>
    <row r="24" spans="2:47" x14ac:dyDescent="0.3">
      <c r="B24" s="85" t="s">
        <v>3</v>
      </c>
      <c r="C24" t="s">
        <v>34</v>
      </c>
      <c r="D24" s="93">
        <f>AH24</f>
        <v>2650000</v>
      </c>
      <c r="E24" s="93">
        <f>AI24</f>
        <v>2650000</v>
      </c>
      <c r="F24" s="93">
        <f>$AA$9</f>
        <v>74000000</v>
      </c>
      <c r="G24" s="21">
        <f>AQ8/H24</f>
        <v>57028925.619834699</v>
      </c>
      <c r="H24" s="94">
        <f t="shared" si="2"/>
        <v>1.2100000000000002</v>
      </c>
      <c r="I24" s="95">
        <f>I8</f>
        <v>8760</v>
      </c>
      <c r="J24" s="95">
        <f>J8</f>
        <v>8760</v>
      </c>
      <c r="K24" s="96">
        <v>95.8</v>
      </c>
      <c r="L24" s="96">
        <f>L8</f>
        <v>1.0506249999999999</v>
      </c>
      <c r="M24" s="95"/>
      <c r="V24" s="85" t="s">
        <v>3</v>
      </c>
      <c r="W24" t="s">
        <v>34</v>
      </c>
      <c r="X24" s="97">
        <f>(1+$X$5)^2</f>
        <v>1.2100000000000002</v>
      </c>
      <c r="AC24" s="85" t="s">
        <v>3</v>
      </c>
      <c r="AD24" t="s">
        <v>34</v>
      </c>
      <c r="AE24" s="60">
        <f>2000000/2</f>
        <v>1000000</v>
      </c>
      <c r="AF24" s="60"/>
      <c r="AG24" s="20">
        <f>AG8</f>
        <v>1650000</v>
      </c>
      <c r="AH24" s="20">
        <f t="shared" si="4"/>
        <v>2650000</v>
      </c>
      <c r="AI24" s="20">
        <f>AH24</f>
        <v>2650000</v>
      </c>
      <c r="AO24" s="85"/>
      <c r="AP24" s="85"/>
    </row>
    <row r="25" spans="2:47" x14ac:dyDescent="0.3">
      <c r="B25" s="85" t="s">
        <v>4</v>
      </c>
      <c r="C25" t="s">
        <v>34</v>
      </c>
      <c r="D25" s="93">
        <f t="shared" ref="D25:E39" si="18">AH25</f>
        <v>1625000</v>
      </c>
      <c r="E25" s="93">
        <f t="shared" si="18"/>
        <v>4275000</v>
      </c>
      <c r="F25" s="93">
        <f>F24</f>
        <v>74000000</v>
      </c>
      <c r="G25" s="21">
        <f t="shared" ref="G25:G39" si="19">AQ9/H25</f>
        <v>48344975.582268953</v>
      </c>
      <c r="H25" s="94">
        <f t="shared" si="2"/>
        <v>1.3310000000000004</v>
      </c>
      <c r="I25" s="95">
        <f t="shared" ref="I25:J39" si="20">I9</f>
        <v>8760</v>
      </c>
      <c r="J25" s="95">
        <f t="shared" si="20"/>
        <v>17520</v>
      </c>
      <c r="K25" s="96">
        <v>95.8</v>
      </c>
      <c r="L25" s="96">
        <f t="shared" ref="L25:L39" si="21">L9</f>
        <v>1.0768906249999999</v>
      </c>
      <c r="M25" s="95"/>
      <c r="V25" s="85" t="s">
        <v>4</v>
      </c>
      <c r="W25" t="s">
        <v>34</v>
      </c>
      <c r="X25" s="97">
        <f t="shared" ref="X25:X39" si="22">X24*(1+$X$5)</f>
        <v>1.3310000000000004</v>
      </c>
      <c r="AC25" s="85" t="s">
        <v>4</v>
      </c>
      <c r="AD25" t="s">
        <v>34</v>
      </c>
      <c r="AE25" s="60">
        <f t="shared" ref="AE25:AE39" si="23">AE24*(1+$AD$5)</f>
        <v>1024999.9999999999</v>
      </c>
      <c r="AF25" s="97"/>
      <c r="AG25" s="20">
        <f t="shared" ref="AG25:AG39" si="24">AG9</f>
        <v>600000</v>
      </c>
      <c r="AH25" s="20">
        <f t="shared" si="4"/>
        <v>1625000</v>
      </c>
      <c r="AI25" s="20">
        <f>AH25+AI24</f>
        <v>4275000</v>
      </c>
      <c r="AO25" s="85"/>
      <c r="AP25" s="85"/>
    </row>
    <row r="26" spans="2:47" x14ac:dyDescent="0.3">
      <c r="B26" s="85" t="s">
        <v>5</v>
      </c>
      <c r="C26" t="s">
        <v>34</v>
      </c>
      <c r="D26" s="93">
        <f t="shared" si="18"/>
        <v>1650624.9999999998</v>
      </c>
      <c r="E26" s="93">
        <f t="shared" si="18"/>
        <v>5925625</v>
      </c>
      <c r="F26" s="93">
        <f t="shared" ref="F26:F39" si="25">F25</f>
        <v>74000000</v>
      </c>
      <c r="G26" s="21">
        <f t="shared" si="19"/>
        <v>40983354.300423451</v>
      </c>
      <c r="H26" s="94">
        <f t="shared" si="2"/>
        <v>1.4641000000000006</v>
      </c>
      <c r="I26" s="95">
        <f t="shared" si="20"/>
        <v>8784</v>
      </c>
      <c r="J26" s="95">
        <f t="shared" si="20"/>
        <v>26304</v>
      </c>
      <c r="K26" s="96">
        <v>95.8</v>
      </c>
      <c r="L26" s="96">
        <f t="shared" si="21"/>
        <v>1.1038128906249998</v>
      </c>
      <c r="M26" s="95"/>
      <c r="V26" s="85" t="s">
        <v>5</v>
      </c>
      <c r="W26" t="s">
        <v>34</v>
      </c>
      <c r="X26" s="97">
        <f t="shared" si="22"/>
        <v>1.4641000000000006</v>
      </c>
      <c r="AC26" s="85" t="s">
        <v>5</v>
      </c>
      <c r="AD26" t="s">
        <v>34</v>
      </c>
      <c r="AE26" s="60">
        <f t="shared" si="23"/>
        <v>1050624.9999999998</v>
      </c>
      <c r="AF26" s="97"/>
      <c r="AG26" s="20">
        <f t="shared" si="24"/>
        <v>600000</v>
      </c>
      <c r="AH26" s="20">
        <f t="shared" si="4"/>
        <v>1650624.9999999998</v>
      </c>
      <c r="AI26" s="20">
        <f t="shared" ref="AI26:AI39" si="26">AH26+AI25</f>
        <v>5925625</v>
      </c>
      <c r="AO26" s="85"/>
      <c r="AP26" s="85"/>
    </row>
    <row r="27" spans="2:47" x14ac:dyDescent="0.3">
      <c r="B27" s="85" t="s">
        <v>6</v>
      </c>
      <c r="C27" t="s">
        <v>34</v>
      </c>
      <c r="D27" s="93">
        <f t="shared" si="18"/>
        <v>1676890.6249999998</v>
      </c>
      <c r="E27" s="93">
        <f t="shared" si="18"/>
        <v>7602515.625</v>
      </c>
      <c r="F27" s="93">
        <f t="shared" si="25"/>
        <v>74000000</v>
      </c>
      <c r="G27" s="21">
        <f t="shared" si="19"/>
        <v>34742707.168313518</v>
      </c>
      <c r="H27" s="94">
        <f t="shared" si="2"/>
        <v>1.6105100000000008</v>
      </c>
      <c r="I27" s="95">
        <f t="shared" si="20"/>
        <v>8760</v>
      </c>
      <c r="J27" s="95">
        <f t="shared" si="20"/>
        <v>35064</v>
      </c>
      <c r="K27" s="96">
        <v>95.8</v>
      </c>
      <c r="L27" s="96">
        <f t="shared" si="21"/>
        <v>1.1314082128906247</v>
      </c>
      <c r="M27" s="95"/>
      <c r="V27" s="85" t="s">
        <v>6</v>
      </c>
      <c r="W27" t="s">
        <v>34</v>
      </c>
      <c r="X27" s="97">
        <f t="shared" si="22"/>
        <v>1.6105100000000008</v>
      </c>
      <c r="AC27" s="85" t="s">
        <v>6</v>
      </c>
      <c r="AD27" t="s">
        <v>34</v>
      </c>
      <c r="AE27" s="60">
        <f t="shared" si="23"/>
        <v>1076890.6249999998</v>
      </c>
      <c r="AF27" s="97"/>
      <c r="AG27" s="20">
        <f t="shared" si="24"/>
        <v>600000</v>
      </c>
      <c r="AH27" s="20">
        <f t="shared" si="4"/>
        <v>1676890.6249999998</v>
      </c>
      <c r="AI27" s="20">
        <f t="shared" si="26"/>
        <v>7602515.625</v>
      </c>
      <c r="AO27" s="85"/>
      <c r="AP27" s="85"/>
    </row>
    <row r="28" spans="2:47" x14ac:dyDescent="0.3">
      <c r="B28" s="85" t="s">
        <v>7</v>
      </c>
      <c r="C28" t="s">
        <v>34</v>
      </c>
      <c r="D28" s="93">
        <f t="shared" si="18"/>
        <v>1703812.8906249998</v>
      </c>
      <c r="E28" s="93">
        <f t="shared" si="18"/>
        <v>9306328.515625</v>
      </c>
      <c r="F28" s="93">
        <f t="shared" si="25"/>
        <v>74000000</v>
      </c>
      <c r="G28" s="21">
        <f t="shared" si="19"/>
        <v>29452340.394956678</v>
      </c>
      <c r="H28" s="94">
        <f t="shared" si="2"/>
        <v>1.7715610000000011</v>
      </c>
      <c r="I28" s="95">
        <f t="shared" si="20"/>
        <v>8760</v>
      </c>
      <c r="J28" s="95">
        <f t="shared" si="20"/>
        <v>43824</v>
      </c>
      <c r="K28" s="96">
        <v>95.8</v>
      </c>
      <c r="L28" s="96">
        <f t="shared" si="21"/>
        <v>1.1596934182128902</v>
      </c>
      <c r="V28" s="85" t="s">
        <v>7</v>
      </c>
      <c r="W28" t="s">
        <v>34</v>
      </c>
      <c r="X28" s="97">
        <f t="shared" si="22"/>
        <v>1.7715610000000011</v>
      </c>
      <c r="AC28" s="85" t="s">
        <v>7</v>
      </c>
      <c r="AD28" t="s">
        <v>34</v>
      </c>
      <c r="AE28" s="60">
        <f t="shared" si="23"/>
        <v>1103812.8906249998</v>
      </c>
      <c r="AF28" s="97"/>
      <c r="AG28" s="20">
        <f t="shared" si="24"/>
        <v>600000</v>
      </c>
      <c r="AH28" s="20">
        <f t="shared" si="4"/>
        <v>1703812.8906249998</v>
      </c>
      <c r="AI28" s="20">
        <f t="shared" si="26"/>
        <v>9306328.515625</v>
      </c>
      <c r="AO28" s="85"/>
      <c r="AP28" s="85"/>
    </row>
    <row r="29" spans="2:47" x14ac:dyDescent="0.3">
      <c r="B29" s="85" t="s">
        <v>8</v>
      </c>
      <c r="C29" t="s">
        <v>34</v>
      </c>
      <c r="D29" s="93">
        <f t="shared" si="18"/>
        <v>1731408.2128906248</v>
      </c>
      <c r="E29" s="93">
        <f t="shared" si="18"/>
        <v>11037736.728515625</v>
      </c>
      <c r="F29" s="93">
        <f t="shared" si="25"/>
        <v>74000000</v>
      </c>
      <c r="G29" s="21">
        <f t="shared" si="19"/>
        <v>24967552.19845191</v>
      </c>
      <c r="H29" s="94">
        <f t="shared" si="2"/>
        <v>1.9487171000000014</v>
      </c>
      <c r="I29" s="95">
        <f t="shared" si="20"/>
        <v>8760</v>
      </c>
      <c r="J29" s="95">
        <f t="shared" si="20"/>
        <v>52584</v>
      </c>
      <c r="K29" s="96">
        <v>95.8</v>
      </c>
      <c r="L29" s="96">
        <f t="shared" si="21"/>
        <v>1.1886857536682123</v>
      </c>
      <c r="V29" s="85" t="s">
        <v>8</v>
      </c>
      <c r="W29" t="s">
        <v>34</v>
      </c>
      <c r="X29" s="97">
        <f t="shared" si="22"/>
        <v>1.9487171000000014</v>
      </c>
      <c r="AC29" s="85" t="s">
        <v>8</v>
      </c>
      <c r="AD29" t="s">
        <v>34</v>
      </c>
      <c r="AE29" s="60">
        <f t="shared" si="23"/>
        <v>1131408.2128906248</v>
      </c>
      <c r="AF29" s="97"/>
      <c r="AG29" s="20">
        <f t="shared" si="24"/>
        <v>600000</v>
      </c>
      <c r="AH29" s="20">
        <f t="shared" si="4"/>
        <v>1731408.2128906248</v>
      </c>
      <c r="AI29" s="20">
        <f t="shared" si="26"/>
        <v>11037736.728515625</v>
      </c>
      <c r="AO29" s="85"/>
      <c r="AP29" s="85"/>
    </row>
    <row r="30" spans="2:47" x14ac:dyDescent="0.3">
      <c r="B30" s="85" t="s">
        <v>9</v>
      </c>
      <c r="C30" t="s">
        <v>34</v>
      </c>
      <c r="D30" s="93">
        <f t="shared" si="18"/>
        <v>1759693.4182128904</v>
      </c>
      <c r="E30" s="93">
        <f t="shared" si="18"/>
        <v>12797430.146728516</v>
      </c>
      <c r="F30" s="93">
        <f t="shared" si="25"/>
        <v>74000000</v>
      </c>
      <c r="G30" s="21">
        <f t="shared" si="19"/>
        <v>21165674.931869458</v>
      </c>
      <c r="H30" s="94">
        <f t="shared" si="2"/>
        <v>2.1435888100000016</v>
      </c>
      <c r="I30" s="95">
        <f t="shared" si="20"/>
        <v>8784</v>
      </c>
      <c r="J30" s="95">
        <f t="shared" si="20"/>
        <v>61368</v>
      </c>
      <c r="K30" s="96">
        <v>95.8</v>
      </c>
      <c r="L30" s="96">
        <f t="shared" si="21"/>
        <v>1.2184028975099175</v>
      </c>
      <c r="V30" s="85" t="s">
        <v>9</v>
      </c>
      <c r="W30" t="s">
        <v>34</v>
      </c>
      <c r="X30" s="97">
        <f t="shared" si="22"/>
        <v>2.1435888100000016</v>
      </c>
      <c r="AC30" s="85" t="s">
        <v>9</v>
      </c>
      <c r="AD30" t="s">
        <v>34</v>
      </c>
      <c r="AE30" s="60">
        <f t="shared" si="23"/>
        <v>1159693.4182128904</v>
      </c>
      <c r="AF30" s="97"/>
      <c r="AG30" s="20">
        <f t="shared" si="24"/>
        <v>600000</v>
      </c>
      <c r="AH30" s="20">
        <f t="shared" si="4"/>
        <v>1759693.4182128904</v>
      </c>
      <c r="AI30" s="20">
        <f t="shared" si="26"/>
        <v>12797430.146728516</v>
      </c>
      <c r="AO30" s="85"/>
      <c r="AP30" s="85"/>
    </row>
    <row r="31" spans="2:47" x14ac:dyDescent="0.3">
      <c r="B31" s="85" t="s">
        <v>10</v>
      </c>
      <c r="C31" t="s">
        <v>34</v>
      </c>
      <c r="D31" s="93">
        <f t="shared" si="18"/>
        <v>1788685.7536682126</v>
      </c>
      <c r="E31" s="93">
        <f t="shared" si="18"/>
        <v>14586115.900396729</v>
      </c>
      <c r="F31" s="93">
        <f t="shared" si="25"/>
        <v>74000000</v>
      </c>
      <c r="G31" s="21">
        <f t="shared" si="19"/>
        <v>17942719.885425702</v>
      </c>
      <c r="H31" s="94">
        <f t="shared" si="2"/>
        <v>2.3579476910000019</v>
      </c>
      <c r="I31" s="95">
        <f t="shared" si="20"/>
        <v>8760</v>
      </c>
      <c r="J31" s="95">
        <f t="shared" si="20"/>
        <v>70128</v>
      </c>
      <c r="K31" s="96">
        <v>95.8</v>
      </c>
      <c r="L31" s="96">
        <f t="shared" si="21"/>
        <v>1.2488629699476652</v>
      </c>
      <c r="V31" s="85" t="s">
        <v>10</v>
      </c>
      <c r="W31" t="s">
        <v>34</v>
      </c>
      <c r="X31" s="97">
        <f t="shared" si="22"/>
        <v>2.3579476910000019</v>
      </c>
      <c r="AC31" s="85" t="s">
        <v>10</v>
      </c>
      <c r="AD31" t="s">
        <v>34</v>
      </c>
      <c r="AE31" s="60">
        <f t="shared" si="23"/>
        <v>1188685.7536682126</v>
      </c>
      <c r="AF31" s="97"/>
      <c r="AG31" s="20">
        <f t="shared" si="24"/>
        <v>600000</v>
      </c>
      <c r="AH31" s="20">
        <f t="shared" si="4"/>
        <v>1788685.7536682126</v>
      </c>
      <c r="AI31" s="20">
        <f t="shared" si="26"/>
        <v>14586115.900396729</v>
      </c>
      <c r="AO31" s="85"/>
      <c r="AP31" s="85"/>
    </row>
    <row r="32" spans="2:47" x14ac:dyDescent="0.3">
      <c r="B32" s="85" t="s">
        <v>11</v>
      </c>
      <c r="C32" t="s">
        <v>34</v>
      </c>
      <c r="D32" s="93">
        <f t="shared" si="18"/>
        <v>1818402.8975099178</v>
      </c>
      <c r="E32" s="93">
        <f t="shared" si="18"/>
        <v>16404518.797906647</v>
      </c>
      <c r="F32" s="93">
        <f t="shared" si="25"/>
        <v>74000000</v>
      </c>
      <c r="G32" s="21">
        <f t="shared" si="19"/>
        <v>15210532.99378133</v>
      </c>
      <c r="H32" s="94">
        <f t="shared" si="2"/>
        <v>2.5937424601000023</v>
      </c>
      <c r="I32" s="95">
        <f t="shared" si="20"/>
        <v>8760</v>
      </c>
      <c r="J32" s="95">
        <f t="shared" si="20"/>
        <v>78888</v>
      </c>
      <c r="K32" s="96">
        <v>95.8</v>
      </c>
      <c r="L32" s="96">
        <f t="shared" si="21"/>
        <v>1.2800845441963566</v>
      </c>
      <c r="V32" s="85" t="s">
        <v>11</v>
      </c>
      <c r="W32" t="s">
        <v>34</v>
      </c>
      <c r="X32" s="97">
        <f t="shared" si="22"/>
        <v>2.5937424601000023</v>
      </c>
      <c r="AC32" s="85" t="s">
        <v>11</v>
      </c>
      <c r="AD32" t="s">
        <v>34</v>
      </c>
      <c r="AE32" s="60">
        <f t="shared" si="23"/>
        <v>1218402.8975099178</v>
      </c>
      <c r="AF32" s="97"/>
      <c r="AG32" s="20">
        <f t="shared" si="24"/>
        <v>600000</v>
      </c>
      <c r="AH32" s="20">
        <f t="shared" si="4"/>
        <v>1818402.8975099178</v>
      </c>
      <c r="AI32" s="20">
        <f t="shared" si="26"/>
        <v>16404518.797906647</v>
      </c>
      <c r="AO32" s="85"/>
      <c r="AP32" s="85"/>
    </row>
    <row r="33" spans="2:42" x14ac:dyDescent="0.3">
      <c r="B33" s="85" t="s">
        <v>12</v>
      </c>
      <c r="C33" t="s">
        <v>34</v>
      </c>
      <c r="D33" s="93">
        <f t="shared" si="18"/>
        <v>1848862.9699476657</v>
      </c>
      <c r="E33" s="93">
        <f t="shared" si="18"/>
        <v>18253381.767854311</v>
      </c>
      <c r="F33" s="93">
        <f t="shared" si="25"/>
        <v>74000000</v>
      </c>
      <c r="G33" s="21">
        <f t="shared" si="19"/>
        <v>12894383.651546447</v>
      </c>
      <c r="H33" s="94">
        <f t="shared" si="2"/>
        <v>2.8531167061100029</v>
      </c>
      <c r="I33" s="95">
        <f t="shared" si="20"/>
        <v>8760</v>
      </c>
      <c r="J33" s="95">
        <f t="shared" si="20"/>
        <v>87648</v>
      </c>
      <c r="K33" s="96">
        <v>95.8</v>
      </c>
      <c r="L33" s="96">
        <f t="shared" si="21"/>
        <v>1.3120866578012655</v>
      </c>
      <c r="V33" s="85" t="s">
        <v>12</v>
      </c>
      <c r="W33" t="s">
        <v>34</v>
      </c>
      <c r="X33" s="97">
        <f t="shared" si="22"/>
        <v>2.8531167061100029</v>
      </c>
      <c r="AC33" s="85" t="s">
        <v>12</v>
      </c>
      <c r="AD33" t="s">
        <v>34</v>
      </c>
      <c r="AE33" s="60">
        <f t="shared" si="23"/>
        <v>1248862.9699476657</v>
      </c>
      <c r="AF33" s="97"/>
      <c r="AG33" s="20">
        <f t="shared" si="24"/>
        <v>600000</v>
      </c>
      <c r="AH33" s="20">
        <f t="shared" si="4"/>
        <v>1848862.9699476657</v>
      </c>
      <c r="AI33" s="20">
        <f t="shared" si="26"/>
        <v>18253381.767854311</v>
      </c>
      <c r="AO33" s="85"/>
      <c r="AP33" s="85"/>
    </row>
    <row r="34" spans="2:42" x14ac:dyDescent="0.3">
      <c r="B34" s="85" t="s">
        <v>13</v>
      </c>
      <c r="C34" t="s">
        <v>34</v>
      </c>
      <c r="D34" s="93">
        <f t="shared" si="18"/>
        <v>3020084.544196357</v>
      </c>
      <c r="E34" s="93">
        <f t="shared" si="18"/>
        <v>21273466.312050667</v>
      </c>
      <c r="F34" s="93">
        <f t="shared" si="25"/>
        <v>74000000</v>
      </c>
      <c r="G34" s="21">
        <f t="shared" si="19"/>
        <v>10930920.6864246</v>
      </c>
      <c r="H34" s="94">
        <f t="shared" si="2"/>
        <v>3.1384283767210035</v>
      </c>
      <c r="I34" s="95">
        <f t="shared" si="20"/>
        <v>8784</v>
      </c>
      <c r="J34" s="95">
        <f t="shared" si="20"/>
        <v>96432</v>
      </c>
      <c r="K34" s="96">
        <v>95.8</v>
      </c>
      <c r="L34" s="96">
        <f t="shared" si="21"/>
        <v>1.3448888242462971</v>
      </c>
      <c r="V34" s="85" t="s">
        <v>13</v>
      </c>
      <c r="W34" t="s">
        <v>34</v>
      </c>
      <c r="X34" s="97">
        <f t="shared" si="22"/>
        <v>3.1384283767210035</v>
      </c>
      <c r="AC34" s="85" t="s">
        <v>13</v>
      </c>
      <c r="AD34" t="s">
        <v>34</v>
      </c>
      <c r="AE34" s="60">
        <f t="shared" si="23"/>
        <v>1280084.5441963573</v>
      </c>
      <c r="AF34" s="15">
        <f>4500000/10*(2037-2032)/2</f>
        <v>1125000</v>
      </c>
      <c r="AG34" s="20">
        <f t="shared" si="24"/>
        <v>615000</v>
      </c>
      <c r="AH34" s="20">
        <f t="shared" si="4"/>
        <v>3020084.544196357</v>
      </c>
      <c r="AI34" s="20">
        <f t="shared" si="26"/>
        <v>21273466.312050667</v>
      </c>
      <c r="AO34" s="85"/>
      <c r="AP34" s="85"/>
    </row>
    <row r="35" spans="2:42" x14ac:dyDescent="0.3">
      <c r="B35" s="85" t="s">
        <v>14</v>
      </c>
      <c r="C35" t="s">
        <v>34</v>
      </c>
      <c r="D35" s="93">
        <f t="shared" si="18"/>
        <v>1942461.6578012661</v>
      </c>
      <c r="E35" s="93">
        <f t="shared" si="18"/>
        <v>23215927.969851933</v>
      </c>
      <c r="F35" s="93">
        <f t="shared" si="25"/>
        <v>74000000</v>
      </c>
      <c r="G35" s="21">
        <f t="shared" si="19"/>
        <v>9266439.5819008537</v>
      </c>
      <c r="H35" s="94">
        <f t="shared" si="2"/>
        <v>3.4522712143931042</v>
      </c>
      <c r="I35" s="95">
        <f t="shared" si="20"/>
        <v>8760</v>
      </c>
      <c r="J35" s="95">
        <f t="shared" si="20"/>
        <v>105192</v>
      </c>
      <c r="K35" s="96">
        <v>95.8</v>
      </c>
      <c r="L35" s="96">
        <f t="shared" si="21"/>
        <v>1.3785110448524545</v>
      </c>
      <c r="V35" s="85" t="s">
        <v>14</v>
      </c>
      <c r="W35" t="s">
        <v>34</v>
      </c>
      <c r="X35" s="97">
        <f t="shared" si="22"/>
        <v>3.4522712143931042</v>
      </c>
      <c r="AC35" s="85" t="s">
        <v>14</v>
      </c>
      <c r="AD35" t="s">
        <v>34</v>
      </c>
      <c r="AE35" s="60">
        <f t="shared" si="23"/>
        <v>1312086.6578012661</v>
      </c>
      <c r="AF35" s="97"/>
      <c r="AG35" s="20">
        <f t="shared" si="24"/>
        <v>630375</v>
      </c>
      <c r="AH35" s="20">
        <f t="shared" si="4"/>
        <v>1942461.6578012661</v>
      </c>
      <c r="AI35" s="20">
        <f t="shared" si="26"/>
        <v>23215927.969851933</v>
      </c>
      <c r="AO35" s="85"/>
      <c r="AP35" s="85"/>
    </row>
    <row r="36" spans="2:42" x14ac:dyDescent="0.3">
      <c r="B36" s="85" t="s">
        <v>15</v>
      </c>
      <c r="C36" t="s">
        <v>34</v>
      </c>
      <c r="D36" s="93">
        <f t="shared" si="18"/>
        <v>1991023.1992462976</v>
      </c>
      <c r="E36" s="93">
        <f t="shared" si="18"/>
        <v>25206951.169098232</v>
      </c>
      <c r="F36" s="93">
        <f t="shared" si="25"/>
        <v>74000000</v>
      </c>
      <c r="G36" s="21">
        <f t="shared" si="19"/>
        <v>7855413.5546568586</v>
      </c>
      <c r="H36" s="94">
        <f t="shared" si="2"/>
        <v>3.7974983358324148</v>
      </c>
      <c r="I36" s="95">
        <f t="shared" si="20"/>
        <v>8760</v>
      </c>
      <c r="J36" s="95">
        <f t="shared" si="20"/>
        <v>113952</v>
      </c>
      <c r="K36" s="96">
        <v>95.8</v>
      </c>
      <c r="L36" s="96">
        <f t="shared" si="21"/>
        <v>1.4129738209737657</v>
      </c>
      <c r="V36" s="85" t="s">
        <v>15</v>
      </c>
      <c r="W36" t="s">
        <v>34</v>
      </c>
      <c r="X36" s="97">
        <f t="shared" si="22"/>
        <v>3.7974983358324148</v>
      </c>
      <c r="AC36" s="85" t="s">
        <v>15</v>
      </c>
      <c r="AD36" t="s">
        <v>34</v>
      </c>
      <c r="AE36" s="60">
        <f t="shared" si="23"/>
        <v>1344888.8242462976</v>
      </c>
      <c r="AF36" s="97"/>
      <c r="AG36" s="20">
        <f t="shared" si="24"/>
        <v>646134.375</v>
      </c>
      <c r="AH36" s="20">
        <f t="shared" si="4"/>
        <v>1991023.1992462976</v>
      </c>
      <c r="AI36" s="20">
        <f t="shared" si="26"/>
        <v>25206951.169098232</v>
      </c>
      <c r="AO36" s="85"/>
      <c r="AP36" s="85"/>
    </row>
    <row r="37" spans="2:42" x14ac:dyDescent="0.3">
      <c r="B37" s="85" t="s">
        <v>16</v>
      </c>
      <c r="C37" t="s">
        <v>34</v>
      </c>
      <c r="D37" s="93">
        <f t="shared" si="18"/>
        <v>2040798.7792274549</v>
      </c>
      <c r="E37" s="93">
        <f t="shared" si="18"/>
        <v>27247749.948325686</v>
      </c>
      <c r="F37" s="93">
        <f t="shared" si="25"/>
        <v>74000000</v>
      </c>
      <c r="G37" s="21">
        <f t="shared" si="19"/>
        <v>6659248.3088341104</v>
      </c>
      <c r="H37" s="94">
        <f t="shared" si="2"/>
        <v>4.1772481694156562</v>
      </c>
      <c r="I37" s="95">
        <f t="shared" si="20"/>
        <v>8760</v>
      </c>
      <c r="J37" s="95">
        <f t="shared" si="20"/>
        <v>122712</v>
      </c>
      <c r="K37" s="96">
        <v>95.8</v>
      </c>
      <c r="L37" s="96">
        <f t="shared" si="21"/>
        <v>1.4482981664981096</v>
      </c>
      <c r="V37" s="85" t="s">
        <v>16</v>
      </c>
      <c r="W37" t="s">
        <v>34</v>
      </c>
      <c r="X37" s="97">
        <f t="shared" si="22"/>
        <v>4.1772481694156562</v>
      </c>
      <c r="AC37" s="85" t="s">
        <v>16</v>
      </c>
      <c r="AD37" t="s">
        <v>34</v>
      </c>
      <c r="AE37" s="60">
        <f t="shared" si="23"/>
        <v>1378511.0448524549</v>
      </c>
      <c r="AF37" s="97"/>
      <c r="AG37" s="20">
        <f t="shared" si="24"/>
        <v>662287.734375</v>
      </c>
      <c r="AH37" s="20">
        <f t="shared" si="4"/>
        <v>2040798.7792274549</v>
      </c>
      <c r="AI37" s="20">
        <f t="shared" si="26"/>
        <v>27247749.948325686</v>
      </c>
      <c r="AO37" s="85"/>
      <c r="AP37" s="85"/>
    </row>
    <row r="38" spans="2:42" x14ac:dyDescent="0.3">
      <c r="B38" s="85" t="s">
        <v>17</v>
      </c>
      <c r="C38" t="s">
        <v>34</v>
      </c>
      <c r="D38" s="93">
        <f t="shared" si="18"/>
        <v>2091818.748708141</v>
      </c>
      <c r="E38" s="93">
        <f t="shared" si="18"/>
        <v>29339568.697033826</v>
      </c>
      <c r="F38" s="93">
        <f t="shared" si="25"/>
        <v>74000000</v>
      </c>
      <c r="G38" s="21">
        <f t="shared" si="19"/>
        <v>5645226.4072616436</v>
      </c>
      <c r="H38" s="94">
        <f t="shared" si="2"/>
        <v>4.594972986357222</v>
      </c>
      <c r="I38" s="95">
        <f t="shared" si="20"/>
        <v>8784</v>
      </c>
      <c r="J38" s="95">
        <f t="shared" si="20"/>
        <v>131496</v>
      </c>
      <c r="K38" s="96">
        <v>95.8</v>
      </c>
      <c r="L38" s="96">
        <f t="shared" si="21"/>
        <v>1.4845056206605622</v>
      </c>
      <c r="V38" s="85" t="s">
        <v>17</v>
      </c>
      <c r="W38" t="s">
        <v>34</v>
      </c>
      <c r="X38" s="97">
        <f t="shared" si="22"/>
        <v>4.594972986357222</v>
      </c>
      <c r="AC38" s="85" t="s">
        <v>17</v>
      </c>
      <c r="AD38" t="s">
        <v>34</v>
      </c>
      <c r="AE38" s="60">
        <f t="shared" si="23"/>
        <v>1412973.8209737663</v>
      </c>
      <c r="AF38" s="97"/>
      <c r="AG38" s="20">
        <f t="shared" si="24"/>
        <v>678844.92773437488</v>
      </c>
      <c r="AH38" s="20">
        <f t="shared" si="4"/>
        <v>2091818.748708141</v>
      </c>
      <c r="AI38" s="20">
        <f t="shared" si="26"/>
        <v>29339568.697033826</v>
      </c>
      <c r="AO38" s="85"/>
      <c r="AP38" s="85"/>
    </row>
    <row r="39" spans="2:42" x14ac:dyDescent="0.3">
      <c r="B39" s="85" t="s">
        <v>18</v>
      </c>
      <c r="C39" t="s">
        <v>34</v>
      </c>
      <c r="D39" s="93">
        <f t="shared" si="18"/>
        <v>2144114.2174258446</v>
      </c>
      <c r="E39" s="93">
        <f t="shared" si="18"/>
        <v>31483682.914459672</v>
      </c>
      <c r="F39" s="93">
        <f t="shared" si="25"/>
        <v>74000000</v>
      </c>
      <c r="G39" s="21">
        <f t="shared" si="19"/>
        <v>4785612.3861558922</v>
      </c>
      <c r="H39" s="94">
        <f t="shared" si="2"/>
        <v>5.0544702849929442</v>
      </c>
      <c r="I39" s="95">
        <f t="shared" si="20"/>
        <v>8760</v>
      </c>
      <c r="J39" s="95">
        <f t="shared" si="20"/>
        <v>140256</v>
      </c>
      <c r="K39" s="96">
        <v>95.8</v>
      </c>
      <c r="L39" s="96">
        <f t="shared" si="21"/>
        <v>1.5216182611770761</v>
      </c>
      <c r="V39" s="85" t="s">
        <v>18</v>
      </c>
      <c r="W39" t="s">
        <v>34</v>
      </c>
      <c r="X39" s="97">
        <f t="shared" si="22"/>
        <v>5.0544702849929442</v>
      </c>
      <c r="AC39" s="85" t="s">
        <v>18</v>
      </c>
      <c r="AD39" t="s">
        <v>34</v>
      </c>
      <c r="AE39" s="60">
        <f t="shared" si="23"/>
        <v>1448298.1664981104</v>
      </c>
      <c r="AF39" s="97"/>
      <c r="AG39" s="20">
        <f t="shared" si="24"/>
        <v>695816.05092773424</v>
      </c>
      <c r="AH39" s="20">
        <f t="shared" si="4"/>
        <v>2144114.2174258446</v>
      </c>
      <c r="AI39" s="20">
        <f t="shared" si="26"/>
        <v>31483682.914459672</v>
      </c>
      <c r="AO39" s="85"/>
      <c r="AP39" s="85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F8298-8030-45E3-A66B-AA08AF14E086}">
  <dimension ref="A2:AZ260"/>
  <sheetViews>
    <sheetView tabSelected="1" topLeftCell="S1" workbookViewId="0">
      <selection activeCell="AF259" sqref="AF259"/>
    </sheetView>
  </sheetViews>
  <sheetFormatPr defaultRowHeight="15.05" x14ac:dyDescent="0.3"/>
  <cols>
    <col min="3" max="3" width="11.33203125" customWidth="1"/>
    <col min="4" max="4" width="10.6640625" customWidth="1"/>
    <col min="6" max="6" width="15.88671875" bestFit="1" customWidth="1"/>
    <col min="7" max="12" width="15.88671875" customWidth="1"/>
    <col min="13" max="13" width="13.21875" customWidth="1"/>
    <col min="14" max="14" width="10.88671875" customWidth="1"/>
    <col min="15" max="15" width="12.21875" customWidth="1"/>
    <col min="16" max="16" width="10.88671875" bestFit="1" customWidth="1"/>
    <col min="17" max="17" width="12.33203125" customWidth="1"/>
    <col min="18" max="18" width="10.88671875" bestFit="1" customWidth="1"/>
    <col min="19" max="23" width="10.88671875" customWidth="1"/>
    <col min="24" max="24" width="10.88671875" bestFit="1" customWidth="1"/>
    <col min="25" max="25" width="11.21875" customWidth="1"/>
    <col min="26" max="31" width="10.88671875" customWidth="1"/>
    <col min="32" max="32" width="11.88671875" bestFit="1" customWidth="1"/>
    <col min="33" max="34" width="11.44140625" bestFit="1" customWidth="1"/>
    <col min="38" max="38" width="10.77734375" bestFit="1" customWidth="1"/>
    <col min="39" max="39" width="12.5546875" bestFit="1" customWidth="1"/>
    <col min="40" max="40" width="14.77734375" customWidth="1"/>
    <col min="42" max="42" width="11.44140625" bestFit="1" customWidth="1"/>
    <col min="49" max="49" width="14.6640625" bestFit="1" customWidth="1"/>
    <col min="50" max="50" width="14.44140625" bestFit="1" customWidth="1"/>
    <col min="51" max="51" width="12" bestFit="1" customWidth="1"/>
  </cols>
  <sheetData>
    <row r="2" spans="1:52" x14ac:dyDescent="0.3">
      <c r="B2" s="1" t="s">
        <v>111</v>
      </c>
      <c r="AL2" s="1" t="s">
        <v>112</v>
      </c>
    </row>
    <row r="3" spans="1:52" x14ac:dyDescent="0.3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  <c r="Z3">
        <v>25</v>
      </c>
      <c r="AA3">
        <v>26</v>
      </c>
      <c r="AB3">
        <v>27</v>
      </c>
      <c r="AC3">
        <v>28</v>
      </c>
      <c r="AD3">
        <v>29</v>
      </c>
      <c r="AE3">
        <v>30</v>
      </c>
      <c r="AF3">
        <v>31</v>
      </c>
      <c r="AG3">
        <v>32</v>
      </c>
      <c r="AH3">
        <v>33</v>
      </c>
      <c r="AI3">
        <v>34</v>
      </c>
    </row>
    <row r="4" spans="1:52" ht="75.3" x14ac:dyDescent="0.3">
      <c r="B4" s="98" t="s">
        <v>58</v>
      </c>
      <c r="C4" s="98" t="s">
        <v>59</v>
      </c>
      <c r="D4" s="98" t="s">
        <v>0</v>
      </c>
      <c r="E4" s="98" t="s">
        <v>20</v>
      </c>
      <c r="F4" s="98" t="s">
        <v>60</v>
      </c>
      <c r="G4" s="98" t="s">
        <v>61</v>
      </c>
      <c r="H4" s="98" t="s">
        <v>113</v>
      </c>
      <c r="I4" s="98" t="s">
        <v>63</v>
      </c>
      <c r="J4" s="98" t="s">
        <v>114</v>
      </c>
      <c r="K4" s="98" t="s">
        <v>115</v>
      </c>
      <c r="L4" s="98" t="s">
        <v>116</v>
      </c>
      <c r="M4" s="98" t="s">
        <v>107</v>
      </c>
      <c r="N4" s="98" t="s">
        <v>83</v>
      </c>
      <c r="O4" s="98" t="s">
        <v>117</v>
      </c>
      <c r="P4" s="99" t="s">
        <v>118</v>
      </c>
      <c r="Q4" s="99" t="s">
        <v>119</v>
      </c>
      <c r="R4" s="99" t="s">
        <v>120</v>
      </c>
      <c r="S4" s="100" t="s">
        <v>121</v>
      </c>
      <c r="T4" s="112" t="s">
        <v>132</v>
      </c>
      <c r="U4" s="112" t="s">
        <v>133</v>
      </c>
      <c r="V4" s="112" t="s">
        <v>134</v>
      </c>
      <c r="W4" s="112" t="s">
        <v>135</v>
      </c>
      <c r="X4" s="101" t="s">
        <v>122</v>
      </c>
      <c r="Y4" s="101" t="s">
        <v>123</v>
      </c>
      <c r="Z4" s="101" t="s">
        <v>124</v>
      </c>
      <c r="AA4" s="101" t="s">
        <v>136</v>
      </c>
      <c r="AB4" s="113" t="s">
        <v>137</v>
      </c>
      <c r="AC4" s="113" t="s">
        <v>138</v>
      </c>
      <c r="AD4" s="113" t="s">
        <v>139</v>
      </c>
      <c r="AE4" s="113" t="s">
        <v>140</v>
      </c>
      <c r="AF4" s="102" t="s">
        <v>125</v>
      </c>
      <c r="AG4" s="102" t="s">
        <v>126</v>
      </c>
      <c r="AH4" s="102" t="s">
        <v>127</v>
      </c>
      <c r="AI4" s="102" t="s">
        <v>141</v>
      </c>
      <c r="AL4" s="103" t="s">
        <v>128</v>
      </c>
      <c r="AM4" s="103" t="s">
        <v>129</v>
      </c>
      <c r="AN4" s="103" t="s">
        <v>130</v>
      </c>
      <c r="AP4" s="113" t="s">
        <v>144</v>
      </c>
      <c r="AX4" s="118"/>
    </row>
    <row r="5" spans="1:52" x14ac:dyDescent="0.3">
      <c r="A5">
        <v>1</v>
      </c>
      <c r="B5" t="str">
        <f>Summary!B5</f>
        <v>MarinusPortlandYallourn</v>
      </c>
      <c r="C5" t="str">
        <f>Summary!C5</f>
        <v>Wind</v>
      </c>
      <c r="D5" s="104">
        <f>Summary!D5</f>
        <v>1</v>
      </c>
      <c r="E5" t="str">
        <f>Summary!E5</f>
        <v>Cal-22</v>
      </c>
      <c r="F5" t="str">
        <f>Summary!F5</f>
        <v>Wartsila dual fuel</v>
      </c>
      <c r="G5" s="73">
        <f>SUMIFS(AL$5:AL5,$F$5:$F5,$F5,$D$5:$D5,$D5)</f>
        <v>42921549.349923119</v>
      </c>
      <c r="H5" s="73">
        <f>SUMIFS(AM$5:AM5,$F$5:$F5,$F5,$D$5:$D5,$D5)</f>
        <v>-13662184.279623836</v>
      </c>
      <c r="I5" s="20">
        <f>SUMIFS(AN$5:AN5,$F$5:$F5,$F5,$D$5:$D5,$D5)</f>
        <v>11902262.444492944</v>
      </c>
      <c r="J5" s="73">
        <f>I5</f>
        <v>11902262.444492944</v>
      </c>
      <c r="K5" s="73">
        <f>SUM(G5,I5)</f>
        <v>54823811.794416063</v>
      </c>
      <c r="L5" s="73">
        <f>SUM(G5:I5)</f>
        <v>41161627.514792226</v>
      </c>
      <c r="M5" s="73">
        <f>-SUMIFS(FinParameters!$E$8:$E$39,FinParameters!$B$8:$B$39,Financials!$E5,FinParameters!$C$8:$C$39,Financials!$F5)</f>
        <v>-2650000</v>
      </c>
      <c r="N5" s="73">
        <f>-SUMIFS(FinParameters!$F$8:$F$39,FinParameters!$B$8:$B$39,Financials!$E5,FinParameters!$C$8:$C$39,Financials!$F5)</f>
        <v>-74000000</v>
      </c>
      <c r="O5" s="73">
        <f>SUMIFS(FinParameters!$G$8:$G$39,FinParameters!$B$8:$B$39,Financials!$E5,FinParameters!$C$8:$C$39,Financials!$F5)</f>
        <v>57028925.619834699</v>
      </c>
      <c r="P5" s="73">
        <f>SUM(J5,M5)</f>
        <v>9252262.4444929436</v>
      </c>
      <c r="Q5" s="73">
        <f>P5/SUMIFS(FinParameters!$H$8:$H$39,FinParameters!$B$8:$B$39,Financials!$E5,FinParameters!$C$8:$C$39,Financials!$F5)</f>
        <v>7646497.8880106956</v>
      </c>
      <c r="R5" s="73">
        <f>SUM(P5,N5:O5)</f>
        <v>-7718811.9356723577</v>
      </c>
      <c r="S5" s="12">
        <f>-R5/SUM($N5,$O5)</f>
        <v>-0.45482164315381279</v>
      </c>
      <c r="T5" s="114">
        <f>G5</f>
        <v>42921549.349923119</v>
      </c>
      <c r="U5" s="73">
        <f>T5/SUMIFS(FinParameters!$L$8:$L$39,FinParameters!$B$8:$B$39,Financials!$E5,FinParameters!$C$8:$C$39,Financials!$F5)</f>
        <v>40853348.578154072</v>
      </c>
      <c r="V5" s="73">
        <f>U5</f>
        <v>40853348.578154072</v>
      </c>
      <c r="W5" s="12"/>
      <c r="X5" s="73">
        <f>SUM(K5,M5)</f>
        <v>52173811.794416063</v>
      </c>
      <c r="Y5" s="73">
        <f>SUM(Q5,U5)</f>
        <v>48499846.466164768</v>
      </c>
      <c r="Z5" s="73">
        <f>SUM(R5,V5)</f>
        <v>33134536.642481714</v>
      </c>
      <c r="AA5" s="12">
        <f>-Z5/SUM($N5,$O5)</f>
        <v>1.9524124342538518</v>
      </c>
      <c r="AB5" s="114">
        <f>H5*AP5</f>
        <v>-13662184.279623836</v>
      </c>
      <c r="AC5" s="73">
        <f>AB5/SUMIFS(FinParameters!$L$8:$L$39,FinParameters!$B$8:$B$39,Financials!$E5,FinParameters!$C$8:$C$39,Financials!$F5)</f>
        <v>-13003863.68078414</v>
      </c>
      <c r="AD5" s="73">
        <f>AC5</f>
        <v>-13003863.68078414</v>
      </c>
      <c r="AE5" s="12"/>
      <c r="AF5" s="73">
        <f>X5+AB5</f>
        <v>38511627.514792226</v>
      </c>
      <c r="AG5" s="73">
        <f>Y5+AC5</f>
        <v>35495982.785380632</v>
      </c>
      <c r="AH5" s="73">
        <f>Z5+AD5</f>
        <v>20130672.961697575</v>
      </c>
      <c r="AI5" s="12">
        <f>-AH5/SUM($N5,$O5)</f>
        <v>1.186175519048164</v>
      </c>
      <c r="AL5" s="73">
        <f>Summary!G5</f>
        <v>42921549.349923119</v>
      </c>
      <c r="AM5" s="73">
        <f>IF(D5&lt;&gt;"avg",SUMIFS(Summary!$H:$H,Summary!$C:$C,Financials!C5,Summary!$E:$E,Financials!E5,Summary!$D:$D,1-Financials!D5,Summary!$F:$F,Financials!F5),SUMIFS(Summary!$H:$H,Summary!$C:$C,Financials!C5,Summary!$E:$E,Financials!E5,Summary!$D:$D,"avg",Summary!$F:$F,Financials!F5))</f>
        <v>-13662184.279623836</v>
      </c>
      <c r="AN5" s="20">
        <f>Summary!I5</f>
        <v>11902262.444492944</v>
      </c>
      <c r="AP5" s="12">
        <v>1</v>
      </c>
      <c r="AU5" s="104"/>
      <c r="AX5" s="20"/>
      <c r="AY5" s="119"/>
      <c r="AZ5" s="120"/>
    </row>
    <row r="6" spans="1:52" x14ac:dyDescent="0.3">
      <c r="A6">
        <v>2</v>
      </c>
      <c r="B6" t="str">
        <f>Summary!B6</f>
        <v>MarinusPortlandYallourn</v>
      </c>
      <c r="C6" t="str">
        <f>Summary!C6</f>
        <v>Wind</v>
      </c>
      <c r="D6" s="104">
        <f>Summary!D6</f>
        <v>0.95</v>
      </c>
      <c r="E6" t="str">
        <f>Summary!E6</f>
        <v>Cal-22</v>
      </c>
      <c r="F6" t="str">
        <f>Summary!F6</f>
        <v>Wartsila dual fuel</v>
      </c>
      <c r="G6" s="73">
        <f>SUMIFS(AL$5:AL6,$F$5:$F6,$F6,$D$5:$D6,$D6)</f>
        <v>30217301.135695796</v>
      </c>
      <c r="H6" s="73">
        <f>SUMIFS(AM$5:AM6,$F$5:$F6,$F6,$D$5:$D6,$D6)</f>
        <v>-5590296.4412127826</v>
      </c>
      <c r="I6" s="20">
        <f>SUMIFS(AN$5:AN6,$F$5:$F6,$F6,$D$5:$D6,$D6)</f>
        <v>7874159.7120792056</v>
      </c>
      <c r="J6" s="73">
        <f t="shared" ref="J6:J69" si="0">I6</f>
        <v>7874159.7120792056</v>
      </c>
      <c r="K6" s="73">
        <f t="shared" ref="K6:K69" si="1">SUM(G6,I6)</f>
        <v>38091460.847775005</v>
      </c>
      <c r="L6" s="73">
        <f t="shared" ref="L6:L69" si="2">SUM(G6:I6)</f>
        <v>32501164.406562217</v>
      </c>
      <c r="M6" s="73">
        <f>-SUMIFS(FinParameters!$E$8:$E$39,FinParameters!$B$8:$B$39,Financials!$E6,FinParameters!$C$8:$C$39,Financials!$F6)</f>
        <v>-2650000</v>
      </c>
      <c r="N6" s="73">
        <f>-SUMIFS(FinParameters!$F$8:$F$39,FinParameters!$B$8:$B$39,Financials!$E6,FinParameters!$C$8:$C$39,Financials!$F6)</f>
        <v>-74000000</v>
      </c>
      <c r="O6" s="73">
        <f>SUMIFS(FinParameters!$G$8:$G$39,FinParameters!$B$8:$B$39,Financials!$E6,FinParameters!$C$8:$C$39,Financials!$F6)</f>
        <v>57028925.619834699</v>
      </c>
      <c r="P6" s="73">
        <f t="shared" ref="P6:P69" si="3">SUM(J6,M6)</f>
        <v>5224159.7120792056</v>
      </c>
      <c r="Q6" s="73">
        <f>P6/SUMIFS(FinParameters!$H$8:$H$39,FinParameters!$B$8:$B$39,Financials!$E6,FinParameters!$C$8:$C$39,Financials!$F6)</f>
        <v>4317487.3653547149</v>
      </c>
      <c r="R6" s="73">
        <f>SUM(P6,N6:O6)</f>
        <v>-11746914.668086089</v>
      </c>
      <c r="S6" s="12">
        <f t="shared" ref="S6:S69" si="4">-R6/SUM($N6,$O6)</f>
        <v>-0.69217271723321927</v>
      </c>
      <c r="T6" s="114">
        <f t="shared" ref="T6:T69" si="5">G6</f>
        <v>30217301.135695796</v>
      </c>
      <c r="U6" s="73">
        <f>T6/SUMIFS(FinParameters!$L$8:$L$39,FinParameters!$B$8:$B$39,Financials!$E6,FinParameters!$C$8:$C$39,Financials!$F6)</f>
        <v>28761262.235046566</v>
      </c>
      <c r="V6" s="73">
        <f t="shared" ref="V6:V69" si="6">U6</f>
        <v>28761262.235046566</v>
      </c>
      <c r="W6" s="12"/>
      <c r="X6" s="73">
        <f t="shared" ref="X6:X69" si="7">SUM(K6,M6)</f>
        <v>35441460.847775005</v>
      </c>
      <c r="Y6" s="73">
        <f t="shared" ref="Y6:Z69" si="8">SUM(Q6,U6)</f>
        <v>33078749.600401282</v>
      </c>
      <c r="Z6" s="73">
        <f t="shared" si="8"/>
        <v>17014347.566960476</v>
      </c>
      <c r="AA6" s="12">
        <f t="shared" ref="AA6:AA69" si="9">-Z6/SUM($N6,$O6)</f>
        <v>1.0025498201130831</v>
      </c>
      <c r="AB6" s="114">
        <f t="shared" ref="AB6:AB69" si="10">H6*AP6</f>
        <v>-5590296.4412127826</v>
      </c>
      <c r="AC6" s="73">
        <f>AB6/SUMIFS(FinParameters!$L$8:$L$39,FinParameters!$B$8:$B$39,Financials!$E6,FinParameters!$C$8:$C$39,Financials!$F6)</f>
        <v>-5320924.6317313816</v>
      </c>
      <c r="AD6" s="73">
        <f t="shared" ref="AD6:AD69" si="11">AC6</f>
        <v>-5320924.6317313816</v>
      </c>
      <c r="AE6" s="12"/>
      <c r="AF6" s="73">
        <f t="shared" ref="AF6:AF69" si="12">X6+AB6</f>
        <v>29851164.406562224</v>
      </c>
      <c r="AG6" s="73">
        <f t="shared" ref="AG6:AH69" si="13">Y6+AC6</f>
        <v>27757824.968669899</v>
      </c>
      <c r="AH6" s="73">
        <f t="shared" si="13"/>
        <v>11693422.935229095</v>
      </c>
      <c r="AI6" s="12">
        <f t="shared" ref="AI6:AI69" si="14">-AH6/SUM($N6,$O6)</f>
        <v>0.68902078167164327</v>
      </c>
      <c r="AL6" s="73">
        <f>Summary!G6</f>
        <v>30217301.135695796</v>
      </c>
      <c r="AM6" s="73">
        <f>IF(D6&lt;&gt;"avg",SUMIFS(Summary!$H:$H,Summary!$C:$C,Financials!C6,Summary!$E:$E,Financials!E6,Summary!$D:$D,1-Financials!D6,Summary!$F:$F,Financials!F6),SUMIFS(Summary!$H:$H,Summary!$C:$C,Financials!C6,Summary!$E:$E,Financials!E6,Summary!$D:$D,"avg",Summary!$F:$F,Financials!F6))</f>
        <v>-5590296.4412127826</v>
      </c>
      <c r="AN6" s="20">
        <f>Summary!I6</f>
        <v>7874159.7120792056</v>
      </c>
      <c r="AP6" s="12">
        <v>1</v>
      </c>
      <c r="AU6" s="104"/>
      <c r="AX6" s="20"/>
      <c r="AY6" s="119"/>
      <c r="AZ6" s="120"/>
    </row>
    <row r="7" spans="1:52" x14ac:dyDescent="0.3">
      <c r="A7">
        <v>3</v>
      </c>
      <c r="B7" t="str">
        <f>Summary!B7</f>
        <v>MarinusPortlandYallourn</v>
      </c>
      <c r="C7" t="str">
        <f>Summary!C7</f>
        <v>Wind</v>
      </c>
      <c r="D7" s="104">
        <f>Summary!D7</f>
        <v>0.75</v>
      </c>
      <c r="E7" t="str">
        <f>Summary!E7</f>
        <v>Cal-22</v>
      </c>
      <c r="F7" t="str">
        <f>Summary!F7</f>
        <v>Wartsila dual fuel</v>
      </c>
      <c r="G7" s="73">
        <f>SUMIFS(AL$5:AL7,$F$5:$F7,$F7,$D$5:$D7,$D7)</f>
        <v>23619270.426674854</v>
      </c>
      <c r="H7" s="73">
        <f>SUMIFS(AM$5:AM7,$F$5:$F7,$F7,$D$5:$D7,$D7)</f>
        <v>-2202318.1628548801</v>
      </c>
      <c r="I7" s="20">
        <f>SUMIFS(AN$5:AN7,$F$5:$F7,$F7,$D$5:$D7,$D7)</f>
        <v>6189283.1413722942</v>
      </c>
      <c r="J7" s="73">
        <f t="shared" si="0"/>
        <v>6189283.1413722942</v>
      </c>
      <c r="K7" s="73">
        <f t="shared" si="1"/>
        <v>29808553.568047147</v>
      </c>
      <c r="L7" s="73">
        <f t="shared" si="2"/>
        <v>27606235.405192267</v>
      </c>
      <c r="M7" s="73">
        <f>-SUMIFS(FinParameters!$E$8:$E$39,FinParameters!$B$8:$B$39,Financials!$E7,FinParameters!$C$8:$C$39,Financials!$F7)</f>
        <v>-2650000</v>
      </c>
      <c r="N7" s="73">
        <f>-SUMIFS(FinParameters!$F$8:$F$39,FinParameters!$B$8:$B$39,Financials!$E7,FinParameters!$C$8:$C$39,Financials!$F7)</f>
        <v>-74000000</v>
      </c>
      <c r="O7" s="73">
        <f>SUMIFS(FinParameters!$G$8:$G$39,FinParameters!$B$8:$B$39,Financials!$E7,FinParameters!$C$8:$C$39,Financials!$F7)</f>
        <v>57028925.619834699</v>
      </c>
      <c r="P7" s="73">
        <f t="shared" si="3"/>
        <v>3539283.1413722942</v>
      </c>
      <c r="Q7" s="73">
        <f>P7/SUMIFS(FinParameters!$H$8:$H$39,FinParameters!$B$8:$B$39,Financials!$E7,FinParameters!$C$8:$C$39,Financials!$F7)</f>
        <v>2925027.389563879</v>
      </c>
      <c r="R7" s="73">
        <f t="shared" ref="R7:R70" si="15">SUM(P7,N7:O7)</f>
        <v>-13431791.238793008</v>
      </c>
      <c r="S7" s="12">
        <f t="shared" si="4"/>
        <v>-0.79145202819281857</v>
      </c>
      <c r="T7" s="114">
        <f t="shared" si="5"/>
        <v>23619270.426674854</v>
      </c>
      <c r="U7" s="73">
        <f>T7/SUMIFS(FinParameters!$L$8:$L$39,FinParameters!$B$8:$B$39,Financials!$E7,FinParameters!$C$8:$C$39,Financials!$F7)</f>
        <v>22481161.619678624</v>
      </c>
      <c r="V7" s="73">
        <f t="shared" si="6"/>
        <v>22481161.619678624</v>
      </c>
      <c r="W7" s="12"/>
      <c r="X7" s="73">
        <f t="shared" si="7"/>
        <v>27158553.568047147</v>
      </c>
      <c r="Y7" s="73">
        <f t="shared" si="8"/>
        <v>25406189.009242505</v>
      </c>
      <c r="Z7" s="73">
        <f t="shared" si="8"/>
        <v>9049370.3808856159</v>
      </c>
      <c r="AA7" s="12">
        <f t="shared" si="9"/>
        <v>0.53322318777071276</v>
      </c>
      <c r="AB7" s="114">
        <f t="shared" si="10"/>
        <v>-2202318.1628548801</v>
      </c>
      <c r="AC7" s="73">
        <f>AB7/SUMIFS(FinParameters!$L$8:$L$39,FinParameters!$B$8:$B$39,Financials!$E7,FinParameters!$C$8:$C$39,Financials!$F7)</f>
        <v>-2096198.1324020277</v>
      </c>
      <c r="AD7" s="73">
        <f t="shared" si="11"/>
        <v>-2096198.1324020277</v>
      </c>
      <c r="AE7" s="12"/>
      <c r="AF7" s="73">
        <f t="shared" si="12"/>
        <v>24956235.405192267</v>
      </c>
      <c r="AG7" s="73">
        <f t="shared" si="13"/>
        <v>23309990.876840476</v>
      </c>
      <c r="AH7" s="73">
        <f t="shared" si="13"/>
        <v>6953172.248483588</v>
      </c>
      <c r="AI7" s="12">
        <f t="shared" si="14"/>
        <v>0.40970725204115588</v>
      </c>
      <c r="AL7" s="73">
        <f>Summary!G7</f>
        <v>23619270.426674854</v>
      </c>
      <c r="AM7" s="73">
        <f>IF(D7&lt;&gt;"avg",SUMIFS(Summary!$H:$H,Summary!$C:$C,Financials!C7,Summary!$E:$E,Financials!E7,Summary!$D:$D,1-Financials!D7,Summary!$F:$F,Financials!F7),SUMIFS(Summary!$H:$H,Summary!$C:$C,Financials!C7,Summary!$E:$E,Financials!E7,Summary!$D:$D,"avg",Summary!$F:$F,Financials!F7))</f>
        <v>-2202318.1628548801</v>
      </c>
      <c r="AN7" s="20">
        <f>Summary!I7</f>
        <v>6189283.1413722942</v>
      </c>
      <c r="AP7" s="12">
        <v>1</v>
      </c>
      <c r="AU7" s="104"/>
      <c r="AX7" s="20"/>
      <c r="AY7" s="119"/>
      <c r="AZ7" s="120"/>
    </row>
    <row r="8" spans="1:52" x14ac:dyDescent="0.3">
      <c r="A8">
        <v>4</v>
      </c>
      <c r="B8" t="str">
        <f>Summary!B8</f>
        <v>MarinusPortlandYallourn</v>
      </c>
      <c r="C8" t="str">
        <f>Summary!C8</f>
        <v>Wind</v>
      </c>
      <c r="D8" s="104">
        <f>Summary!D8</f>
        <v>0.5</v>
      </c>
      <c r="E8" t="str">
        <f>Summary!E8</f>
        <v>Cal-22</v>
      </c>
      <c r="F8" t="str">
        <f>Summary!F8</f>
        <v>Wartsila dual fuel</v>
      </c>
      <c r="G8" s="73">
        <f>SUMIFS(AL$5:AL8,$F$5:$F8,$F8,$D$5:$D8,$D8)</f>
        <v>17933129.052012369</v>
      </c>
      <c r="H8" s="73">
        <f>SUMIFS(AM$5:AM8,$F$5:$F8,$F8,$D$5:$D8,$D8)</f>
        <v>854.74924914786493</v>
      </c>
      <c r="I8" s="20">
        <f>SUMIFS(AN$5:AN8,$F$5:$F8,$F8,$D$5:$D8,$D8)</f>
        <v>5173012.2209259439</v>
      </c>
      <c r="J8" s="73">
        <f t="shared" si="0"/>
        <v>5173012.2209259439</v>
      </c>
      <c r="K8" s="73">
        <f t="shared" si="1"/>
        <v>23106141.272938311</v>
      </c>
      <c r="L8" s="73">
        <f t="shared" si="2"/>
        <v>23106996.022187464</v>
      </c>
      <c r="M8" s="73">
        <f>-SUMIFS(FinParameters!$E$8:$E$39,FinParameters!$B$8:$B$39,Financials!$E8,FinParameters!$C$8:$C$39,Financials!$F8)</f>
        <v>-2650000</v>
      </c>
      <c r="N8" s="73">
        <f>-SUMIFS(FinParameters!$F$8:$F$39,FinParameters!$B$8:$B$39,Financials!$E8,FinParameters!$C$8:$C$39,Financials!$F8)</f>
        <v>-74000000</v>
      </c>
      <c r="O8" s="73">
        <f>SUMIFS(FinParameters!$G$8:$G$39,FinParameters!$B$8:$B$39,Financials!$E8,FinParameters!$C$8:$C$39,Financials!$F8)</f>
        <v>57028925.619834699</v>
      </c>
      <c r="P8" s="73">
        <f t="shared" si="3"/>
        <v>2523012.2209259439</v>
      </c>
      <c r="Q8" s="73">
        <f>P8/SUMIFS(FinParameters!$H$8:$H$39,FinParameters!$B$8:$B$39,Financials!$E8,FinParameters!$C$8:$C$39,Financials!$F8)</f>
        <v>2085134.0668809451</v>
      </c>
      <c r="R8" s="73">
        <f t="shared" si="15"/>
        <v>-14448062.159239359</v>
      </c>
      <c r="S8" s="12">
        <f t="shared" si="4"/>
        <v>-0.85133456112391581</v>
      </c>
      <c r="T8" s="114">
        <f t="shared" si="5"/>
        <v>17933129.052012369</v>
      </c>
      <c r="U8" s="73">
        <f>T8/SUMIFS(FinParameters!$L$8:$L$39,FinParameters!$B$8:$B$39,Financials!$E8,FinParameters!$C$8:$C$39,Financials!$F8)</f>
        <v>17069010.40048768</v>
      </c>
      <c r="V8" s="73">
        <f t="shared" si="6"/>
        <v>17069010.40048768</v>
      </c>
      <c r="W8" s="12"/>
      <c r="X8" s="73">
        <f t="shared" si="7"/>
        <v>20456141.272938311</v>
      </c>
      <c r="Y8" s="73">
        <f t="shared" si="8"/>
        <v>19154144.467368625</v>
      </c>
      <c r="Z8" s="73">
        <f t="shared" si="8"/>
        <v>2620948.2412483208</v>
      </c>
      <c r="AA8" s="12">
        <f t="shared" si="9"/>
        <v>0.15443620023912666</v>
      </c>
      <c r="AB8" s="114">
        <f t="shared" si="10"/>
        <v>854.74924914786493</v>
      </c>
      <c r="AC8" s="73">
        <f>AB8/SUMIFS(FinParameters!$L$8:$L$39,FinParameters!$B$8:$B$39,Financials!$E8,FinParameters!$C$8:$C$39,Financials!$F8)</f>
        <v>813.56264047387504</v>
      </c>
      <c r="AD8" s="73">
        <f t="shared" si="11"/>
        <v>813.56264047387504</v>
      </c>
      <c r="AE8" s="12"/>
      <c r="AF8" s="73">
        <f t="shared" si="12"/>
        <v>20456996.02218746</v>
      </c>
      <c r="AG8" s="73">
        <f t="shared" si="13"/>
        <v>19154958.030009098</v>
      </c>
      <c r="AH8" s="73">
        <f t="shared" si="13"/>
        <v>2621761.8038887945</v>
      </c>
      <c r="AI8" s="12">
        <f t="shared" si="14"/>
        <v>0.15448413843221032</v>
      </c>
      <c r="AL8" s="73">
        <f>Summary!G8</f>
        <v>17933129.052012369</v>
      </c>
      <c r="AM8" s="73">
        <f>IF(D8&lt;&gt;"avg",SUMIFS(Summary!$H:$H,Summary!$C:$C,Financials!C8,Summary!$E:$E,Financials!E8,Summary!$D:$D,1-Financials!D8,Summary!$F:$F,Financials!F8),SUMIFS(Summary!$H:$H,Summary!$C:$C,Financials!C8,Summary!$E:$E,Financials!E8,Summary!$D:$D,"avg",Summary!$F:$F,Financials!F8))</f>
        <v>854.74924914786493</v>
      </c>
      <c r="AN8" s="20">
        <f>Summary!I8</f>
        <v>5173012.2209259439</v>
      </c>
      <c r="AP8" s="12">
        <v>1</v>
      </c>
      <c r="AU8" s="104"/>
      <c r="AX8" s="20"/>
      <c r="AY8" s="119"/>
      <c r="AZ8" s="120"/>
    </row>
    <row r="9" spans="1:52" x14ac:dyDescent="0.3">
      <c r="A9">
        <v>5</v>
      </c>
      <c r="B9" t="str">
        <f>Summary!B9</f>
        <v>MarinusPortlandYallourn</v>
      </c>
      <c r="C9" t="str">
        <f>Summary!C9</f>
        <v>Wind</v>
      </c>
      <c r="D9" s="104">
        <f>Summary!D9</f>
        <v>0.25</v>
      </c>
      <c r="E9" t="str">
        <f>Summary!E9</f>
        <v>Cal-22</v>
      </c>
      <c r="F9" t="str">
        <f>Summary!F9</f>
        <v>Wartsila dual fuel</v>
      </c>
      <c r="G9" s="73">
        <f>SUMIFS(AL$5:AL9,$F$5:$F9,$F9,$D$5:$D9,$D9)</f>
        <v>13976925.106400451</v>
      </c>
      <c r="H9" s="73">
        <f>SUMIFS(AM$5:AM9,$F$5:$F9,$F9,$D$5:$D9,$D9)</f>
        <v>1953824.6706316678</v>
      </c>
      <c r="I9" s="20">
        <f>SUMIFS(AN$5:AN9,$F$5:$F9,$F9,$D$5:$D9,$D9)</f>
        <v>4400044.0634945026</v>
      </c>
      <c r="J9" s="73">
        <f t="shared" si="0"/>
        <v>4400044.0634945026</v>
      </c>
      <c r="K9" s="73">
        <f t="shared" si="1"/>
        <v>18376969.169894952</v>
      </c>
      <c r="L9" s="73">
        <f t="shared" si="2"/>
        <v>20330793.840526622</v>
      </c>
      <c r="M9" s="73">
        <f>-SUMIFS(FinParameters!$E$8:$E$39,FinParameters!$B$8:$B$39,Financials!$E9,FinParameters!$C$8:$C$39,Financials!$F9)</f>
        <v>-2650000</v>
      </c>
      <c r="N9" s="73">
        <f>-SUMIFS(FinParameters!$F$8:$F$39,FinParameters!$B$8:$B$39,Financials!$E9,FinParameters!$C$8:$C$39,Financials!$F9)</f>
        <v>-74000000</v>
      </c>
      <c r="O9" s="73">
        <f>SUMIFS(FinParameters!$G$8:$G$39,FinParameters!$B$8:$B$39,Financials!$E9,FinParameters!$C$8:$C$39,Financials!$F9)</f>
        <v>57028925.619834699</v>
      </c>
      <c r="P9" s="73">
        <f t="shared" si="3"/>
        <v>1750044.0634945026</v>
      </c>
      <c r="Q9" s="73">
        <f>P9/SUMIFS(FinParameters!$H$8:$H$39,FinParameters!$B$8:$B$39,Financials!$E9,FinParameters!$C$8:$C$39,Financials!$F9)</f>
        <v>1446317.4078466962</v>
      </c>
      <c r="R9" s="73">
        <f t="shared" si="15"/>
        <v>-15221030.316670798</v>
      </c>
      <c r="S9" s="12">
        <f t="shared" si="4"/>
        <v>-0.89688077346830541</v>
      </c>
      <c r="T9" s="114">
        <f t="shared" si="5"/>
        <v>13976925.106400451</v>
      </c>
      <c r="U9" s="73">
        <f>T9/SUMIFS(FinParameters!$L$8:$L$39,FinParameters!$B$8:$B$39,Financials!$E9,FinParameters!$C$8:$C$39,Financials!$F9)</f>
        <v>13303438.530779729</v>
      </c>
      <c r="V9" s="73">
        <f t="shared" si="6"/>
        <v>13303438.530779729</v>
      </c>
      <c r="W9" s="12"/>
      <c r="X9" s="73">
        <f t="shared" si="7"/>
        <v>15726969.169894952</v>
      </c>
      <c r="Y9" s="73">
        <f t="shared" si="8"/>
        <v>14749755.938626425</v>
      </c>
      <c r="Z9" s="73">
        <f t="shared" si="8"/>
        <v>-1917591.7858910691</v>
      </c>
      <c r="AA9" s="12">
        <f t="shared" si="9"/>
        <v>-0.11299177311556816</v>
      </c>
      <c r="AB9" s="114">
        <f t="shared" si="10"/>
        <v>1953824.6706316678</v>
      </c>
      <c r="AC9" s="73">
        <f>AB9/SUMIFS(FinParameters!$L$8:$L$39,FinParameters!$B$8:$B$39,Financials!$E9,FinParameters!$C$8:$C$39,Financials!$F9)</f>
        <v>1859678.4491437648</v>
      </c>
      <c r="AD9" s="73">
        <f t="shared" si="11"/>
        <v>1859678.4491437648</v>
      </c>
      <c r="AE9" s="12"/>
      <c r="AF9" s="73">
        <f t="shared" si="12"/>
        <v>17680793.840526622</v>
      </c>
      <c r="AG9" s="73">
        <f t="shared" si="13"/>
        <v>16609434.387770191</v>
      </c>
      <c r="AH9" s="73">
        <f t="shared" si="13"/>
        <v>-57913.336747304304</v>
      </c>
      <c r="AI9" s="12">
        <f t="shared" si="14"/>
        <v>-3.412473214718196E-3</v>
      </c>
      <c r="AL9" s="73">
        <f>Summary!G9</f>
        <v>13976925.106400451</v>
      </c>
      <c r="AM9" s="73">
        <f>IF(D9&lt;&gt;"avg",SUMIFS(Summary!$H:$H,Summary!$C:$C,Financials!C9,Summary!$E:$E,Financials!E9,Summary!$D:$D,1-Financials!D9,Summary!$F:$F,Financials!F9),SUMIFS(Summary!$H:$H,Summary!$C:$C,Financials!C9,Summary!$E:$E,Financials!E9,Summary!$D:$D,"avg",Summary!$F:$F,Financials!F9))</f>
        <v>1953824.6706316678</v>
      </c>
      <c r="AN9" s="20">
        <f>Summary!I9</f>
        <v>4400044.0634945026</v>
      </c>
      <c r="AP9" s="12">
        <v>1</v>
      </c>
      <c r="AU9" s="104"/>
      <c r="AX9" s="20"/>
      <c r="AY9" s="119"/>
      <c r="AZ9" s="120"/>
    </row>
    <row r="10" spans="1:52" x14ac:dyDescent="0.3">
      <c r="A10">
        <v>6</v>
      </c>
      <c r="B10" t="str">
        <f>Summary!B10</f>
        <v>MarinusPortlandYallourn</v>
      </c>
      <c r="C10" t="str">
        <f>Summary!C10</f>
        <v>Wind</v>
      </c>
      <c r="D10" s="104">
        <f>Summary!D10</f>
        <v>0.05</v>
      </c>
      <c r="E10" t="str">
        <f>Summary!E10</f>
        <v>Cal-22</v>
      </c>
      <c r="F10" t="str">
        <f>Summary!F10</f>
        <v>Wartsila dual fuel</v>
      </c>
      <c r="G10" s="73">
        <f>SUMIFS(AL$5:AL10,$F$5:$F10,$F10,$D$5:$D10,$D10)</f>
        <v>10329686.279967198</v>
      </c>
      <c r="H10" s="73">
        <f>SUMIFS(AM$5:AM10,$F$5:$F10,$F10,$D$5:$D10,$D10)</f>
        <v>4708747.0747562461</v>
      </c>
      <c r="I10" s="20">
        <f>SUMIFS(AN$5:AN10,$F$5:$F10,$F10,$D$5:$D10,$D10)</f>
        <v>3452157.2799194478</v>
      </c>
      <c r="J10" s="73">
        <f t="shared" si="0"/>
        <v>3452157.2799194478</v>
      </c>
      <c r="K10" s="73">
        <f t="shared" si="1"/>
        <v>13781843.559886646</v>
      </c>
      <c r="L10" s="73">
        <f t="shared" si="2"/>
        <v>18490590.634642892</v>
      </c>
      <c r="M10" s="73">
        <f>-SUMIFS(FinParameters!$E$8:$E$39,FinParameters!$B$8:$B$39,Financials!$E10,FinParameters!$C$8:$C$39,Financials!$F10)</f>
        <v>-2650000</v>
      </c>
      <c r="N10" s="73">
        <f>-SUMIFS(FinParameters!$F$8:$F$39,FinParameters!$B$8:$B$39,Financials!$E10,FinParameters!$C$8:$C$39,Financials!$F10)</f>
        <v>-74000000</v>
      </c>
      <c r="O10" s="73">
        <f>SUMIFS(FinParameters!$G$8:$G$39,FinParameters!$B$8:$B$39,Financials!$E10,FinParameters!$C$8:$C$39,Financials!$F10)</f>
        <v>57028925.619834699</v>
      </c>
      <c r="P10" s="73">
        <f t="shared" si="3"/>
        <v>802157.27991944784</v>
      </c>
      <c r="Q10" s="73">
        <f>P10/SUMIFS(FinParameters!$H$8:$H$39,FinParameters!$B$8:$B$39,Financials!$E10,FinParameters!$C$8:$C$39,Financials!$F10)</f>
        <v>662939.90075987414</v>
      </c>
      <c r="R10" s="73">
        <f t="shared" si="15"/>
        <v>-16168917.100245856</v>
      </c>
      <c r="S10" s="12">
        <f t="shared" si="4"/>
        <v>-0.95273385397114541</v>
      </c>
      <c r="T10" s="114">
        <f t="shared" si="5"/>
        <v>10329686.279967198</v>
      </c>
      <c r="U10" s="73">
        <f>T10/SUMIFS(FinParameters!$L$8:$L$39,FinParameters!$B$8:$B$39,Financials!$E10,FinParameters!$C$8:$C$39,Financials!$F10)</f>
        <v>9831944.1094274353</v>
      </c>
      <c r="V10" s="73">
        <f t="shared" si="6"/>
        <v>9831944.1094274353</v>
      </c>
      <c r="W10" s="12"/>
      <c r="X10" s="73">
        <f t="shared" si="7"/>
        <v>11131843.559886646</v>
      </c>
      <c r="Y10" s="73">
        <f t="shared" si="8"/>
        <v>10494884.010187309</v>
      </c>
      <c r="Z10" s="73">
        <f t="shared" si="8"/>
        <v>-6336972.9908184204</v>
      </c>
      <c r="AA10" s="12">
        <f t="shared" si="9"/>
        <v>-0.37339845721403864</v>
      </c>
      <c r="AB10" s="114">
        <f t="shared" si="10"/>
        <v>4708747.0747562461</v>
      </c>
      <c r="AC10" s="73">
        <f>AB10/SUMIFS(FinParameters!$L$8:$L$39,FinParameters!$B$8:$B$39,Financials!$E10,FinParameters!$C$8:$C$39,Financials!$F10)</f>
        <v>4481853.2537834588</v>
      </c>
      <c r="AD10" s="73">
        <f t="shared" si="11"/>
        <v>4481853.2537834588</v>
      </c>
      <c r="AE10" s="12"/>
      <c r="AF10" s="73">
        <f t="shared" si="12"/>
        <v>15840590.634642892</v>
      </c>
      <c r="AG10" s="73">
        <f t="shared" si="13"/>
        <v>14976737.263970768</v>
      </c>
      <c r="AH10" s="73">
        <f t="shared" si="13"/>
        <v>-1855119.7370349616</v>
      </c>
      <c r="AI10" s="12">
        <f t="shared" si="14"/>
        <v>-0.1093106833120186</v>
      </c>
      <c r="AL10" s="73">
        <f>Summary!G10</f>
        <v>10329686.279967198</v>
      </c>
      <c r="AM10" s="73">
        <f>IF(D10&lt;&gt;"avg",SUMIFS(Summary!$H:$H,Summary!$C:$C,Financials!C10,Summary!$E:$E,Financials!E10,Summary!$D:$D,1-Financials!D10,Summary!$F:$F,Financials!F10),SUMIFS(Summary!$H:$H,Summary!$C:$C,Financials!C10,Summary!$E:$E,Financials!E10,Summary!$D:$D,"avg",Summary!$F:$F,Financials!F10))</f>
        <v>4708747.0747562461</v>
      </c>
      <c r="AN10" s="20">
        <f>Summary!I10</f>
        <v>3452157.2799194478</v>
      </c>
      <c r="AP10" s="12">
        <v>1</v>
      </c>
      <c r="AU10" s="104"/>
      <c r="AX10" s="20"/>
      <c r="AY10" s="119"/>
      <c r="AZ10" s="120"/>
    </row>
    <row r="11" spans="1:52" x14ac:dyDescent="0.3">
      <c r="A11">
        <v>7</v>
      </c>
      <c r="B11" t="str">
        <f>Summary!B11</f>
        <v>MarinusPortlandYallourn</v>
      </c>
      <c r="C11" t="str">
        <f>Summary!C11</f>
        <v>Wind</v>
      </c>
      <c r="D11" s="104">
        <f>Summary!D11</f>
        <v>0</v>
      </c>
      <c r="E11" t="str">
        <f>Summary!E11</f>
        <v>Cal-22</v>
      </c>
      <c r="F11" t="str">
        <f>Summary!F11</f>
        <v>Wartsila dual fuel</v>
      </c>
      <c r="G11" s="73">
        <f>SUMIFS(AL$5:AL11,$F$5:$F11,$F11,$D$5:$D11,$D11)</f>
        <v>3733222.8768259604</v>
      </c>
      <c r="H11" s="73">
        <f>SUMIFS(AM$5:AM11,$F$5:$F11,$F11,$D$5:$D11,$D11)</f>
        <v>9750533.4899814688</v>
      </c>
      <c r="I11" s="20">
        <f>SUMIFS(AN$5:AN11,$F$5:$F11,$F11,$D$5:$D11,$D11)</f>
        <v>1855093.030273994</v>
      </c>
      <c r="J11" s="73">
        <f t="shared" si="0"/>
        <v>1855093.030273994</v>
      </c>
      <c r="K11" s="73">
        <f t="shared" si="1"/>
        <v>5588315.9070999548</v>
      </c>
      <c r="L11" s="73">
        <f t="shared" si="2"/>
        <v>15338849.397081424</v>
      </c>
      <c r="M11" s="73">
        <f>-SUMIFS(FinParameters!$E$8:$E$39,FinParameters!$B$8:$B$39,Financials!$E11,FinParameters!$C$8:$C$39,Financials!$F11)</f>
        <v>-2650000</v>
      </c>
      <c r="N11" s="73">
        <f>-SUMIFS(FinParameters!$F$8:$F$39,FinParameters!$B$8:$B$39,Financials!$E11,FinParameters!$C$8:$C$39,Financials!$F11)</f>
        <v>-74000000</v>
      </c>
      <c r="O11" s="73">
        <f>SUMIFS(FinParameters!$G$8:$G$39,FinParameters!$B$8:$B$39,Financials!$E11,FinParameters!$C$8:$C$39,Financials!$F11)</f>
        <v>57028925.619834699</v>
      </c>
      <c r="P11" s="73">
        <f t="shared" si="3"/>
        <v>-794906.96972600603</v>
      </c>
      <c r="Q11" s="73">
        <f>P11/SUMIFS(FinParameters!$H$8:$H$39,FinParameters!$B$8:$B$39,Financials!$E11,FinParameters!$C$8:$C$39,Financials!$F11)</f>
        <v>-656947.90886446775</v>
      </c>
      <c r="R11" s="73">
        <f t="shared" si="15"/>
        <v>-17765981.349891312</v>
      </c>
      <c r="S11" s="12">
        <f t="shared" si="4"/>
        <v>-1.0468389302833443</v>
      </c>
      <c r="T11" s="114">
        <f t="shared" si="5"/>
        <v>3733222.8768259604</v>
      </c>
      <c r="U11" s="73">
        <f>T11/SUMIFS(FinParameters!$L$8:$L$39,FinParameters!$B$8:$B$39,Financials!$E11,FinParameters!$C$8:$C$39,Financials!$F11)</f>
        <v>3553335.2783590346</v>
      </c>
      <c r="V11" s="73">
        <f t="shared" si="6"/>
        <v>3553335.2783590346</v>
      </c>
      <c r="W11" s="12"/>
      <c r="X11" s="73">
        <f t="shared" si="7"/>
        <v>2938315.9070999548</v>
      </c>
      <c r="Y11" s="73">
        <f t="shared" si="8"/>
        <v>2896387.3694945667</v>
      </c>
      <c r="Z11" s="73">
        <f t="shared" si="8"/>
        <v>-14212646.071532277</v>
      </c>
      <c r="AA11" s="12">
        <f t="shared" si="9"/>
        <v>-0.83746295332622567</v>
      </c>
      <c r="AB11" s="114">
        <f t="shared" si="10"/>
        <v>9750533.4899814688</v>
      </c>
      <c r="AC11" s="73">
        <f>AB11/SUMIFS(FinParameters!$L$8:$L$39,FinParameters!$B$8:$B$39,Financials!$E11,FinParameters!$C$8:$C$39,Financials!$F11)</f>
        <v>9280698.1463238262</v>
      </c>
      <c r="AD11" s="73">
        <f t="shared" si="11"/>
        <v>9280698.1463238262</v>
      </c>
      <c r="AE11" s="12"/>
      <c r="AF11" s="73">
        <f t="shared" si="12"/>
        <v>12688849.397081424</v>
      </c>
      <c r="AG11" s="73">
        <f t="shared" si="13"/>
        <v>12177085.515818393</v>
      </c>
      <c r="AH11" s="73">
        <f t="shared" si="13"/>
        <v>-4931947.9252084512</v>
      </c>
      <c r="AI11" s="12">
        <f t="shared" si="14"/>
        <v>-0.29060905719514107</v>
      </c>
      <c r="AL11" s="73">
        <f>Summary!G11</f>
        <v>3733222.8768259604</v>
      </c>
      <c r="AM11" s="73">
        <f>IF(D11&lt;&gt;"avg",SUMIFS(Summary!$H:$H,Summary!$C:$C,Financials!C11,Summary!$E:$E,Financials!E11,Summary!$D:$D,1-Financials!D11,Summary!$F:$F,Financials!F11),SUMIFS(Summary!$H:$H,Summary!$C:$C,Financials!C11,Summary!$E:$E,Financials!E11,Summary!$D:$D,"avg",Summary!$F:$F,Financials!F11))</f>
        <v>9750533.4899814688</v>
      </c>
      <c r="AN11" s="20">
        <f>Summary!I11</f>
        <v>1855093.030273994</v>
      </c>
      <c r="AP11" s="12">
        <v>1</v>
      </c>
      <c r="AU11" s="104"/>
      <c r="AX11" s="20"/>
      <c r="AY11" s="119"/>
      <c r="AZ11" s="120"/>
    </row>
    <row r="12" spans="1:52" x14ac:dyDescent="0.3">
      <c r="A12">
        <v>8</v>
      </c>
      <c r="B12" t="str">
        <f>Summary!B12</f>
        <v>MarinusPortlandYallourn</v>
      </c>
      <c r="C12" t="str">
        <f>Summary!C12</f>
        <v>Wind</v>
      </c>
      <c r="D12" s="104" t="str">
        <f>Summary!D12</f>
        <v>avg</v>
      </c>
      <c r="E12" t="str">
        <f>Summary!E12</f>
        <v>Cal-22</v>
      </c>
      <c r="F12" t="str">
        <f>Summary!F12</f>
        <v>Wartsila dual fuel</v>
      </c>
      <c r="G12" s="73">
        <f>SUMIFS(AL$5:AL12,$F$5:$F12,$F12,$D$5:$D12,$D12)</f>
        <v>19013643.015240952</v>
      </c>
      <c r="H12" s="73">
        <f>SUMIFS(AM$5:AM12,$F$5:$F12,$F12,$D$5:$D12,$D12)</f>
        <v>-195240.07009138132</v>
      </c>
      <c r="I12" s="20">
        <f>SUMIFS(AN$5:AN12,$F$5:$F12,$F12,$D$5:$D12,$D12)</f>
        <v>5361150.893304239</v>
      </c>
      <c r="J12" s="73">
        <f t="shared" si="0"/>
        <v>5361150.893304239</v>
      </c>
      <c r="K12" s="73">
        <f t="shared" si="1"/>
        <v>24374793.908545192</v>
      </c>
      <c r="L12" s="73">
        <f t="shared" si="2"/>
        <v>24179553.838453811</v>
      </c>
      <c r="M12" s="73">
        <f>-SUMIFS(FinParameters!$E$8:$E$39,FinParameters!$B$8:$B$39,Financials!$E12,FinParameters!$C$8:$C$39,Financials!$F12)</f>
        <v>-2650000</v>
      </c>
      <c r="N12" s="73">
        <f>-SUMIFS(FinParameters!$F$8:$F$39,FinParameters!$B$8:$B$39,Financials!$E12,FinParameters!$C$8:$C$39,Financials!$F12)</f>
        <v>-74000000</v>
      </c>
      <c r="O12" s="73">
        <f>SUMIFS(FinParameters!$G$8:$G$39,FinParameters!$B$8:$B$39,Financials!$E12,FinParameters!$C$8:$C$39,Financials!$F12)</f>
        <v>57028925.619834699</v>
      </c>
      <c r="P12" s="73">
        <f t="shared" si="3"/>
        <v>2711150.893304239</v>
      </c>
      <c r="Q12" s="73">
        <f>P12/SUMIFS(FinParameters!$H$8:$H$39,FinParameters!$B$8:$B$39,Financials!$E12,FinParameters!$C$8:$C$39,Financials!$F12)</f>
        <v>2240620.5729787098</v>
      </c>
      <c r="R12" s="73">
        <f t="shared" si="15"/>
        <v>-14259923.486861058</v>
      </c>
      <c r="S12" s="12">
        <f t="shared" si="4"/>
        <v>-0.84024871775514332</v>
      </c>
      <c r="T12" s="114">
        <f t="shared" si="5"/>
        <v>19013643.015240952</v>
      </c>
      <c r="U12" s="73">
        <f>T12/SUMIFS(FinParameters!$L$8:$L$39,FinParameters!$B$8:$B$39,Financials!$E12,FinParameters!$C$8:$C$39,Financials!$F12)</f>
        <v>18097459.145975921</v>
      </c>
      <c r="V12" s="73">
        <f t="shared" si="6"/>
        <v>18097459.145975921</v>
      </c>
      <c r="W12" s="12"/>
      <c r="X12" s="73">
        <f t="shared" si="7"/>
        <v>21724793.908545192</v>
      </c>
      <c r="Y12" s="73">
        <f t="shared" si="8"/>
        <v>20338079.71895463</v>
      </c>
      <c r="Z12" s="73">
        <f t="shared" si="8"/>
        <v>3837535.6591148637</v>
      </c>
      <c r="AA12" s="12">
        <f t="shared" si="9"/>
        <v>0.22612214012802442</v>
      </c>
      <c r="AB12" s="114">
        <f t="shared" si="10"/>
        <v>-195240.07009138132</v>
      </c>
      <c r="AC12" s="73">
        <f>AB12/SUMIFS(FinParameters!$L$8:$L$39,FinParameters!$B$8:$B$39,Financials!$E12,FinParameters!$C$8:$C$39,Financials!$F12)</f>
        <v>-185832.30942665684</v>
      </c>
      <c r="AD12" s="73">
        <f t="shared" si="11"/>
        <v>-185832.30942665684</v>
      </c>
      <c r="AE12" s="12"/>
      <c r="AF12" s="73">
        <f t="shared" si="12"/>
        <v>21529553.838453811</v>
      </c>
      <c r="AG12" s="73">
        <f t="shared" si="13"/>
        <v>20152247.409527972</v>
      </c>
      <c r="AH12" s="73">
        <f t="shared" si="13"/>
        <v>3651703.3496882068</v>
      </c>
      <c r="AI12" s="12">
        <f t="shared" si="14"/>
        <v>0.21517219640237287</v>
      </c>
      <c r="AL12" s="73">
        <f>Summary!G12</f>
        <v>19013643.015240952</v>
      </c>
      <c r="AM12" s="73">
        <f>IF(D12&lt;&gt;"avg",SUMIFS(Summary!$H:$H,Summary!$C:$C,Financials!C12,Summary!$E:$E,Financials!E12,Summary!$D:$D,1-Financials!D12,Summary!$F:$F,Financials!F12),SUMIFS(Summary!$H:$H,Summary!$C:$C,Financials!C12,Summary!$E:$E,Financials!E12,Summary!$D:$D,"avg",Summary!$F:$F,Financials!F12))</f>
        <v>-195240.07009138132</v>
      </c>
      <c r="AN12" s="20">
        <f>Summary!I12</f>
        <v>5361150.893304239</v>
      </c>
      <c r="AP12" s="12">
        <v>1</v>
      </c>
      <c r="AU12" s="104"/>
      <c r="AX12" s="20"/>
      <c r="AY12" s="119"/>
    </row>
    <row r="13" spans="1:52" x14ac:dyDescent="0.3">
      <c r="A13">
        <v>9</v>
      </c>
      <c r="B13" t="str">
        <f>Summary!B13</f>
        <v>MarinusPortlandYallourn</v>
      </c>
      <c r="C13" t="str">
        <f>Summary!C13</f>
        <v>Wind</v>
      </c>
      <c r="D13" s="104">
        <f>Summary!D13</f>
        <v>1</v>
      </c>
      <c r="E13" t="str">
        <f>Summary!E13</f>
        <v>Cal-23</v>
      </c>
      <c r="F13" t="str">
        <f>Summary!F13</f>
        <v>Wartsila dual fuel</v>
      </c>
      <c r="G13" s="73">
        <f>SUMIFS(AL$5:AL13,$F$5:$F13,$F13,$D$5:$D13,$D13)</f>
        <v>71487589.094742</v>
      </c>
      <c r="H13" s="73">
        <f>SUMIFS(AM$5:AM13,$F$5:$F13,$F13,$D$5:$D13,$D13)</f>
        <v>-34647121.356130913</v>
      </c>
      <c r="I13" s="20">
        <f>SUMIFS(AN$5:AN13,$F$5:$F13,$F13,$D$5:$D13,$D13)</f>
        <v>26184811.005965274</v>
      </c>
      <c r="J13" s="73">
        <f t="shared" si="0"/>
        <v>26184811.005965274</v>
      </c>
      <c r="K13" s="73">
        <f t="shared" si="1"/>
        <v>97672400.100707278</v>
      </c>
      <c r="L13" s="73">
        <f t="shared" si="2"/>
        <v>63025278.744576365</v>
      </c>
      <c r="M13" s="73">
        <f>-SUMIFS(FinParameters!$E$8:$E$39,FinParameters!$B$8:$B$39,Financials!$E13,FinParameters!$C$8:$C$39,Financials!$F13)</f>
        <v>-4275000</v>
      </c>
      <c r="N13" s="73">
        <f>-SUMIFS(FinParameters!$F$8:$F$39,FinParameters!$B$8:$B$39,Financials!$E13,FinParameters!$C$8:$C$39,Financials!$F13)</f>
        <v>-74000000</v>
      </c>
      <c r="O13" s="73">
        <f>SUMIFS(FinParameters!$G$8:$G$39,FinParameters!$B$8:$B$39,Financials!$E13,FinParameters!$C$8:$C$39,Financials!$F13)</f>
        <v>48344975.582268953</v>
      </c>
      <c r="P13" s="73">
        <f t="shared" si="3"/>
        <v>21909811.005965274</v>
      </c>
      <c r="Q13" s="73">
        <f>P13/SUMIFS(FinParameters!$H$8:$H$39,FinParameters!$B$8:$B$39,Financials!$E13,FinParameters!$C$8:$C$39,Financials!$F13)</f>
        <v>16461165.293737993</v>
      </c>
      <c r="R13" s="73">
        <f t="shared" si="15"/>
        <v>-3745213.4117657691</v>
      </c>
      <c r="S13" s="12">
        <f t="shared" si="4"/>
        <v>-0.145983622965384</v>
      </c>
      <c r="T13" s="114">
        <f t="shared" si="5"/>
        <v>71487589.094742</v>
      </c>
      <c r="U13" s="73">
        <f>T13/SUMIFS(FinParameters!$L$8:$L$39,FinParameters!$B$8:$B$39,Financials!$E13,FinParameters!$C$8:$C$39,Financials!$F13)</f>
        <v>66383333.121450476</v>
      </c>
      <c r="V13" s="73">
        <f t="shared" si="6"/>
        <v>66383333.121450476</v>
      </c>
      <c r="W13" s="12"/>
      <c r="X13" s="73">
        <f t="shared" si="7"/>
        <v>93397400.100707278</v>
      </c>
      <c r="Y13" s="73">
        <f t="shared" si="8"/>
        <v>82844498.415188462</v>
      </c>
      <c r="Z13" s="73">
        <f t="shared" si="8"/>
        <v>62638119.709684707</v>
      </c>
      <c r="AA13" s="12">
        <f t="shared" si="9"/>
        <v>2.4415536968420661</v>
      </c>
      <c r="AB13" s="114">
        <f t="shared" si="10"/>
        <v>-34647121.356130913</v>
      </c>
      <c r="AC13" s="73">
        <f>AB13/SUMIFS(FinParameters!$L$8:$L$39,FinParameters!$B$8:$B$39,Financials!$E13,FinParameters!$C$8:$C$39,Financials!$F13)</f>
        <v>-32173296.481368214</v>
      </c>
      <c r="AD13" s="73">
        <f t="shared" si="11"/>
        <v>-32173296.481368214</v>
      </c>
      <c r="AE13" s="12"/>
      <c r="AF13" s="73">
        <f t="shared" si="12"/>
        <v>58750278.744576365</v>
      </c>
      <c r="AG13" s="73">
        <f t="shared" si="13"/>
        <v>50671201.933820248</v>
      </c>
      <c r="AH13" s="73">
        <f t="shared" si="13"/>
        <v>30464823.228316493</v>
      </c>
      <c r="AI13" s="12">
        <f t="shared" si="14"/>
        <v>1.1874797985871817</v>
      </c>
      <c r="AL13" s="73">
        <f>Summary!G13</f>
        <v>28566039.744818877</v>
      </c>
      <c r="AM13" s="73">
        <f>IF(D13&lt;&gt;"avg",SUMIFS(Summary!$H:$H,Summary!$C:$C,Financials!C13,Summary!$E:$E,Financials!E13,Summary!$D:$D,1-Financials!D13,Summary!$F:$F,Financials!F13),SUMIFS(Summary!$H:$H,Summary!$C:$C,Financials!C13,Summary!$E:$E,Financials!E13,Summary!$D:$D,"avg",Summary!$F:$F,Financials!F13))</f>
        <v>-20984937.076507073</v>
      </c>
      <c r="AN13" s="20">
        <f>Summary!I13</f>
        <v>14282548.56147233</v>
      </c>
      <c r="AP13" s="12">
        <v>1</v>
      </c>
      <c r="AU13" s="104"/>
      <c r="AX13" s="20"/>
      <c r="AY13" s="119"/>
      <c r="AZ13" s="120"/>
    </row>
    <row r="14" spans="1:52" x14ac:dyDescent="0.3">
      <c r="A14">
        <v>10</v>
      </c>
      <c r="B14" t="str">
        <f>Summary!B14</f>
        <v>MarinusPortlandYallourn</v>
      </c>
      <c r="C14" t="str">
        <f>Summary!C14</f>
        <v>Wind</v>
      </c>
      <c r="D14" s="104">
        <f>Summary!D14</f>
        <v>0.95</v>
      </c>
      <c r="E14" t="str">
        <f>Summary!E14</f>
        <v>Cal-23</v>
      </c>
      <c r="F14" t="str">
        <f>Summary!F14</f>
        <v>Wartsila dual fuel</v>
      </c>
      <c r="G14" s="73">
        <f>SUMIFS(AL$5:AL14,$F$5:$F14,$F14,$D$5:$D14,$D14)</f>
        <v>50270699.003352918</v>
      </c>
      <c r="H14" s="73">
        <f>SUMIFS(AM$5:AM14,$F$5:$F14,$F14,$D$5:$D14,$D14)</f>
        <v>-13374568.669965826</v>
      </c>
      <c r="I14" s="20">
        <f>SUMIFS(AN$5:AN14,$F$5:$F14,$F14,$D$5:$D14,$D14)</f>
        <v>18479918.096409403</v>
      </c>
      <c r="J14" s="73">
        <f t="shared" si="0"/>
        <v>18479918.096409403</v>
      </c>
      <c r="K14" s="73">
        <f t="shared" si="1"/>
        <v>68750617.099762321</v>
      </c>
      <c r="L14" s="73">
        <f t="shared" si="2"/>
        <v>55376048.429796495</v>
      </c>
      <c r="M14" s="73">
        <f>-SUMIFS(FinParameters!$E$8:$E$39,FinParameters!$B$8:$B$39,Financials!$E14,FinParameters!$C$8:$C$39,Financials!$F14)</f>
        <v>-4275000</v>
      </c>
      <c r="N14" s="73">
        <f>-SUMIFS(FinParameters!$F$8:$F$39,FinParameters!$B$8:$B$39,Financials!$E14,FinParameters!$C$8:$C$39,Financials!$F14)</f>
        <v>-74000000</v>
      </c>
      <c r="O14" s="73">
        <f>SUMIFS(FinParameters!$G$8:$G$39,FinParameters!$B$8:$B$39,Financials!$E14,FinParameters!$C$8:$C$39,Financials!$F14)</f>
        <v>48344975.582268953</v>
      </c>
      <c r="P14" s="73">
        <f t="shared" si="3"/>
        <v>14204918.096409403</v>
      </c>
      <c r="Q14" s="73">
        <f>P14/SUMIFS(FinParameters!$H$8:$H$39,FinParameters!$B$8:$B$39,Financials!$E14,FinParameters!$C$8:$C$39,Financials!$F14)</f>
        <v>10672365.211427046</v>
      </c>
      <c r="R14" s="73">
        <f t="shared" si="15"/>
        <v>-11450106.321321644</v>
      </c>
      <c r="S14" s="12">
        <f t="shared" si="4"/>
        <v>-0.44631048230100656</v>
      </c>
      <c r="T14" s="114">
        <f t="shared" si="5"/>
        <v>50270699.003352918</v>
      </c>
      <c r="U14" s="73">
        <f>T14/SUMIFS(FinParameters!$L$8:$L$39,FinParameters!$B$8:$B$39,Financials!$E14,FinParameters!$C$8:$C$39,Financials!$F14)</f>
        <v>46681341.48103752</v>
      </c>
      <c r="V14" s="73">
        <f t="shared" si="6"/>
        <v>46681341.48103752</v>
      </c>
      <c r="W14" s="12"/>
      <c r="X14" s="73">
        <f t="shared" si="7"/>
        <v>64475617.099762321</v>
      </c>
      <c r="Y14" s="73">
        <f t="shared" si="8"/>
        <v>57353706.692464568</v>
      </c>
      <c r="Z14" s="73">
        <f t="shared" si="8"/>
        <v>35231235.159715876</v>
      </c>
      <c r="AA14" s="12">
        <f t="shared" si="9"/>
        <v>1.3732684321815103</v>
      </c>
      <c r="AB14" s="114">
        <f t="shared" si="10"/>
        <v>-13374568.669965826</v>
      </c>
      <c r="AC14" s="73">
        <f>AB14/SUMIFS(FinParameters!$L$8:$L$39,FinParameters!$B$8:$B$39,Financials!$E14,FinParameters!$C$8:$C$39,Financials!$F14)</f>
        <v>-12419616.588235995</v>
      </c>
      <c r="AD14" s="73">
        <f t="shared" si="11"/>
        <v>-12419616.588235995</v>
      </c>
      <c r="AE14" s="12"/>
      <c r="AF14" s="73">
        <f t="shared" si="12"/>
        <v>51101048.429796495</v>
      </c>
      <c r="AG14" s="73">
        <f t="shared" si="13"/>
        <v>44934090.104228571</v>
      </c>
      <c r="AH14" s="73">
        <f t="shared" si="13"/>
        <v>22811618.571479879</v>
      </c>
      <c r="AI14" s="12">
        <f t="shared" si="14"/>
        <v>0.8891676811546515</v>
      </c>
      <c r="AL14" s="73">
        <f>Summary!G14</f>
        <v>20053397.867657121</v>
      </c>
      <c r="AM14" s="73">
        <f>IF(D14&lt;&gt;"avg",SUMIFS(Summary!$H:$H,Summary!$C:$C,Financials!C14,Summary!$E:$E,Financials!E14,Summary!$D:$D,1-Financials!D14,Summary!$F:$F,Financials!F14),SUMIFS(Summary!$H:$H,Summary!$C:$C,Financials!C14,Summary!$E:$E,Financials!E14,Summary!$D:$D,"avg",Summary!$F:$F,Financials!F14))</f>
        <v>-7784272.2287530433</v>
      </c>
      <c r="AN14" s="20">
        <f>Summary!I14</f>
        <v>10605758.384330196</v>
      </c>
      <c r="AP14" s="12">
        <v>1</v>
      </c>
      <c r="AU14" s="104"/>
      <c r="AX14" s="20"/>
      <c r="AY14" s="119"/>
      <c r="AZ14" s="120"/>
    </row>
    <row r="15" spans="1:52" x14ac:dyDescent="0.3">
      <c r="A15">
        <v>11</v>
      </c>
      <c r="B15" t="str">
        <f>Summary!B15</f>
        <v>MarinusPortlandYallourn</v>
      </c>
      <c r="C15" t="str">
        <f>Summary!C15</f>
        <v>Wind</v>
      </c>
      <c r="D15" s="104">
        <f>Summary!D15</f>
        <v>0.75</v>
      </c>
      <c r="E15" t="str">
        <f>Summary!E15</f>
        <v>Cal-23</v>
      </c>
      <c r="F15" t="str">
        <f>Summary!F15</f>
        <v>Wartsila dual fuel</v>
      </c>
      <c r="G15" s="73">
        <f>SUMIFS(AL$5:AL15,$F$5:$F15,$F15,$D$5:$D15,$D15)</f>
        <v>37234100.253835961</v>
      </c>
      <c r="H15" s="73">
        <f>SUMIFS(AM$5:AM15,$F$5:$F15,$F15,$D$5:$D15,$D15)</f>
        <v>-5405588.20410005</v>
      </c>
      <c r="I15" s="20">
        <f>SUMIFS(AN$5:AN15,$F$5:$F15,$F15,$D$5:$D15,$D15)</f>
        <v>14961325.558844678</v>
      </c>
      <c r="J15" s="73">
        <f t="shared" si="0"/>
        <v>14961325.558844678</v>
      </c>
      <c r="K15" s="73">
        <f t="shared" si="1"/>
        <v>52195425.812680639</v>
      </c>
      <c r="L15" s="73">
        <f t="shared" si="2"/>
        <v>46789837.608580589</v>
      </c>
      <c r="M15" s="73">
        <f>-SUMIFS(FinParameters!$E$8:$E$39,FinParameters!$B$8:$B$39,Financials!$E15,FinParameters!$C$8:$C$39,Financials!$F15)</f>
        <v>-4275000</v>
      </c>
      <c r="N15" s="73">
        <f>-SUMIFS(FinParameters!$F$8:$F$39,FinParameters!$B$8:$B$39,Financials!$E15,FinParameters!$C$8:$C$39,Financials!$F15)</f>
        <v>-74000000</v>
      </c>
      <c r="O15" s="73">
        <f>SUMIFS(FinParameters!$G$8:$G$39,FinParameters!$B$8:$B$39,Financials!$E15,FinParameters!$C$8:$C$39,Financials!$F15)</f>
        <v>48344975.582268953</v>
      </c>
      <c r="P15" s="73">
        <f t="shared" si="3"/>
        <v>10686325.558844678</v>
      </c>
      <c r="Q15" s="73">
        <f>P15/SUMIFS(FinParameters!$H$8:$H$39,FinParameters!$B$8:$B$39,Financials!$E15,FinParameters!$C$8:$C$39,Financials!$F15)</f>
        <v>8028794.5596128283</v>
      </c>
      <c r="R15" s="73">
        <f t="shared" si="15"/>
        <v>-14968698.858886369</v>
      </c>
      <c r="S15" s="12">
        <f t="shared" si="4"/>
        <v>-0.58346071378287212</v>
      </c>
      <c r="T15" s="114">
        <f t="shared" si="5"/>
        <v>37234100.253835961</v>
      </c>
      <c r="U15" s="73">
        <f>T15/SUMIFS(FinParameters!$L$8:$L$39,FinParameters!$B$8:$B$39,Financials!$E15,FinParameters!$C$8:$C$39,Financials!$F15)</f>
        <v>34575563.56183894</v>
      </c>
      <c r="V15" s="73">
        <f t="shared" si="6"/>
        <v>34575563.56183894</v>
      </c>
      <c r="W15" s="12"/>
      <c r="X15" s="73">
        <f t="shared" si="7"/>
        <v>47920425.812680639</v>
      </c>
      <c r="Y15" s="73">
        <f t="shared" si="8"/>
        <v>42604358.121451765</v>
      </c>
      <c r="Z15" s="73">
        <f t="shared" si="8"/>
        <v>19606864.702952571</v>
      </c>
      <c r="AA15" s="12">
        <f t="shared" si="9"/>
        <v>0.76425047911478927</v>
      </c>
      <c r="AB15" s="114">
        <f t="shared" si="10"/>
        <v>-5405588.20410005</v>
      </c>
      <c r="AC15" s="73">
        <f>AB15/SUMIFS(FinParameters!$L$8:$L$39,FinParameters!$B$8:$B$39,Financials!$E15,FinParameters!$C$8:$C$39,Financials!$F15)</f>
        <v>-5019626.0220020497</v>
      </c>
      <c r="AD15" s="73">
        <f t="shared" si="11"/>
        <v>-5019626.0220020497</v>
      </c>
      <c r="AE15" s="12"/>
      <c r="AF15" s="73">
        <f t="shared" si="12"/>
        <v>42514837.608580589</v>
      </c>
      <c r="AG15" s="73">
        <f t="shared" si="13"/>
        <v>37584732.099449717</v>
      </c>
      <c r="AH15" s="73">
        <f t="shared" si="13"/>
        <v>14587238.680950522</v>
      </c>
      <c r="AI15" s="12">
        <f t="shared" si="14"/>
        <v>0.56859188451478504</v>
      </c>
      <c r="AL15" s="73">
        <f>Summary!G15</f>
        <v>13614829.827161105</v>
      </c>
      <c r="AM15" s="73">
        <f>IF(D15&lt;&gt;"avg",SUMIFS(Summary!$H:$H,Summary!$C:$C,Financials!C15,Summary!$E:$E,Financials!E15,Summary!$D:$D,1-Financials!D15,Summary!$F:$F,Financials!F15),SUMIFS(Summary!$H:$H,Summary!$C:$C,Financials!C15,Summary!$E:$E,Financials!E15,Summary!$D:$D,"avg",Summary!$F:$F,Financials!F15))</f>
        <v>-3203270.0412451704</v>
      </c>
      <c r="AN15" s="20">
        <f>Summary!I15</f>
        <v>8772042.4174723849</v>
      </c>
      <c r="AP15" s="12">
        <v>1</v>
      </c>
      <c r="AU15" s="104"/>
      <c r="AX15" s="20"/>
      <c r="AY15" s="119"/>
      <c r="AZ15" s="120"/>
    </row>
    <row r="16" spans="1:52" x14ac:dyDescent="0.3">
      <c r="A16">
        <v>12</v>
      </c>
      <c r="B16" t="str">
        <f>Summary!B16</f>
        <v>MarinusPortlandYallourn</v>
      </c>
      <c r="C16" t="str">
        <f>Summary!C16</f>
        <v>Wind</v>
      </c>
      <c r="D16" s="104">
        <f>Summary!D16</f>
        <v>0.5</v>
      </c>
      <c r="E16" t="str">
        <f>Summary!E16</f>
        <v>Cal-23</v>
      </c>
      <c r="F16" t="str">
        <f>Summary!F16</f>
        <v>Wartsila dual fuel</v>
      </c>
      <c r="G16" s="73">
        <f>SUMIFS(AL$5:AL16,$F$5:$F16,$F16,$D$5:$D16,$D16)</f>
        <v>26226198.818253011</v>
      </c>
      <c r="H16" s="73">
        <f>SUMIFS(AM$5:AM16,$F$5:$F16,$F16,$D$5:$D16,$D16)</f>
        <v>1343.2313374015976</v>
      </c>
      <c r="I16" s="20">
        <f>SUMIFS(AN$5:AN16,$F$5:$F16,$F16,$D$5:$D16,$D16)</f>
        <v>12849076.570143765</v>
      </c>
      <c r="J16" s="73">
        <f t="shared" si="0"/>
        <v>12849076.570143765</v>
      </c>
      <c r="K16" s="73">
        <f t="shared" si="1"/>
        <v>39075275.388396777</v>
      </c>
      <c r="L16" s="73">
        <f t="shared" si="2"/>
        <v>39076618.619734176</v>
      </c>
      <c r="M16" s="73">
        <f>-SUMIFS(FinParameters!$E$8:$E$39,FinParameters!$B$8:$B$39,Financials!$E16,FinParameters!$C$8:$C$39,Financials!$F16)</f>
        <v>-4275000</v>
      </c>
      <c r="N16" s="73">
        <f>-SUMIFS(FinParameters!$F$8:$F$39,FinParameters!$B$8:$B$39,Financials!$E16,FinParameters!$C$8:$C$39,Financials!$F16)</f>
        <v>-74000000</v>
      </c>
      <c r="O16" s="73">
        <f>SUMIFS(FinParameters!$G$8:$G$39,FinParameters!$B$8:$B$39,Financials!$E16,FinParameters!$C$8:$C$39,Financials!$F16)</f>
        <v>48344975.582268953</v>
      </c>
      <c r="P16" s="73">
        <f t="shared" si="3"/>
        <v>8574076.5701437648</v>
      </c>
      <c r="Q16" s="73">
        <f>P16/SUMIFS(FinParameters!$H$8:$H$39,FinParameters!$B$8:$B$39,Financials!$E16,FinParameters!$C$8:$C$39,Financials!$F16)</f>
        <v>6441830.6312124431</v>
      </c>
      <c r="R16" s="73">
        <f t="shared" si="15"/>
        <v>-17080947.84758728</v>
      </c>
      <c r="S16" s="12">
        <f t="shared" si="4"/>
        <v>-0.66579347458278249</v>
      </c>
      <c r="T16" s="114">
        <f t="shared" si="5"/>
        <v>26226198.818253011</v>
      </c>
      <c r="U16" s="73">
        <f>T16/SUMIFS(FinParameters!$L$8:$L$39,FinParameters!$B$8:$B$39,Financials!$E16,FinParameters!$C$8:$C$39,Financials!$F16)</f>
        <v>24353632.773293957</v>
      </c>
      <c r="V16" s="73">
        <f t="shared" si="6"/>
        <v>24353632.773293957</v>
      </c>
      <c r="W16" s="12"/>
      <c r="X16" s="73">
        <f t="shared" si="7"/>
        <v>34800275.388396777</v>
      </c>
      <c r="Y16" s="73">
        <f t="shared" si="8"/>
        <v>30795463.4045064</v>
      </c>
      <c r="Z16" s="73">
        <f t="shared" si="8"/>
        <v>7272684.9257066771</v>
      </c>
      <c r="AA16" s="12">
        <f t="shared" si="9"/>
        <v>0.28347994557667544</v>
      </c>
      <c r="AB16" s="114">
        <f t="shared" si="10"/>
        <v>1343.2313374015976</v>
      </c>
      <c r="AC16" s="73">
        <f>AB16/SUMIFS(FinParameters!$L$8:$L$39,FinParameters!$B$8:$B$39,Financials!$E16,FinParameters!$C$8:$C$39,Financials!$F16)</f>
        <v>1247.3238286400699</v>
      </c>
      <c r="AD16" s="73">
        <f t="shared" si="11"/>
        <v>1247.3238286400699</v>
      </c>
      <c r="AE16" s="12"/>
      <c r="AF16" s="73">
        <f t="shared" si="12"/>
        <v>34801618.619734176</v>
      </c>
      <c r="AG16" s="73">
        <f t="shared" si="13"/>
        <v>30796710.728335042</v>
      </c>
      <c r="AH16" s="73">
        <f t="shared" si="13"/>
        <v>7273932.2495353175</v>
      </c>
      <c r="AI16" s="12">
        <f t="shared" si="14"/>
        <v>0.2835285646622912</v>
      </c>
      <c r="AL16" s="73">
        <f>Summary!G16</f>
        <v>8293069.7662406433</v>
      </c>
      <c r="AM16" s="73">
        <f>IF(D16&lt;&gt;"avg",SUMIFS(Summary!$H:$H,Summary!$C:$C,Financials!C16,Summary!$E:$E,Financials!E16,Summary!$D:$D,1-Financials!D16,Summary!$F:$F,Financials!F16),SUMIFS(Summary!$H:$H,Summary!$C:$C,Financials!C16,Summary!$E:$E,Financials!E16,Summary!$D:$D,"avg",Summary!$F:$F,Financials!F16))</f>
        <v>488.48208825373263</v>
      </c>
      <c r="AN16" s="20">
        <f>Summary!I16</f>
        <v>7676064.3492178209</v>
      </c>
      <c r="AP16" s="12">
        <v>1</v>
      </c>
      <c r="AU16" s="104"/>
      <c r="AX16" s="20"/>
      <c r="AY16" s="119"/>
      <c r="AZ16" s="120"/>
    </row>
    <row r="17" spans="1:52" x14ac:dyDescent="0.3">
      <c r="A17">
        <v>13</v>
      </c>
      <c r="B17" t="str">
        <f>Summary!B17</f>
        <v>MarinusPortlandYallourn</v>
      </c>
      <c r="C17" t="str">
        <f>Summary!C17</f>
        <v>Wind</v>
      </c>
      <c r="D17" s="104">
        <f>Summary!D17</f>
        <v>0.25</v>
      </c>
      <c r="E17" t="str">
        <f>Summary!E17</f>
        <v>Cal-23</v>
      </c>
      <c r="F17" t="str">
        <f>Summary!F17</f>
        <v>Wartsila dual fuel</v>
      </c>
      <c r="G17" s="73">
        <f>SUMIFS(AL$5:AL17,$F$5:$F17,$F17,$D$5:$D17,$D17)</f>
        <v>20010563.52174937</v>
      </c>
      <c r="H17" s="73">
        <f>SUMIFS(AM$5:AM17,$F$5:$F17,$F17,$D$5:$D17,$D17)</f>
        <v>4762341.3281370867</v>
      </c>
      <c r="I17" s="20">
        <f>SUMIFS(AN$5:AN17,$F$5:$F17,$F17,$D$5:$D17,$D17)</f>
        <v>11077221.927922819</v>
      </c>
      <c r="J17" s="73">
        <f t="shared" si="0"/>
        <v>11077221.927922819</v>
      </c>
      <c r="K17" s="73">
        <f t="shared" si="1"/>
        <v>31087785.449672189</v>
      </c>
      <c r="L17" s="73">
        <f t="shared" si="2"/>
        <v>35850126.777809277</v>
      </c>
      <c r="M17" s="73">
        <f>-SUMIFS(FinParameters!$E$8:$E$39,FinParameters!$B$8:$B$39,Financials!$E17,FinParameters!$C$8:$C$39,Financials!$F17)</f>
        <v>-4275000</v>
      </c>
      <c r="N17" s="73">
        <f>-SUMIFS(FinParameters!$F$8:$F$39,FinParameters!$B$8:$B$39,Financials!$E17,FinParameters!$C$8:$C$39,Financials!$F17)</f>
        <v>-74000000</v>
      </c>
      <c r="O17" s="73">
        <f>SUMIFS(FinParameters!$G$8:$G$39,FinParameters!$B$8:$B$39,Financials!$E17,FinParameters!$C$8:$C$39,Financials!$F17)</f>
        <v>48344975.582268953</v>
      </c>
      <c r="P17" s="73">
        <f t="shared" si="3"/>
        <v>6802221.9279228188</v>
      </c>
      <c r="Q17" s="73">
        <f>P17/SUMIFS(FinParameters!$H$8:$H$39,FinParameters!$B$8:$B$39,Financials!$E17,FinParameters!$C$8:$C$39,Financials!$F17)</f>
        <v>5110610.0134656774</v>
      </c>
      <c r="R17" s="73">
        <f t="shared" si="15"/>
        <v>-18852802.489808232</v>
      </c>
      <c r="S17" s="12">
        <f t="shared" si="4"/>
        <v>-0.73485809963908777</v>
      </c>
      <c r="T17" s="114">
        <f t="shared" si="5"/>
        <v>20010563.52174937</v>
      </c>
      <c r="U17" s="73">
        <f>T17/SUMIFS(FinParameters!$L$8:$L$39,FinParameters!$B$8:$B$39,Financials!$E17,FinParameters!$C$8:$C$39,Financials!$F17)</f>
        <v>18581797.498468678</v>
      </c>
      <c r="V17" s="73">
        <f t="shared" si="6"/>
        <v>18581797.498468678</v>
      </c>
      <c r="W17" s="12"/>
      <c r="X17" s="73">
        <f t="shared" si="7"/>
        <v>26812785.449672189</v>
      </c>
      <c r="Y17" s="73">
        <f t="shared" si="8"/>
        <v>23692407.511934355</v>
      </c>
      <c r="Z17" s="73">
        <f t="shared" si="8"/>
        <v>-271004.99133955315</v>
      </c>
      <c r="AA17" s="12">
        <f t="shared" si="9"/>
        <v>-1.0563427534773755E-2</v>
      </c>
      <c r="AB17" s="114">
        <f t="shared" si="10"/>
        <v>4762341.3281370867</v>
      </c>
      <c r="AC17" s="73">
        <f>AB17/SUMIFS(FinParameters!$L$8:$L$39,FinParameters!$B$8:$B$39,Financials!$E17,FinParameters!$C$8:$C$39,Financials!$F17)</f>
        <v>4422307.3519068733</v>
      </c>
      <c r="AD17" s="73">
        <f t="shared" si="11"/>
        <v>4422307.3519068733</v>
      </c>
      <c r="AE17" s="12"/>
      <c r="AF17" s="73">
        <f t="shared" si="12"/>
        <v>31575126.777809277</v>
      </c>
      <c r="AG17" s="73">
        <f t="shared" si="13"/>
        <v>28114714.863841228</v>
      </c>
      <c r="AH17" s="73">
        <f t="shared" si="13"/>
        <v>4151302.3605673201</v>
      </c>
      <c r="AI17" s="12">
        <f t="shared" si="14"/>
        <v>0.16181245018415247</v>
      </c>
      <c r="AL17" s="73">
        <f>Summary!G17</f>
        <v>6033638.4153489191</v>
      </c>
      <c r="AM17" s="73">
        <f>IF(D17&lt;&gt;"avg",SUMIFS(Summary!$H:$H,Summary!$C:$C,Financials!C17,Summary!$E:$E,Financials!E17,Summary!$D:$D,1-Financials!D17,Summary!$F:$F,Financials!F17),SUMIFS(Summary!$H:$H,Summary!$C:$C,Financials!C17,Summary!$E:$E,Financials!E17,Summary!$D:$D,"avg",Summary!$F:$F,Financials!F17))</f>
        <v>2808516.6575054191</v>
      </c>
      <c r="AN17" s="20">
        <f>Summary!I17</f>
        <v>6677177.8644283172</v>
      </c>
      <c r="AP17" s="12">
        <v>1</v>
      </c>
      <c r="AU17" s="104"/>
      <c r="AX17" s="20"/>
      <c r="AY17" s="119"/>
      <c r="AZ17" s="120"/>
    </row>
    <row r="18" spans="1:52" x14ac:dyDescent="0.3">
      <c r="A18">
        <v>14</v>
      </c>
      <c r="B18" t="str">
        <f>Summary!B18</f>
        <v>MarinusPortlandYallourn</v>
      </c>
      <c r="C18" t="str">
        <f>Summary!C18</f>
        <v>Wind</v>
      </c>
      <c r="D18" s="104">
        <f>Summary!D18</f>
        <v>0.05</v>
      </c>
      <c r="E18" t="str">
        <f>Summary!E18</f>
        <v>Cal-23</v>
      </c>
      <c r="F18" t="str">
        <f>Summary!F18</f>
        <v>Wartsila dual fuel</v>
      </c>
      <c r="G18" s="73">
        <f>SUMIFS(AL$5:AL18,$F$5:$F18,$F18,$D$5:$D18,$D18)</f>
        <v>12553042.875294978</v>
      </c>
      <c r="H18" s="73">
        <f>SUMIFS(AM$5:AM18,$F$5:$F18,$F18,$D$5:$D18,$D18)</f>
        <v>11183371.552665371</v>
      </c>
      <c r="I18" s="20">
        <f>SUMIFS(AN$5:AN18,$F$5:$F18,$F18,$D$5:$D18,$D18)</f>
        <v>8883333.4607859515</v>
      </c>
      <c r="J18" s="73">
        <f t="shared" si="0"/>
        <v>8883333.4607859515</v>
      </c>
      <c r="K18" s="73">
        <f t="shared" si="1"/>
        <v>21436376.336080931</v>
      </c>
      <c r="L18" s="73">
        <f t="shared" si="2"/>
        <v>32619747.888746303</v>
      </c>
      <c r="M18" s="73">
        <f>-SUMIFS(FinParameters!$E$8:$E$39,FinParameters!$B$8:$B$39,Financials!$E18,FinParameters!$C$8:$C$39,Financials!$F18)</f>
        <v>-4275000</v>
      </c>
      <c r="N18" s="73">
        <f>-SUMIFS(FinParameters!$F$8:$F$39,FinParameters!$B$8:$B$39,Financials!$E18,FinParameters!$C$8:$C$39,Financials!$F18)</f>
        <v>-74000000</v>
      </c>
      <c r="O18" s="73">
        <f>SUMIFS(FinParameters!$G$8:$G$39,FinParameters!$B$8:$B$39,Financials!$E18,FinParameters!$C$8:$C$39,Financials!$F18)</f>
        <v>48344975.582268953</v>
      </c>
      <c r="P18" s="73">
        <f t="shared" si="3"/>
        <v>4608333.4607859515</v>
      </c>
      <c r="Q18" s="73">
        <f>P18/SUMIFS(FinParameters!$H$8:$H$39,FinParameters!$B$8:$B$39,Financials!$E18,FinParameters!$C$8:$C$39,Financials!$F18)</f>
        <v>3462309.1365784747</v>
      </c>
      <c r="R18" s="73">
        <f t="shared" si="15"/>
        <v>-21046690.956945091</v>
      </c>
      <c r="S18" s="12">
        <f t="shared" si="4"/>
        <v>-0.82037306276734701</v>
      </c>
      <c r="T18" s="114">
        <f t="shared" si="5"/>
        <v>12553042.875294978</v>
      </c>
      <c r="U18" s="73">
        <f>T18/SUMIFS(FinParameters!$L$8:$L$39,FinParameters!$B$8:$B$39,Financials!$E18,FinParameters!$C$8:$C$39,Financials!$F18)</f>
        <v>11656748.219249265</v>
      </c>
      <c r="V18" s="73">
        <f t="shared" si="6"/>
        <v>11656748.219249265</v>
      </c>
      <c r="W18" s="12"/>
      <c r="X18" s="73">
        <f t="shared" si="7"/>
        <v>17161376.336080931</v>
      </c>
      <c r="Y18" s="73">
        <f t="shared" si="8"/>
        <v>15119057.355827739</v>
      </c>
      <c r="Z18" s="73">
        <f t="shared" si="8"/>
        <v>-9389942.7376958262</v>
      </c>
      <c r="AA18" s="12">
        <f t="shared" si="9"/>
        <v>-0.3660079438944569</v>
      </c>
      <c r="AB18" s="114">
        <f t="shared" si="10"/>
        <v>11183371.552665371</v>
      </c>
      <c r="AC18" s="73">
        <f>AB18/SUMIFS(FinParameters!$L$8:$L$39,FinParameters!$B$8:$B$39,Financials!$E18,FinParameters!$C$8:$C$39,Financials!$F18)</f>
        <v>10384872.235901741</v>
      </c>
      <c r="AD18" s="73">
        <f t="shared" si="11"/>
        <v>10384872.235901741</v>
      </c>
      <c r="AE18" s="12"/>
      <c r="AF18" s="73">
        <f t="shared" si="12"/>
        <v>28344747.888746303</v>
      </c>
      <c r="AG18" s="73">
        <f t="shared" si="13"/>
        <v>25503929.591729481</v>
      </c>
      <c r="AH18" s="73">
        <f t="shared" si="13"/>
        <v>994929.49820591509</v>
      </c>
      <c r="AI18" s="12">
        <f t="shared" si="14"/>
        <v>3.8781077811732116E-2</v>
      </c>
      <c r="AL18" s="73">
        <f>Summary!G18</f>
        <v>2223356.5953277797</v>
      </c>
      <c r="AM18" s="73">
        <f>IF(D18&lt;&gt;"avg",SUMIFS(Summary!$H:$H,Summary!$C:$C,Financials!C18,Summary!$E:$E,Financials!E18,Summary!$D:$D,1-Financials!D18,Summary!$F:$F,Financials!F18),SUMIFS(Summary!$H:$H,Summary!$C:$C,Financials!C18,Summary!$E:$E,Financials!E18,Summary!$D:$D,"avg",Summary!$F:$F,Financials!F18))</f>
        <v>6474624.4779091263</v>
      </c>
      <c r="AN18" s="20">
        <f>Summary!I18</f>
        <v>5431176.1808665041</v>
      </c>
      <c r="AP18" s="12">
        <v>1</v>
      </c>
      <c r="AU18" s="104"/>
      <c r="AX18" s="20"/>
      <c r="AY18" s="119"/>
      <c r="AZ18" s="120"/>
    </row>
    <row r="19" spans="1:52" x14ac:dyDescent="0.3">
      <c r="A19">
        <v>15</v>
      </c>
      <c r="B19" t="str">
        <f>Summary!B19</f>
        <v>MarinusPortlandYallourn</v>
      </c>
      <c r="C19" t="str">
        <f>Summary!C19</f>
        <v>Wind</v>
      </c>
      <c r="D19" s="104">
        <f>Summary!D19</f>
        <v>0</v>
      </c>
      <c r="E19" t="str">
        <f>Summary!E19</f>
        <v>Cal-23</v>
      </c>
      <c r="F19" t="str">
        <f>Summary!F19</f>
        <v>Wartsila dual fuel</v>
      </c>
      <c r="G19" s="73">
        <f>SUMIFS(AL$5:AL19,$F$5:$F19,$F19,$D$5:$D19,$D19)</f>
        <v>972379.52002861956</v>
      </c>
      <c r="H19" s="73">
        <f>SUMIFS(AM$5:AM19,$F$5:$F19,$F19,$D$5:$D19,$D19)</f>
        <v>23683123.748359501</v>
      </c>
      <c r="I19" s="20">
        <f>SUMIFS(AN$5:AN19,$F$5:$F19,$F19,$D$5:$D19,$D19)</f>
        <v>4707709.8263169434</v>
      </c>
      <c r="J19" s="73">
        <f t="shared" si="0"/>
        <v>4707709.8263169434</v>
      </c>
      <c r="K19" s="73">
        <f t="shared" si="1"/>
        <v>5680089.3463455625</v>
      </c>
      <c r="L19" s="73">
        <f t="shared" si="2"/>
        <v>29363213.094705068</v>
      </c>
      <c r="M19" s="73">
        <f>-SUMIFS(FinParameters!$E$8:$E$39,FinParameters!$B$8:$B$39,Financials!$E19,FinParameters!$C$8:$C$39,Financials!$F19)</f>
        <v>-4275000</v>
      </c>
      <c r="N19" s="73">
        <f>-SUMIFS(FinParameters!$F$8:$F$39,FinParameters!$B$8:$B$39,Financials!$E19,FinParameters!$C$8:$C$39,Financials!$F19)</f>
        <v>-74000000</v>
      </c>
      <c r="O19" s="73">
        <f>SUMIFS(FinParameters!$G$8:$G$39,FinParameters!$B$8:$B$39,Financials!$E19,FinParameters!$C$8:$C$39,Financials!$F19)</f>
        <v>48344975.582268953</v>
      </c>
      <c r="P19" s="73">
        <f t="shared" si="3"/>
        <v>432709.82631694339</v>
      </c>
      <c r="Q19" s="73">
        <f>P19/SUMIFS(FinParameters!$H$8:$H$39,FinParameters!$B$8:$B$39,Financials!$E19,FinParameters!$C$8:$C$39,Financials!$F19)</f>
        <v>325101.29700747051</v>
      </c>
      <c r="R19" s="73">
        <f t="shared" si="15"/>
        <v>-25222314.591414109</v>
      </c>
      <c r="S19" s="12">
        <f t="shared" si="4"/>
        <v>-0.98313352506428031</v>
      </c>
      <c r="T19" s="114">
        <f t="shared" si="5"/>
        <v>972379.52002861956</v>
      </c>
      <c r="U19" s="73">
        <f>T19/SUMIFS(FinParameters!$L$8:$L$39,FinParameters!$B$8:$B$39,Financials!$E19,FinParameters!$C$8:$C$39,Financials!$F19)</f>
        <v>902951.04948900419</v>
      </c>
      <c r="V19" s="73">
        <f t="shared" si="6"/>
        <v>902951.04948900419</v>
      </c>
      <c r="W19" s="12"/>
      <c r="X19" s="73">
        <f t="shared" si="7"/>
        <v>1405089.3463455625</v>
      </c>
      <c r="Y19" s="73">
        <f t="shared" si="8"/>
        <v>1228052.3464964747</v>
      </c>
      <c r="Z19" s="73">
        <f t="shared" si="8"/>
        <v>-24319363.541925106</v>
      </c>
      <c r="AA19" s="12">
        <f t="shared" si="9"/>
        <v>-0.94793764940317815</v>
      </c>
      <c r="AB19" s="114">
        <f t="shared" si="10"/>
        <v>23683123.748359501</v>
      </c>
      <c r="AC19" s="73">
        <f>AB19/SUMIFS(FinParameters!$L$8:$L$39,FinParameters!$B$8:$B$39,Financials!$E19,FinParameters!$C$8:$C$39,Financials!$F19)</f>
        <v>21992134.761466146</v>
      </c>
      <c r="AD19" s="73">
        <f t="shared" si="11"/>
        <v>21992134.761466146</v>
      </c>
      <c r="AE19" s="12"/>
      <c r="AF19" s="73">
        <f t="shared" si="12"/>
        <v>25088213.094705064</v>
      </c>
      <c r="AG19" s="73">
        <f t="shared" si="13"/>
        <v>23220187.10796262</v>
      </c>
      <c r="AH19" s="73">
        <f t="shared" si="13"/>
        <v>-2327228.7804589607</v>
      </c>
      <c r="AI19" s="12">
        <f t="shared" si="14"/>
        <v>-9.0712397796454056E-2</v>
      </c>
      <c r="AL19" s="73">
        <f>Summary!G19</f>
        <v>-2760843.3567973408</v>
      </c>
      <c r="AM19" s="73">
        <f>IF(D19&lt;&gt;"avg",SUMIFS(Summary!$H:$H,Summary!$C:$C,Financials!C19,Summary!$E:$E,Financials!E19,Summary!$D:$D,1-Financials!D19,Summary!$F:$F,Financials!F19),SUMIFS(Summary!$H:$H,Summary!$C:$C,Financials!C19,Summary!$E:$E,Financials!E19,Summary!$D:$D,"avg",Summary!$F:$F,Financials!F19))</f>
        <v>13932590.258378031</v>
      </c>
      <c r="AN19" s="20">
        <f>Summary!I19</f>
        <v>2852616.7960429494</v>
      </c>
      <c r="AP19" s="12">
        <v>1</v>
      </c>
      <c r="AU19" s="104"/>
      <c r="AX19" s="20"/>
      <c r="AY19" s="119"/>
      <c r="AZ19" s="120"/>
    </row>
    <row r="20" spans="1:52" x14ac:dyDescent="0.3">
      <c r="A20">
        <v>16</v>
      </c>
      <c r="B20" t="str">
        <f>Summary!B20</f>
        <v>MarinusPortlandYallourn</v>
      </c>
      <c r="C20" t="str">
        <f>Summary!C20</f>
        <v>Wind</v>
      </c>
      <c r="D20" s="104" t="str">
        <f>Summary!D20</f>
        <v>avg</v>
      </c>
      <c r="E20" t="str">
        <f>Summary!E20</f>
        <v>Cal-23</v>
      </c>
      <c r="F20" t="str">
        <f>Summary!F20</f>
        <v>Wartsila dual fuel</v>
      </c>
      <c r="G20" s="73">
        <f>SUMIFS(AL$5:AL20,$F$5:$F20,$F20,$D$5:$D20,$D20)</f>
        <v>28930640.141471021</v>
      </c>
      <c r="H20" s="73">
        <f>SUMIFS(AM$5:AM20,$F$5:$F20,$F20,$D$5:$D20,$D20)</f>
        <v>-461596.18729191076</v>
      </c>
      <c r="I20" s="20">
        <f>SUMIFS(AN$5:AN20,$F$5:$F20,$F20,$D$5:$D20,$D20)</f>
        <v>13156049.016918369</v>
      </c>
      <c r="J20" s="73">
        <f t="shared" si="0"/>
        <v>13156049.016918369</v>
      </c>
      <c r="K20" s="73">
        <f t="shared" si="1"/>
        <v>42086689.15838939</v>
      </c>
      <c r="L20" s="73">
        <f t="shared" si="2"/>
        <v>41625092.971097484</v>
      </c>
      <c r="M20" s="73">
        <f>-SUMIFS(FinParameters!$E$8:$E$39,FinParameters!$B$8:$B$39,Financials!$E20,FinParameters!$C$8:$C$39,Financials!$F20)</f>
        <v>-4275000</v>
      </c>
      <c r="N20" s="73">
        <f>-SUMIFS(FinParameters!$F$8:$F$39,FinParameters!$B$8:$B$39,Financials!$E20,FinParameters!$C$8:$C$39,Financials!$F20)</f>
        <v>-74000000</v>
      </c>
      <c r="O20" s="73">
        <f>SUMIFS(FinParameters!$G$8:$G$39,FinParameters!$B$8:$B$39,Financials!$E20,FinParameters!$C$8:$C$39,Financials!$F20)</f>
        <v>48344975.582268953</v>
      </c>
      <c r="P20" s="73">
        <f t="shared" si="3"/>
        <v>8881049.0169183686</v>
      </c>
      <c r="Q20" s="73">
        <f>P20/SUMIFS(FinParameters!$H$8:$H$39,FinParameters!$B$8:$B$39,Financials!$E20,FinParameters!$C$8:$C$39,Financials!$F20)</f>
        <v>6672463.5739431754</v>
      </c>
      <c r="R20" s="73">
        <f t="shared" si="15"/>
        <v>-16773975.400812678</v>
      </c>
      <c r="S20" s="12">
        <f t="shared" si="4"/>
        <v>-0.65382808169224049</v>
      </c>
      <c r="T20" s="114">
        <f t="shared" si="5"/>
        <v>28930640.141471021</v>
      </c>
      <c r="U20" s="73">
        <f>T20/SUMIFS(FinParameters!$L$8:$L$39,FinParameters!$B$8:$B$39,Financials!$E20,FinParameters!$C$8:$C$39,Financials!$F20)</f>
        <v>26864975.392901227</v>
      </c>
      <c r="V20" s="73">
        <f t="shared" si="6"/>
        <v>26864975.392901227</v>
      </c>
      <c r="W20" s="12"/>
      <c r="X20" s="73">
        <f t="shared" si="7"/>
        <v>37811689.15838939</v>
      </c>
      <c r="Y20" s="73">
        <f t="shared" si="8"/>
        <v>33537438.966844402</v>
      </c>
      <c r="Z20" s="73">
        <f t="shared" si="8"/>
        <v>10090999.992088549</v>
      </c>
      <c r="AA20" s="12">
        <f t="shared" si="9"/>
        <v>0.39333425795199478</v>
      </c>
      <c r="AB20" s="114">
        <f t="shared" si="10"/>
        <v>-461596.18729191076</v>
      </c>
      <c r="AC20" s="73">
        <f>AB20/SUMIFS(FinParameters!$L$8:$L$39,FinParameters!$B$8:$B$39,Financials!$E20,FinParameters!$C$8:$C$39,Financials!$F20)</f>
        <v>-428637.94760207034</v>
      </c>
      <c r="AD20" s="73">
        <f t="shared" si="11"/>
        <v>-428637.94760207034</v>
      </c>
      <c r="AE20" s="12"/>
      <c r="AF20" s="73">
        <f t="shared" si="12"/>
        <v>37350092.971097477</v>
      </c>
      <c r="AG20" s="73">
        <f t="shared" si="13"/>
        <v>33108801.019242331</v>
      </c>
      <c r="AH20" s="73">
        <f t="shared" si="13"/>
        <v>9662362.044486478</v>
      </c>
      <c r="AI20" s="12">
        <f t="shared" si="14"/>
        <v>0.37662649963445349</v>
      </c>
      <c r="AL20" s="73">
        <f>Summary!G20</f>
        <v>9916997.1262300704</v>
      </c>
      <c r="AM20" s="73">
        <f>IF(D20&lt;&gt;"avg",SUMIFS(Summary!$H:$H,Summary!$C:$C,Financials!C20,Summary!$E:$E,Financials!E20,Summary!$D:$D,1-Financials!D20,Summary!$F:$F,Financials!F20),SUMIFS(Summary!$H:$H,Summary!$C:$C,Financials!C20,Summary!$E:$E,Financials!E20,Summary!$D:$D,"avg",Summary!$F:$F,Financials!F20))</f>
        <v>-266356.11720052944</v>
      </c>
      <c r="AN20" s="20">
        <f>Summary!I20</f>
        <v>7794898.1236141296</v>
      </c>
      <c r="AP20" s="12">
        <v>1</v>
      </c>
      <c r="AU20" s="104"/>
      <c r="AX20" s="20"/>
      <c r="AY20" s="119"/>
    </row>
    <row r="21" spans="1:52" x14ac:dyDescent="0.3">
      <c r="A21">
        <v>17</v>
      </c>
      <c r="B21" t="str">
        <f>Summary!B21</f>
        <v>MarinusPortlandYallourn</v>
      </c>
      <c r="C21" t="str">
        <f>Summary!C21</f>
        <v>Wind</v>
      </c>
      <c r="D21" s="104">
        <f>Summary!D21</f>
        <v>1</v>
      </c>
      <c r="E21" t="str">
        <f>Summary!E21</f>
        <v>Cal-24</v>
      </c>
      <c r="F21" t="str">
        <f>Summary!F21</f>
        <v>Wartsila dual fuel</v>
      </c>
      <c r="G21" s="73">
        <f>SUMIFS(AL$5:AL21,$F$5:$F21,$F21,$D$5:$D21,$D21)</f>
        <v>90666589.108795375</v>
      </c>
      <c r="H21" s="73">
        <f>SUMIFS(AM$5:AM21,$F$5:$F21,$F21,$D$5:$D21,$D21)</f>
        <v>-50079130.865416773</v>
      </c>
      <c r="I21" s="20">
        <f>SUMIFS(AN$5:AN21,$F$5:$F21,$F21,$D$5:$D21,$D21)</f>
        <v>38816654.599141181</v>
      </c>
      <c r="J21" s="73">
        <f t="shared" si="0"/>
        <v>38816654.599141181</v>
      </c>
      <c r="K21" s="73">
        <f t="shared" si="1"/>
        <v>129483243.70793656</v>
      </c>
      <c r="L21" s="73">
        <f t="shared" si="2"/>
        <v>79404112.84251979</v>
      </c>
      <c r="M21" s="73">
        <f>-SUMIFS(FinParameters!$E$8:$E$39,FinParameters!$B$8:$B$39,Financials!$E21,FinParameters!$C$8:$C$39,Financials!$F21)</f>
        <v>-5925625</v>
      </c>
      <c r="N21" s="73">
        <f>-SUMIFS(FinParameters!$F$8:$F$39,FinParameters!$B$8:$B$39,Financials!$E21,FinParameters!$C$8:$C$39,Financials!$F21)</f>
        <v>-74000000</v>
      </c>
      <c r="O21" s="73">
        <f>SUMIFS(FinParameters!$G$8:$G$39,FinParameters!$B$8:$B$39,Financials!$E21,FinParameters!$C$8:$C$39,Financials!$F21)</f>
        <v>40983354.300423451</v>
      </c>
      <c r="P21" s="73">
        <f t="shared" si="3"/>
        <v>32891029.599141181</v>
      </c>
      <c r="Q21" s="73">
        <f>P21/SUMIFS(FinParameters!$H$8:$H$39,FinParameters!$B$8:$B$39,Financials!$E21,FinParameters!$C$8:$C$39,Financials!$F21)</f>
        <v>22465015.777024224</v>
      </c>
      <c r="R21" s="73">
        <f t="shared" si="15"/>
        <v>-125616.10043536872</v>
      </c>
      <c r="S21" s="12">
        <f t="shared" si="4"/>
        <v>-3.8046293853824099E-3</v>
      </c>
      <c r="T21" s="114">
        <f t="shared" si="5"/>
        <v>90666589.108795375</v>
      </c>
      <c r="U21" s="73">
        <f>T21/SUMIFS(FinParameters!$L$8:$L$39,FinParameters!$B$8:$B$39,Financials!$E21,FinParameters!$C$8:$C$39,Financials!$F21)</f>
        <v>82139454.864907622</v>
      </c>
      <c r="V21" s="73">
        <f t="shared" si="6"/>
        <v>82139454.864907622</v>
      </c>
      <c r="W21" s="12"/>
      <c r="X21" s="73">
        <f t="shared" si="7"/>
        <v>123557618.70793656</v>
      </c>
      <c r="Y21" s="73">
        <f t="shared" si="8"/>
        <v>104604470.64193185</v>
      </c>
      <c r="Z21" s="73">
        <f t="shared" si="8"/>
        <v>82013838.764472246</v>
      </c>
      <c r="AA21" s="12">
        <f t="shared" si="9"/>
        <v>2.4840148666441939</v>
      </c>
      <c r="AB21" s="114">
        <f t="shared" si="10"/>
        <v>-50079130.865416773</v>
      </c>
      <c r="AC21" s="73">
        <f>AB21/SUMIFS(FinParameters!$L$8:$L$39,FinParameters!$B$8:$B$39,Financials!$E21,FinParameters!$C$8:$C$39,Financials!$F21)</f>
        <v>-45369220.898535639</v>
      </c>
      <c r="AD21" s="73">
        <f t="shared" si="11"/>
        <v>-45369220.898535639</v>
      </c>
      <c r="AE21" s="12"/>
      <c r="AF21" s="73">
        <f t="shared" si="12"/>
        <v>73478487.84251979</v>
      </c>
      <c r="AG21" s="73">
        <f t="shared" si="13"/>
        <v>59235249.743396208</v>
      </c>
      <c r="AH21" s="73">
        <f t="shared" si="13"/>
        <v>36644617.865936607</v>
      </c>
      <c r="AI21" s="12">
        <f t="shared" si="14"/>
        <v>1.1098831237846365</v>
      </c>
      <c r="AL21" s="73">
        <f>Summary!G21</f>
        <v>19179000.014053375</v>
      </c>
      <c r="AM21" s="73">
        <f>IF(D21&lt;&gt;"avg",SUMIFS(Summary!$H:$H,Summary!$C:$C,Financials!C21,Summary!$E:$E,Financials!E21,Summary!$D:$D,1-Financials!D21,Summary!$F:$F,Financials!F21),SUMIFS(Summary!$H:$H,Summary!$C:$C,Financials!C21,Summary!$E:$E,Financials!E21,Summary!$D:$D,"avg",Summary!$F:$F,Financials!F21))</f>
        <v>-15432009.50928586</v>
      </c>
      <c r="AN21" s="20">
        <f>Summary!I21</f>
        <v>12631843.59317591</v>
      </c>
      <c r="AP21" s="12">
        <v>1</v>
      </c>
    </row>
    <row r="22" spans="1:52" x14ac:dyDescent="0.3">
      <c r="A22">
        <v>18</v>
      </c>
      <c r="B22" t="str">
        <f>Summary!B22</f>
        <v>MarinusPortlandYallourn</v>
      </c>
      <c r="C22" t="str">
        <f>Summary!C22</f>
        <v>Wind</v>
      </c>
      <c r="D22" s="104">
        <f>Summary!D22</f>
        <v>0.95</v>
      </c>
      <c r="E22" t="str">
        <f>Summary!E22</f>
        <v>Cal-24</v>
      </c>
      <c r="F22" t="str">
        <f>Summary!F22</f>
        <v>Wartsila dual fuel</v>
      </c>
      <c r="G22" s="73">
        <f>SUMIFS(AL$5:AL22,$F$5:$F22,$F22,$D$5:$D22,$D22)</f>
        <v>63085509.717595197</v>
      </c>
      <c r="H22" s="73">
        <f>SUMIFS(AM$5:AM22,$F$5:$F22,$F22,$D$5:$D22,$D22)</f>
        <v>-20729329.239661254</v>
      </c>
      <c r="I22" s="20">
        <f>SUMIFS(AN$5:AN22,$F$5:$F22,$F22,$D$5:$D22,$D22)</f>
        <v>28002627.654024303</v>
      </c>
      <c r="J22" s="73">
        <f t="shared" si="0"/>
        <v>28002627.654024303</v>
      </c>
      <c r="K22" s="73">
        <f t="shared" si="1"/>
        <v>91088137.371619493</v>
      </c>
      <c r="L22" s="73">
        <f t="shared" si="2"/>
        <v>70358808.131958246</v>
      </c>
      <c r="M22" s="73">
        <f>-SUMIFS(FinParameters!$E$8:$E$39,FinParameters!$B$8:$B$39,Financials!$E22,FinParameters!$C$8:$C$39,Financials!$F22)</f>
        <v>-5925625</v>
      </c>
      <c r="N22" s="73">
        <f>-SUMIFS(FinParameters!$F$8:$F$39,FinParameters!$B$8:$B$39,Financials!$E22,FinParameters!$C$8:$C$39,Financials!$F22)</f>
        <v>-74000000</v>
      </c>
      <c r="O22" s="73">
        <f>SUMIFS(FinParameters!$G$8:$G$39,FinParameters!$B$8:$B$39,Financials!$E22,FinParameters!$C$8:$C$39,Financials!$F22)</f>
        <v>40983354.300423451</v>
      </c>
      <c r="P22" s="73">
        <f t="shared" si="3"/>
        <v>22077002.654024303</v>
      </c>
      <c r="Q22" s="73">
        <f>P22/SUMIFS(FinParameters!$H$8:$H$39,FinParameters!$B$8:$B$39,Financials!$E22,FinParameters!$C$8:$C$39,Financials!$F22)</f>
        <v>15078889.866828969</v>
      </c>
      <c r="R22" s="73">
        <f t="shared" si="15"/>
        <v>-10939643.045552246</v>
      </c>
      <c r="S22" s="12">
        <f t="shared" si="4"/>
        <v>-0.33133720321239513</v>
      </c>
      <c r="T22" s="114">
        <f t="shared" si="5"/>
        <v>63085509.717595197</v>
      </c>
      <c r="U22" s="73">
        <f>T22/SUMIFS(FinParameters!$L$8:$L$39,FinParameters!$B$8:$B$39,Financials!$E22,FinParameters!$C$8:$C$39,Financials!$F22)</f>
        <v>57152358.206176579</v>
      </c>
      <c r="V22" s="73">
        <f t="shared" si="6"/>
        <v>57152358.206176579</v>
      </c>
      <c r="W22" s="12"/>
      <c r="X22" s="73">
        <f t="shared" si="7"/>
        <v>85162512.371619493</v>
      </c>
      <c r="Y22" s="73">
        <f t="shared" si="8"/>
        <v>72231248.073005542</v>
      </c>
      <c r="Z22" s="73">
        <f t="shared" si="8"/>
        <v>46212715.160624333</v>
      </c>
      <c r="AA22" s="12">
        <f t="shared" si="9"/>
        <v>1.3996792884752987</v>
      </c>
      <c r="AB22" s="114">
        <f t="shared" si="10"/>
        <v>-20729329.239661254</v>
      </c>
      <c r="AC22" s="73">
        <f>AB22/SUMIFS(FinParameters!$L$8:$L$39,FinParameters!$B$8:$B$39,Financials!$E22,FinParameters!$C$8:$C$39,Financials!$F22)</f>
        <v>-18779749.19093753</v>
      </c>
      <c r="AD22" s="73">
        <f t="shared" si="11"/>
        <v>-18779749.19093753</v>
      </c>
      <c r="AE22" s="12"/>
      <c r="AF22" s="73">
        <f t="shared" si="12"/>
        <v>64433183.131958239</v>
      </c>
      <c r="AG22" s="73">
        <f t="shared" si="13"/>
        <v>53451498.882068008</v>
      </c>
      <c r="AH22" s="73">
        <f t="shared" si="13"/>
        <v>27432965.969686802</v>
      </c>
      <c r="AI22" s="12">
        <f t="shared" si="14"/>
        <v>0.83088288917364617</v>
      </c>
      <c r="AL22" s="73">
        <f>Summary!G22</f>
        <v>12814810.71424228</v>
      </c>
      <c r="AM22" s="73">
        <f>IF(D22&lt;&gt;"avg",SUMIFS(Summary!$H:$H,Summary!$C:$C,Financials!C22,Summary!$E:$E,Financials!E22,Summary!$D:$D,1-Financials!D22,Summary!$F:$F,Financials!F22),SUMIFS(Summary!$H:$H,Summary!$C:$C,Financials!C22,Summary!$E:$E,Financials!E22,Summary!$D:$D,"avg",Summary!$F:$F,Financials!F22))</f>
        <v>-7354760.5696954289</v>
      </c>
      <c r="AN22" s="20">
        <f>Summary!I22</f>
        <v>9522709.557614902</v>
      </c>
      <c r="AP22" s="12">
        <v>1</v>
      </c>
    </row>
    <row r="23" spans="1:52" x14ac:dyDescent="0.3">
      <c r="A23">
        <v>19</v>
      </c>
      <c r="B23" t="str">
        <f>Summary!B23</f>
        <v>MarinusPortlandYallourn</v>
      </c>
      <c r="C23" t="str">
        <f>Summary!C23</f>
        <v>Wind</v>
      </c>
      <c r="D23" s="104">
        <f>Summary!D23</f>
        <v>0.75</v>
      </c>
      <c r="E23" t="str">
        <f>Summary!E23</f>
        <v>Cal-24</v>
      </c>
      <c r="F23" t="str">
        <f>Summary!F23</f>
        <v>Wartsila dual fuel</v>
      </c>
      <c r="G23" s="73">
        <f>SUMIFS(AL$5:AL23,$F$5:$F23,$F23,$D$5:$D23,$D23)</f>
        <v>44452385.133129254</v>
      </c>
      <c r="H23" s="73">
        <f>SUMIFS(AM$5:AM23,$F$5:$F23,$F23,$D$5:$D23,$D23)</f>
        <v>-8427150.9945051931</v>
      </c>
      <c r="I23" s="20">
        <f>SUMIFS(AN$5:AN23,$F$5:$F23,$F23,$D$5:$D23,$D23)</f>
        <v>22934125.502888583</v>
      </c>
      <c r="J23" s="73">
        <f t="shared" si="0"/>
        <v>22934125.502888583</v>
      </c>
      <c r="K23" s="73">
        <f t="shared" si="1"/>
        <v>67386510.636017829</v>
      </c>
      <c r="L23" s="73">
        <f t="shared" si="2"/>
        <v>58959359.64151264</v>
      </c>
      <c r="M23" s="73">
        <f>-SUMIFS(FinParameters!$E$8:$E$39,FinParameters!$B$8:$B$39,Financials!$E23,FinParameters!$C$8:$C$39,Financials!$F23)</f>
        <v>-5925625</v>
      </c>
      <c r="N23" s="73">
        <f>-SUMIFS(FinParameters!$F$8:$F$39,FinParameters!$B$8:$B$39,Financials!$E23,FinParameters!$C$8:$C$39,Financials!$F23)</f>
        <v>-74000000</v>
      </c>
      <c r="O23" s="73">
        <f>SUMIFS(FinParameters!$G$8:$G$39,FinParameters!$B$8:$B$39,Financials!$E23,FinParameters!$C$8:$C$39,Financials!$F23)</f>
        <v>40983354.300423451</v>
      </c>
      <c r="P23" s="73">
        <f t="shared" si="3"/>
        <v>17008500.502888583</v>
      </c>
      <c r="Q23" s="73">
        <f>P23/SUMIFS(FinParameters!$H$8:$H$39,FinParameters!$B$8:$B$39,Financials!$E23,FinParameters!$C$8:$C$39,Financials!$F23)</f>
        <v>11617034.699056469</v>
      </c>
      <c r="R23" s="73">
        <f t="shared" si="15"/>
        <v>-16008145.196687967</v>
      </c>
      <c r="S23" s="12">
        <f t="shared" si="4"/>
        <v>-0.48485074293580577</v>
      </c>
      <c r="T23" s="114">
        <f t="shared" si="5"/>
        <v>44452385.133129254</v>
      </c>
      <c r="U23" s="73">
        <f>T23/SUMIFS(FinParameters!$L$8:$L$39,FinParameters!$B$8:$B$39,Financials!$E23,FinParameters!$C$8:$C$39,Financials!$F23)</f>
        <v>40271666.974245489</v>
      </c>
      <c r="V23" s="73">
        <f t="shared" si="6"/>
        <v>40271666.974245489</v>
      </c>
      <c r="W23" s="12"/>
      <c r="X23" s="73">
        <f t="shared" si="7"/>
        <v>61460885.636017829</v>
      </c>
      <c r="Y23" s="73">
        <f t="shared" si="8"/>
        <v>51888701.673301958</v>
      </c>
      <c r="Z23" s="73">
        <f t="shared" si="8"/>
        <v>24263521.777557522</v>
      </c>
      <c r="AA23" s="12">
        <f t="shared" si="9"/>
        <v>0.73488754727948369</v>
      </c>
      <c r="AB23" s="114">
        <f t="shared" si="10"/>
        <v>-8427150.9945051931</v>
      </c>
      <c r="AC23" s="73">
        <f>AB23/SUMIFS(FinParameters!$L$8:$L$39,FinParameters!$B$8:$B$39,Financials!$E23,FinParameters!$C$8:$C$39,Financials!$F23)</f>
        <v>-7634582.8772968762</v>
      </c>
      <c r="AD23" s="73">
        <f t="shared" si="11"/>
        <v>-7634582.8772968762</v>
      </c>
      <c r="AE23" s="12"/>
      <c r="AF23" s="73">
        <f t="shared" si="12"/>
        <v>53033734.641512632</v>
      </c>
      <c r="AG23" s="73">
        <f t="shared" si="13"/>
        <v>44254118.796005085</v>
      </c>
      <c r="AH23" s="73">
        <f t="shared" si="13"/>
        <v>16628938.900260646</v>
      </c>
      <c r="AI23" s="12">
        <f t="shared" si="14"/>
        <v>0.50365318910860524</v>
      </c>
      <c r="AL23" s="73">
        <f>Summary!G23</f>
        <v>7218284.8792932946</v>
      </c>
      <c r="AM23" s="73">
        <f>IF(D23&lt;&gt;"avg",SUMIFS(Summary!$H:$H,Summary!$C:$C,Financials!C23,Summary!$E:$E,Financials!E23,Summary!$D:$D,1-Financials!D23,Summary!$F:$F,Financials!F23),SUMIFS(Summary!$H:$H,Summary!$C:$C,Financials!C23,Summary!$E:$E,Financials!E23,Summary!$D:$D,"avg",Summary!$F:$F,Financials!F23))</f>
        <v>-3021562.7904051421</v>
      </c>
      <c r="AN23" s="20">
        <f>Summary!I23</f>
        <v>7972799.9440439055</v>
      </c>
      <c r="AP23" s="12">
        <v>1</v>
      </c>
    </row>
    <row r="24" spans="1:52" x14ac:dyDescent="0.3">
      <c r="A24">
        <v>20</v>
      </c>
      <c r="B24" t="str">
        <f>Summary!B24</f>
        <v>MarinusPortlandYallourn</v>
      </c>
      <c r="C24" t="str">
        <f>Summary!C24</f>
        <v>Wind</v>
      </c>
      <c r="D24" s="104">
        <f>Summary!D24</f>
        <v>0.5</v>
      </c>
      <c r="E24" t="str">
        <f>Summary!E24</f>
        <v>Cal-24</v>
      </c>
      <c r="F24" t="str">
        <f>Summary!F24</f>
        <v>Wartsila dual fuel</v>
      </c>
      <c r="G24" s="73">
        <f>SUMIFS(AL$5:AL24,$F$5:$F24,$F24,$D$5:$D24,$D24)</f>
        <v>29604488.17694762</v>
      </c>
      <c r="H24" s="73">
        <f>SUMIFS(AM$5:AM24,$F$5:$F24,$F24,$D$5:$D24,$D24)</f>
        <v>1343.2313374000373</v>
      </c>
      <c r="I24" s="20">
        <f>SUMIFS(AN$5:AN24,$F$5:$F24,$F24,$D$5:$D24,$D24)</f>
        <v>19735511.918006234</v>
      </c>
      <c r="J24" s="73">
        <f t="shared" si="0"/>
        <v>19735511.918006234</v>
      </c>
      <c r="K24" s="73">
        <f t="shared" si="1"/>
        <v>49340000.09495385</v>
      </c>
      <c r="L24" s="73">
        <f t="shared" si="2"/>
        <v>49341343.326291248</v>
      </c>
      <c r="M24" s="73">
        <f>-SUMIFS(FinParameters!$E$8:$E$39,FinParameters!$B$8:$B$39,Financials!$E24,FinParameters!$C$8:$C$39,Financials!$F24)</f>
        <v>-5925625</v>
      </c>
      <c r="N24" s="73">
        <f>-SUMIFS(FinParameters!$F$8:$F$39,FinParameters!$B$8:$B$39,Financials!$E24,FinParameters!$C$8:$C$39,Financials!$F24)</f>
        <v>-74000000</v>
      </c>
      <c r="O24" s="73">
        <f>SUMIFS(FinParameters!$G$8:$G$39,FinParameters!$B$8:$B$39,Financials!$E24,FinParameters!$C$8:$C$39,Financials!$F24)</f>
        <v>40983354.300423451</v>
      </c>
      <c r="P24" s="73">
        <f t="shared" si="3"/>
        <v>13809886.918006234</v>
      </c>
      <c r="Q24" s="73">
        <f>P24/SUMIFS(FinParameters!$H$8:$H$39,FinParameters!$B$8:$B$39,Financials!$E24,FinParameters!$C$8:$C$39,Financials!$F24)</f>
        <v>9432338.5820683204</v>
      </c>
      <c r="R24" s="73">
        <f t="shared" si="15"/>
        <v>-19206758.781570315</v>
      </c>
      <c r="S24" s="12">
        <f t="shared" si="4"/>
        <v>-0.58172956018414224</v>
      </c>
      <c r="T24" s="114">
        <f t="shared" si="5"/>
        <v>29604488.17694762</v>
      </c>
      <c r="U24" s="73">
        <f>T24/SUMIFS(FinParameters!$L$8:$L$39,FinParameters!$B$8:$B$39,Financials!$E24,FinParameters!$C$8:$C$39,Financials!$F24)</f>
        <v>26820205.152872421</v>
      </c>
      <c r="V24" s="73">
        <f t="shared" si="6"/>
        <v>26820205.152872421</v>
      </c>
      <c r="W24" s="12"/>
      <c r="X24" s="73">
        <f t="shared" si="7"/>
        <v>43414375.09495385</v>
      </c>
      <c r="Y24" s="73">
        <f t="shared" si="8"/>
        <v>36252543.734940737</v>
      </c>
      <c r="Z24" s="73">
        <f t="shared" si="8"/>
        <v>7613446.3713021055</v>
      </c>
      <c r="AA24" s="12">
        <f t="shared" si="9"/>
        <v>0.23059418090432338</v>
      </c>
      <c r="AB24" s="114">
        <f t="shared" si="10"/>
        <v>1343.2313374000373</v>
      </c>
      <c r="AC24" s="73">
        <f>AB24/SUMIFS(FinParameters!$L$8:$L$39,FinParameters!$B$8:$B$39,Financials!$E24,FinParameters!$C$8:$C$39,Financials!$F24)</f>
        <v>1216.9012962328011</v>
      </c>
      <c r="AD24" s="73">
        <f t="shared" si="11"/>
        <v>1216.9012962328011</v>
      </c>
      <c r="AE24" s="12"/>
      <c r="AF24" s="73">
        <f t="shared" si="12"/>
        <v>43415718.326291248</v>
      </c>
      <c r="AG24" s="73">
        <f t="shared" si="13"/>
        <v>36253760.636236973</v>
      </c>
      <c r="AH24" s="73">
        <f t="shared" si="13"/>
        <v>7614663.2725983383</v>
      </c>
      <c r="AI24" s="12">
        <f t="shared" si="14"/>
        <v>0.23063103810984648</v>
      </c>
      <c r="AL24" s="73">
        <f>Summary!G24</f>
        <v>3378289.3586946107</v>
      </c>
      <c r="AM24" s="73">
        <f>IF(D24&lt;&gt;"avg",SUMIFS(Summary!$H:$H,Summary!$C:$C,Financials!C24,Summary!$E:$E,Financials!E24,Summary!$D:$D,1-Financials!D24,Summary!$F:$F,Financials!F24),SUMIFS(Summary!$H:$H,Summary!$C:$C,Financials!C24,Summary!$E:$E,Financials!E24,Summary!$D:$D,"avg",Summary!$F:$F,Financials!F24))</f>
        <v>-1.56035184772918E-9</v>
      </c>
      <c r="AN24" s="20">
        <f>Summary!I24</f>
        <v>6886435.3478624709</v>
      </c>
      <c r="AP24" s="12">
        <v>1</v>
      </c>
    </row>
    <row r="25" spans="1:52" x14ac:dyDescent="0.3">
      <c r="A25">
        <v>21</v>
      </c>
      <c r="B25" t="str">
        <f>Summary!B25</f>
        <v>MarinusPortlandYallourn</v>
      </c>
      <c r="C25" t="str">
        <f>Summary!C25</f>
        <v>Wind</v>
      </c>
      <c r="D25" s="104">
        <f>Summary!D25</f>
        <v>0.25</v>
      </c>
      <c r="E25" t="str">
        <f>Summary!E25</f>
        <v>Cal-24</v>
      </c>
      <c r="F25" t="str">
        <f>Summary!F25</f>
        <v>Wartsila dual fuel</v>
      </c>
      <c r="G25" s="73">
        <f>SUMIFS(AL$5:AL25,$F$5:$F25,$F25,$D$5:$D25,$D25)</f>
        <v>20903611.202221569</v>
      </c>
      <c r="H25" s="73">
        <f>SUMIFS(AM$5:AM25,$F$5:$F25,$F25,$D$5:$D25,$D25)</f>
        <v>7536268.7383486815</v>
      </c>
      <c r="I25" s="20">
        <f>SUMIFS(AN$5:AN25,$F$5:$F25,$F25,$D$5:$D25,$D25)</f>
        <v>17018194.65452721</v>
      </c>
      <c r="J25" s="73">
        <f t="shared" si="0"/>
        <v>17018194.65452721</v>
      </c>
      <c r="K25" s="73">
        <f t="shared" si="1"/>
        <v>37921805.856748775</v>
      </c>
      <c r="L25" s="73">
        <f t="shared" si="2"/>
        <v>45458074.59509746</v>
      </c>
      <c r="M25" s="73">
        <f>-SUMIFS(FinParameters!$E$8:$E$39,FinParameters!$B$8:$B$39,Financials!$E25,FinParameters!$C$8:$C$39,Financials!$F25)</f>
        <v>-5925625</v>
      </c>
      <c r="N25" s="73">
        <f>-SUMIFS(FinParameters!$F$8:$F$39,FinParameters!$B$8:$B$39,Financials!$E25,FinParameters!$C$8:$C$39,Financials!$F25)</f>
        <v>-74000000</v>
      </c>
      <c r="O25" s="73">
        <f>SUMIFS(FinParameters!$G$8:$G$39,FinParameters!$B$8:$B$39,Financials!$E25,FinParameters!$C$8:$C$39,Financials!$F25)</f>
        <v>40983354.300423451</v>
      </c>
      <c r="P25" s="73">
        <f t="shared" si="3"/>
        <v>11092569.65452721</v>
      </c>
      <c r="Q25" s="73">
        <f>P25/SUMIFS(FinParameters!$H$8:$H$39,FinParameters!$B$8:$B$39,Financials!$E25,FinParameters!$C$8:$C$39,Financials!$F25)</f>
        <v>7576374.3286163546</v>
      </c>
      <c r="R25" s="73">
        <f t="shared" si="15"/>
        <v>-21924076.04504934</v>
      </c>
      <c r="S25" s="12">
        <f t="shared" si="4"/>
        <v>-0.66403099347340799</v>
      </c>
      <c r="T25" s="114">
        <f t="shared" si="5"/>
        <v>20903611.202221569</v>
      </c>
      <c r="U25" s="73">
        <f>T25/SUMIFS(FinParameters!$L$8:$L$39,FinParameters!$B$8:$B$39,Financials!$E25,FinParameters!$C$8:$C$39,Financials!$F25)</f>
        <v>18937640.047296014</v>
      </c>
      <c r="V25" s="73">
        <f t="shared" si="6"/>
        <v>18937640.047296014</v>
      </c>
      <c r="W25" s="12"/>
      <c r="X25" s="73">
        <f t="shared" si="7"/>
        <v>31996180.856748775</v>
      </c>
      <c r="Y25" s="73">
        <f t="shared" si="8"/>
        <v>26514014.375912368</v>
      </c>
      <c r="Z25" s="73">
        <f t="shared" si="8"/>
        <v>-2986435.9977533258</v>
      </c>
      <c r="AA25" s="12">
        <f t="shared" si="9"/>
        <v>-9.0452434960454756E-2</v>
      </c>
      <c r="AB25" s="114">
        <f t="shared" si="10"/>
        <v>7536268.7383486815</v>
      </c>
      <c r="AC25" s="73">
        <f>AB25/SUMIFS(FinParameters!$L$8:$L$39,FinParameters!$B$8:$B$39,Financials!$E25,FinParameters!$C$8:$C$39,Financials!$F25)</f>
        <v>6827487.5228912244</v>
      </c>
      <c r="AD25" s="73">
        <f t="shared" si="11"/>
        <v>6827487.5228912244</v>
      </c>
      <c r="AE25" s="12"/>
      <c r="AF25" s="73">
        <f t="shared" si="12"/>
        <v>39532449.595097452</v>
      </c>
      <c r="AG25" s="73">
        <f t="shared" si="13"/>
        <v>33341501.898803592</v>
      </c>
      <c r="AH25" s="73">
        <f t="shared" si="13"/>
        <v>3841051.5251378985</v>
      </c>
      <c r="AI25" s="12">
        <f t="shared" si="14"/>
        <v>0.11633681870921132</v>
      </c>
      <c r="AL25" s="73">
        <f>Summary!G25</f>
        <v>893047.68047220027</v>
      </c>
      <c r="AM25" s="73">
        <f>IF(D25&lt;&gt;"avg",SUMIFS(Summary!$H:$H,Summary!$C:$C,Financials!C25,Summary!$E:$E,Financials!E25,Summary!$D:$D,1-Financials!D25,Summary!$F:$F,Financials!F25),SUMIFS(Summary!$H:$H,Summary!$C:$C,Financials!C25,Summary!$E:$E,Financials!E25,Summary!$D:$D,"avg",Summary!$F:$F,Financials!F25))</f>
        <v>2773927.4102115943</v>
      </c>
      <c r="AN25" s="20">
        <f>Summary!I25</f>
        <v>5940972.726604389</v>
      </c>
      <c r="AP25" s="12">
        <v>1</v>
      </c>
    </row>
    <row r="26" spans="1:52" x14ac:dyDescent="0.3">
      <c r="A26">
        <v>22</v>
      </c>
      <c r="B26" t="str">
        <f>Summary!B26</f>
        <v>MarinusPortlandYallourn</v>
      </c>
      <c r="C26" t="str">
        <f>Summary!C26</f>
        <v>Wind</v>
      </c>
      <c r="D26" s="104">
        <f>Summary!D26</f>
        <v>0.05</v>
      </c>
      <c r="E26" t="str">
        <f>Summary!E26</f>
        <v>Cal-24</v>
      </c>
      <c r="F26" t="str">
        <f>Summary!F26</f>
        <v>Wartsila dual fuel</v>
      </c>
      <c r="G26" s="73">
        <f>SUMIFS(AL$5:AL26,$F$5:$F26,$F26,$D$5:$D26,$D26)</f>
        <v>10343955.02060969</v>
      </c>
      <c r="H26" s="73">
        <f>SUMIFS(AM$5:AM26,$F$5:$F26,$F26,$D$5:$D26,$D26)</f>
        <v>17720593.160017345</v>
      </c>
      <c r="I26" s="20">
        <f>SUMIFS(AN$5:AN26,$F$5:$F26,$F26,$D$5:$D26,$D26)</f>
        <v>13618317.08333417</v>
      </c>
      <c r="J26" s="73">
        <f t="shared" si="0"/>
        <v>13618317.08333417</v>
      </c>
      <c r="K26" s="73">
        <f t="shared" si="1"/>
        <v>23962272.103943862</v>
      </c>
      <c r="L26" s="73">
        <f t="shared" si="2"/>
        <v>41682865.263961203</v>
      </c>
      <c r="M26" s="73">
        <f>-SUMIFS(FinParameters!$E$8:$E$39,FinParameters!$B$8:$B$39,Financials!$E26,FinParameters!$C$8:$C$39,Financials!$F26)</f>
        <v>-5925625</v>
      </c>
      <c r="N26" s="73">
        <f>-SUMIFS(FinParameters!$F$8:$F$39,FinParameters!$B$8:$B$39,Financials!$E26,FinParameters!$C$8:$C$39,Financials!$F26)</f>
        <v>-74000000</v>
      </c>
      <c r="O26" s="73">
        <f>SUMIFS(FinParameters!$G$8:$G$39,FinParameters!$B$8:$B$39,Financials!$E26,FinParameters!$C$8:$C$39,Financials!$F26)</f>
        <v>40983354.300423451</v>
      </c>
      <c r="P26" s="73">
        <f t="shared" si="3"/>
        <v>7692692.0833341703</v>
      </c>
      <c r="Q26" s="73">
        <f>P26/SUMIFS(FinParameters!$H$8:$H$39,FinParameters!$B$8:$B$39,Financials!$E26,FinParameters!$C$8:$C$39,Financials!$F26)</f>
        <v>5254212.200897594</v>
      </c>
      <c r="R26" s="73">
        <f t="shared" si="15"/>
        <v>-25323953.616242379</v>
      </c>
      <c r="S26" s="12">
        <f t="shared" si="4"/>
        <v>-0.76700564456695153</v>
      </c>
      <c r="T26" s="114">
        <f t="shared" si="5"/>
        <v>10343955.02060969</v>
      </c>
      <c r="U26" s="73">
        <f>T26/SUMIFS(FinParameters!$L$8:$L$39,FinParameters!$B$8:$B$39,Financials!$E26,FinParameters!$C$8:$C$39,Financials!$F26)</f>
        <v>9371112.7207010109</v>
      </c>
      <c r="V26" s="73">
        <f t="shared" si="6"/>
        <v>9371112.7207010109</v>
      </c>
      <c r="W26" s="12"/>
      <c r="X26" s="73">
        <f t="shared" si="7"/>
        <v>18036647.103943862</v>
      </c>
      <c r="Y26" s="73">
        <f t="shared" si="8"/>
        <v>14625324.921598606</v>
      </c>
      <c r="Z26" s="73">
        <f t="shared" si="8"/>
        <v>-15952840.895541368</v>
      </c>
      <c r="AA26" s="12">
        <f t="shared" si="9"/>
        <v>-0.48317569993931786</v>
      </c>
      <c r="AB26" s="114">
        <f t="shared" si="10"/>
        <v>17720593.160017345</v>
      </c>
      <c r="AC26" s="73">
        <f>AB26/SUMIFS(FinParameters!$L$8:$L$39,FinParameters!$B$8:$B$39,Financials!$E26,FinParameters!$C$8:$C$39,Financials!$F26)</f>
        <v>16053982.799551843</v>
      </c>
      <c r="AD26" s="73">
        <f t="shared" si="11"/>
        <v>16053982.799551843</v>
      </c>
      <c r="AE26" s="12"/>
      <c r="AF26" s="73">
        <f t="shared" si="12"/>
        <v>35757240.263961211</v>
      </c>
      <c r="AG26" s="73">
        <f t="shared" si="13"/>
        <v>30679307.72115045</v>
      </c>
      <c r="AH26" s="73">
        <f t="shared" si="13"/>
        <v>101141.90401047468</v>
      </c>
      <c r="AI26" s="12">
        <f t="shared" si="14"/>
        <v>3.0633609764838064E-3</v>
      </c>
      <c r="AL26" s="73">
        <f>Summary!G26</f>
        <v>-2209087.8546852884</v>
      </c>
      <c r="AM26" s="73">
        <f>IF(D26&lt;&gt;"avg",SUMIFS(Summary!$H:$H,Summary!$C:$C,Financials!C26,Summary!$E:$E,Financials!E26,Summary!$D:$D,1-Financials!D26,Summary!$F:$F,Financials!F26),SUMIFS(Summary!$H:$H,Summary!$C:$C,Financials!C26,Summary!$E:$E,Financials!E26,Summary!$D:$D,"avg",Summary!$F:$F,Financials!F26))</f>
        <v>6537221.6073519727</v>
      </c>
      <c r="AN26" s="20">
        <f>Summary!I26</f>
        <v>4734983.6225482197</v>
      </c>
      <c r="AP26" s="12">
        <v>1</v>
      </c>
    </row>
    <row r="27" spans="1:52" x14ac:dyDescent="0.3">
      <c r="A27">
        <v>23</v>
      </c>
      <c r="B27" t="str">
        <f>Summary!B27</f>
        <v>MarinusPortlandYallourn</v>
      </c>
      <c r="C27" t="str">
        <f>Summary!C27</f>
        <v>Wind</v>
      </c>
      <c r="D27" s="104">
        <f>Summary!D27</f>
        <v>0</v>
      </c>
      <c r="E27" t="str">
        <f>Summary!E27</f>
        <v>Cal-24</v>
      </c>
      <c r="F27" t="str">
        <f>Summary!F27</f>
        <v>Wartsila dual fuel</v>
      </c>
      <c r="G27" s="73">
        <f>SUMIFS(AL$5:AL27,$F$5:$F27,$F27,$D$5:$D27,$D27)</f>
        <v>-6020884.1564858928</v>
      </c>
      <c r="H27" s="73">
        <f>SUMIFS(AM$5:AM27,$F$5:$F27,$F27,$D$5:$D27,$D27)</f>
        <v>37942825.835081391</v>
      </c>
      <c r="I27" s="20">
        <f>SUMIFS(AN$5:AN27,$F$5:$F27,$F27,$D$5:$D27,$D27)</f>
        <v>7785017.9119294202</v>
      </c>
      <c r="J27" s="73">
        <f t="shared" si="0"/>
        <v>7785017.9119294202</v>
      </c>
      <c r="K27" s="73">
        <f t="shared" si="1"/>
        <v>1764133.7554435274</v>
      </c>
      <c r="L27" s="73">
        <f t="shared" si="2"/>
        <v>39706959.590524919</v>
      </c>
      <c r="M27" s="73">
        <f>-SUMIFS(FinParameters!$E$8:$E$39,FinParameters!$B$8:$B$39,Financials!$E27,FinParameters!$C$8:$C$39,Financials!$F27)</f>
        <v>-5925625</v>
      </c>
      <c r="N27" s="73">
        <f>-SUMIFS(FinParameters!$F$8:$F$39,FinParameters!$B$8:$B$39,Financials!$E27,FinParameters!$C$8:$C$39,Financials!$F27)</f>
        <v>-74000000</v>
      </c>
      <c r="O27" s="73">
        <f>SUMIFS(FinParameters!$G$8:$G$39,FinParameters!$B$8:$B$39,Financials!$E27,FinParameters!$C$8:$C$39,Financials!$F27)</f>
        <v>40983354.300423451</v>
      </c>
      <c r="P27" s="73">
        <f t="shared" si="3"/>
        <v>1859392.9119294202</v>
      </c>
      <c r="Q27" s="73">
        <f>P27/SUMIFS(FinParameters!$H$8:$H$39,FinParameters!$B$8:$B$39,Financials!$E27,FinParameters!$C$8:$C$39,Financials!$F27)</f>
        <v>1269990.3776582333</v>
      </c>
      <c r="R27" s="73">
        <f t="shared" si="15"/>
        <v>-31157252.787647136</v>
      </c>
      <c r="S27" s="12">
        <f t="shared" si="4"/>
        <v>-0.94368316730753599</v>
      </c>
      <c r="T27" s="114">
        <f t="shared" si="5"/>
        <v>-6020884.1564858928</v>
      </c>
      <c r="U27" s="73">
        <f>T27/SUMIFS(FinParameters!$L$8:$L$39,FinParameters!$B$8:$B$39,Financials!$E27,FinParameters!$C$8:$C$39,Financials!$F27)</f>
        <v>-5454623.8838330237</v>
      </c>
      <c r="V27" s="73">
        <f t="shared" si="6"/>
        <v>-5454623.8838330237</v>
      </c>
      <c r="W27" s="12"/>
      <c r="X27" s="73">
        <f t="shared" si="7"/>
        <v>-4161491.2445564726</v>
      </c>
      <c r="Y27" s="73">
        <f t="shared" si="8"/>
        <v>-4184633.5061747907</v>
      </c>
      <c r="Z27" s="73">
        <f t="shared" si="8"/>
        <v>-36611876.671480156</v>
      </c>
      <c r="AA27" s="12">
        <f t="shared" si="9"/>
        <v>-1.1088914665837699</v>
      </c>
      <c r="AB27" s="114">
        <f t="shared" si="10"/>
        <v>37942825.835081391</v>
      </c>
      <c r="AC27" s="73">
        <f>AB27/SUMIFS(FinParameters!$L$8:$L$39,FinParameters!$B$8:$B$39,Financials!$E27,FinParameters!$C$8:$C$39,Financials!$F27)</f>
        <v>34374327.530816786</v>
      </c>
      <c r="AD27" s="73">
        <f t="shared" si="11"/>
        <v>34374327.530816786</v>
      </c>
      <c r="AE27" s="12"/>
      <c r="AF27" s="73">
        <f t="shared" si="12"/>
        <v>33781334.590524919</v>
      </c>
      <c r="AG27" s="73">
        <f t="shared" si="13"/>
        <v>30189694.024641994</v>
      </c>
      <c r="AH27" s="73">
        <f t="shared" si="13"/>
        <v>-2237549.1406633705</v>
      </c>
      <c r="AI27" s="12">
        <f t="shared" si="14"/>
        <v>-6.7770335031098208E-2</v>
      </c>
      <c r="AL27" s="73">
        <f>Summary!G27</f>
        <v>-6993263.6765145119</v>
      </c>
      <c r="AM27" s="73">
        <f>IF(D27&lt;&gt;"avg",SUMIFS(Summary!$H:$H,Summary!$C:$C,Financials!C27,Summary!$E:$E,Financials!E27,Summary!$D:$D,1-Financials!D27,Summary!$F:$F,Financials!F27),SUMIFS(Summary!$H:$H,Summary!$C:$C,Financials!C27,Summary!$E:$E,Financials!E27,Summary!$D:$D,"avg",Summary!$F:$F,Financials!F27))</f>
        <v>14259702.086721892</v>
      </c>
      <c r="AN27" s="20">
        <f>Summary!I27</f>
        <v>3077308.0856124768</v>
      </c>
      <c r="AP27" s="12">
        <v>1</v>
      </c>
    </row>
    <row r="28" spans="1:52" x14ac:dyDescent="0.3">
      <c r="A28">
        <v>24</v>
      </c>
      <c r="B28" t="str">
        <f>Summary!B28</f>
        <v>MarinusPortlandYallourn</v>
      </c>
      <c r="C28" t="str">
        <f>Summary!C28</f>
        <v>Wind</v>
      </c>
      <c r="D28" s="104" t="str">
        <f>Summary!D28</f>
        <v>avg</v>
      </c>
      <c r="E28" t="str">
        <f>Summary!E28</f>
        <v>Cal-24</v>
      </c>
      <c r="F28" t="str">
        <f>Summary!F28</f>
        <v>Wartsila dual fuel</v>
      </c>
      <c r="G28" s="73">
        <f>SUMIFS(AL$5:AL28,$F$5:$F28,$F28,$D$5:$D28,$D28)</f>
        <v>33150694.877183214</v>
      </c>
      <c r="H28" s="73">
        <f>SUMIFS(AM$5:AM28,$F$5:$F28,$F28,$D$5:$D28,$D28)</f>
        <v>-650302.54792078538</v>
      </c>
      <c r="I28" s="20">
        <f>SUMIFS(AN$5:AN28,$F$5:$F28,$F28,$D$5:$D28,$D28)</f>
        <v>20152242.551310156</v>
      </c>
      <c r="J28" s="73">
        <f t="shared" si="0"/>
        <v>20152242.551310156</v>
      </c>
      <c r="K28" s="73">
        <f t="shared" si="1"/>
        <v>53302937.428493366</v>
      </c>
      <c r="L28" s="73">
        <f t="shared" si="2"/>
        <v>52652634.880572587</v>
      </c>
      <c r="M28" s="73">
        <f>-SUMIFS(FinParameters!$E$8:$E$39,FinParameters!$B$8:$B$39,Financials!$E28,FinParameters!$C$8:$C$39,Financials!$F28)</f>
        <v>-5925625</v>
      </c>
      <c r="N28" s="73">
        <f>-SUMIFS(FinParameters!$F$8:$F$39,FinParameters!$B$8:$B$39,Financials!$E28,FinParameters!$C$8:$C$39,Financials!$F28)</f>
        <v>-74000000</v>
      </c>
      <c r="O28" s="73">
        <f>SUMIFS(FinParameters!$G$8:$G$39,FinParameters!$B$8:$B$39,Financials!$E28,FinParameters!$C$8:$C$39,Financials!$F28)</f>
        <v>40983354.300423451</v>
      </c>
      <c r="P28" s="73">
        <f t="shared" si="3"/>
        <v>14226617.551310156</v>
      </c>
      <c r="Q28" s="73">
        <f>P28/SUMIFS(FinParameters!$H$8:$H$39,FinParameters!$B$8:$B$39,Financials!$E28,FinParameters!$C$8:$C$39,Financials!$F28)</f>
        <v>9716971.2118777055</v>
      </c>
      <c r="R28" s="73">
        <f t="shared" si="15"/>
        <v>-18790028.148266397</v>
      </c>
      <c r="S28" s="12">
        <f t="shared" si="4"/>
        <v>-0.56910772581926417</v>
      </c>
      <c r="T28" s="114">
        <f t="shared" si="5"/>
        <v>33150694.877183214</v>
      </c>
      <c r="U28" s="73">
        <f>T28/SUMIFS(FinParameters!$L$8:$L$39,FinParameters!$B$8:$B$39,Financials!$E28,FinParameters!$C$8:$C$39,Financials!$F28)</f>
        <v>30032893.399544068</v>
      </c>
      <c r="V28" s="73">
        <f t="shared" si="6"/>
        <v>30032893.399544068</v>
      </c>
      <c r="W28" s="12"/>
      <c r="X28" s="73">
        <f t="shared" si="7"/>
        <v>47377312.428493366</v>
      </c>
      <c r="Y28" s="73">
        <f t="shared" si="8"/>
        <v>39749864.611421771</v>
      </c>
      <c r="Z28" s="73">
        <f t="shared" si="8"/>
        <v>11242865.25127767</v>
      </c>
      <c r="AA28" s="12">
        <f t="shared" si="9"/>
        <v>0.34052112239317711</v>
      </c>
      <c r="AB28" s="114">
        <f t="shared" si="10"/>
        <v>-650302.54792078538</v>
      </c>
      <c r="AC28" s="73">
        <f>AB28/SUMIFS(FinParameters!$L$8:$L$39,FinParameters!$B$8:$B$39,Financials!$E28,FinParameters!$C$8:$C$39,Financials!$F28)</f>
        <v>-589142.01260375907</v>
      </c>
      <c r="AD28" s="73">
        <f t="shared" si="11"/>
        <v>-589142.01260375907</v>
      </c>
      <c r="AE28" s="12"/>
      <c r="AF28" s="73">
        <f t="shared" si="12"/>
        <v>46727009.88057258</v>
      </c>
      <c r="AG28" s="73">
        <f t="shared" si="13"/>
        <v>39160722.598818012</v>
      </c>
      <c r="AH28" s="73">
        <f t="shared" si="13"/>
        <v>10653723.23867391</v>
      </c>
      <c r="AI28" s="12">
        <f t="shared" si="14"/>
        <v>0.32267733480904598</v>
      </c>
      <c r="AL28" s="73">
        <f>Summary!G28</f>
        <v>4220054.735712192</v>
      </c>
      <c r="AM28" s="73">
        <f>IF(D28&lt;&gt;"avg",SUMIFS(Summary!$H:$H,Summary!$C:$C,Financials!C28,Summary!$E:$E,Financials!E28,Summary!$D:$D,1-Financials!D28,Summary!$F:$F,Financials!F28),SUMIFS(Summary!$H:$H,Summary!$C:$C,Financials!C28,Summary!$E:$E,Financials!E28,Summary!$D:$D,"avg",Summary!$F:$F,Financials!F28))</f>
        <v>-188706.36062887462</v>
      </c>
      <c r="AN28" s="20">
        <f>Summary!I28</f>
        <v>6996193.5343917878</v>
      </c>
      <c r="AP28" s="12">
        <v>1</v>
      </c>
    </row>
    <row r="29" spans="1:52" x14ac:dyDescent="0.3">
      <c r="A29">
        <v>25</v>
      </c>
      <c r="B29" t="str">
        <f>Summary!B29</f>
        <v>MarinusPortlandYallourn</v>
      </c>
      <c r="C29" t="str">
        <f>Summary!C29</f>
        <v>Wind</v>
      </c>
      <c r="D29" s="104">
        <f>Summary!D29</f>
        <v>1</v>
      </c>
      <c r="E29" t="str">
        <f>Summary!E29</f>
        <v>Cal-25</v>
      </c>
      <c r="F29" t="str">
        <f>Summary!F29</f>
        <v>Wartsila dual fuel</v>
      </c>
      <c r="G29" s="73">
        <f>SUMIFS(AL$5:AL29,$F$5:$F29,$F29,$D$5:$D29,$D29)</f>
        <v>108535062.17561491</v>
      </c>
      <c r="H29" s="73">
        <f>SUMIFS(AM$5:AM29,$F$5:$F29,$F29,$D$5:$D29,$D29)</f>
        <v>-65867909.980195254</v>
      </c>
      <c r="I29" s="20">
        <f>SUMIFS(AN$5:AN29,$F$5:$F29,$F29,$D$5:$D29,$D29)</f>
        <v>50730732.532351412</v>
      </c>
      <c r="J29" s="73">
        <f t="shared" si="0"/>
        <v>50730732.532351412</v>
      </c>
      <c r="K29" s="73">
        <f t="shared" si="1"/>
        <v>159265794.70796633</v>
      </c>
      <c r="L29" s="73">
        <f t="shared" si="2"/>
        <v>93397884.727771074</v>
      </c>
      <c r="M29" s="73">
        <f>-SUMIFS(FinParameters!$E$8:$E$39,FinParameters!$B$8:$B$39,Financials!$E29,FinParameters!$C$8:$C$39,Financials!$F29)</f>
        <v>-7602515.625</v>
      </c>
      <c r="N29" s="73">
        <f>-SUMIFS(FinParameters!$F$8:$F$39,FinParameters!$B$8:$B$39,Financials!$E29,FinParameters!$C$8:$C$39,Financials!$F29)</f>
        <v>-74000000</v>
      </c>
      <c r="O29" s="73">
        <f>SUMIFS(FinParameters!$G$8:$G$39,FinParameters!$B$8:$B$39,Financials!$E29,FinParameters!$C$8:$C$39,Financials!$F29)</f>
        <v>34742707.168313518</v>
      </c>
      <c r="P29" s="73">
        <f t="shared" si="3"/>
        <v>43128216.907351412</v>
      </c>
      <c r="Q29" s="73">
        <f>P29/SUMIFS(FinParameters!$H$8:$H$39,FinParameters!$B$8:$B$39,Financials!$E29,FinParameters!$C$8:$C$39,Financials!$F29)</f>
        <v>26779229.503294852</v>
      </c>
      <c r="R29" s="73">
        <f t="shared" si="15"/>
        <v>3870924.07566493</v>
      </c>
      <c r="S29" s="12">
        <f t="shared" si="4"/>
        <v>9.8603948373651426E-2</v>
      </c>
      <c r="T29" s="114">
        <f t="shared" si="5"/>
        <v>108535062.17561491</v>
      </c>
      <c r="U29" s="73">
        <f>T29/SUMIFS(FinParameters!$L$8:$L$39,FinParameters!$B$8:$B$39,Financials!$E29,FinParameters!$C$8:$C$39,Financials!$F29)</f>
        <v>95929180.059882775</v>
      </c>
      <c r="V29" s="73">
        <f t="shared" si="6"/>
        <v>95929180.059882775</v>
      </c>
      <c r="W29" s="12"/>
      <c r="X29" s="73">
        <f t="shared" si="7"/>
        <v>151663279.08296633</v>
      </c>
      <c r="Y29" s="73">
        <f t="shared" si="8"/>
        <v>122708409.56317763</v>
      </c>
      <c r="Z29" s="73">
        <f t="shared" si="8"/>
        <v>99800104.135547698</v>
      </c>
      <c r="AA29" s="12">
        <f t="shared" si="9"/>
        <v>2.5422054588286369</v>
      </c>
      <c r="AB29" s="114">
        <f t="shared" si="10"/>
        <v>-65867909.980195254</v>
      </c>
      <c r="AC29" s="73">
        <f>AB29/SUMIFS(FinParameters!$L$8:$L$39,FinParameters!$B$8:$B$39,Financials!$E29,FinParameters!$C$8:$C$39,Financials!$F29)</f>
        <v>-58217634.651873283</v>
      </c>
      <c r="AD29" s="73">
        <f t="shared" si="11"/>
        <v>-58217634.651873283</v>
      </c>
      <c r="AE29" s="12"/>
      <c r="AF29" s="73">
        <f t="shared" si="12"/>
        <v>85795369.102771074</v>
      </c>
      <c r="AG29" s="73">
        <f t="shared" si="13"/>
        <v>64490774.911304347</v>
      </c>
      <c r="AH29" s="73">
        <f t="shared" si="13"/>
        <v>41582469.483674414</v>
      </c>
      <c r="AI29" s="12">
        <f t="shared" si="14"/>
        <v>1.0592291644244805</v>
      </c>
      <c r="AL29" s="73">
        <f>Summary!G29</f>
        <v>17868473.066819534</v>
      </c>
      <c r="AM29" s="73">
        <f>IF(D29&lt;&gt;"avg",SUMIFS(Summary!$H:$H,Summary!$C:$C,Financials!C29,Summary!$E:$E,Financials!E29,Summary!$D:$D,1-Financials!D29,Summary!$F:$F,Financials!F29),SUMIFS(Summary!$H:$H,Summary!$C:$C,Financials!C29,Summary!$E:$E,Financials!E29,Summary!$D:$D,"avg",Summary!$F:$F,Financials!F29))</f>
        <v>-15788779.114778478</v>
      </c>
      <c r="AN29" s="20">
        <f>Summary!I29</f>
        <v>11914077.933210233</v>
      </c>
      <c r="AP29" s="12">
        <v>1</v>
      </c>
    </row>
    <row r="30" spans="1:52" x14ac:dyDescent="0.3">
      <c r="A30">
        <v>26</v>
      </c>
      <c r="B30" t="str">
        <f>Summary!B30</f>
        <v>MarinusPortlandYallourn</v>
      </c>
      <c r="C30" t="str">
        <f>Summary!C30</f>
        <v>Wind</v>
      </c>
      <c r="D30" s="104">
        <f>Summary!D30</f>
        <v>0.95</v>
      </c>
      <c r="E30" t="str">
        <f>Summary!E30</f>
        <v>Cal-25</v>
      </c>
      <c r="F30" t="str">
        <f>Summary!F30</f>
        <v>Wartsila dual fuel</v>
      </c>
      <c r="G30" s="73">
        <f>SUMIFS(AL$5:AL30,$F$5:$F30,$F30,$D$5:$D30,$D30)</f>
        <v>73046567.876522616</v>
      </c>
      <c r="H30" s="73">
        <f>SUMIFS(AM$5:AM30,$F$5:$F30,$F30,$D$5:$D30,$D30)</f>
        <v>-28027506.247566849</v>
      </c>
      <c r="I30" s="20">
        <f>SUMIFS(AN$5:AN30,$F$5:$F30,$F30,$D$5:$D30,$D30)</f>
        <v>37670485.146147013</v>
      </c>
      <c r="J30" s="73">
        <f t="shared" si="0"/>
        <v>37670485.146147013</v>
      </c>
      <c r="K30" s="73">
        <f t="shared" si="1"/>
        <v>110717053.02266963</v>
      </c>
      <c r="L30" s="73">
        <f t="shared" si="2"/>
        <v>82689546.775102779</v>
      </c>
      <c r="M30" s="73">
        <f>-SUMIFS(FinParameters!$E$8:$E$39,FinParameters!$B$8:$B$39,Financials!$E30,FinParameters!$C$8:$C$39,Financials!$F30)</f>
        <v>-7602515.625</v>
      </c>
      <c r="N30" s="73">
        <f>-SUMIFS(FinParameters!$F$8:$F$39,FinParameters!$B$8:$B$39,Financials!$E30,FinParameters!$C$8:$C$39,Financials!$F30)</f>
        <v>-74000000</v>
      </c>
      <c r="O30" s="73">
        <f>SUMIFS(FinParameters!$G$8:$G$39,FinParameters!$B$8:$B$39,Financials!$E30,FinParameters!$C$8:$C$39,Financials!$F30)</f>
        <v>34742707.168313518</v>
      </c>
      <c r="P30" s="73">
        <f t="shared" si="3"/>
        <v>30067969.521147013</v>
      </c>
      <c r="Q30" s="73">
        <f>P30/SUMIFS(FinParameters!$H$8:$H$39,FinParameters!$B$8:$B$39,Financials!$E30,FinParameters!$C$8:$C$39,Financials!$F30)</f>
        <v>18669843.416772947</v>
      </c>
      <c r="R30" s="73">
        <f t="shared" si="15"/>
        <v>-9189323.3105394691</v>
      </c>
      <c r="S30" s="12">
        <f t="shared" si="4"/>
        <v>-0.23407939385780357</v>
      </c>
      <c r="T30" s="114">
        <f t="shared" si="5"/>
        <v>73046567.876522616</v>
      </c>
      <c r="U30" s="73">
        <f>T30/SUMIFS(FinParameters!$L$8:$L$39,FinParameters!$B$8:$B$39,Financials!$E30,FinParameters!$C$8:$C$39,Financials!$F30)</f>
        <v>64562522.212824136</v>
      </c>
      <c r="V30" s="73">
        <f t="shared" si="6"/>
        <v>64562522.212824136</v>
      </c>
      <c r="W30" s="12"/>
      <c r="X30" s="73">
        <f t="shared" si="7"/>
        <v>103114537.39766963</v>
      </c>
      <c r="Y30" s="73">
        <f t="shared" si="8"/>
        <v>83232365.629597083</v>
      </c>
      <c r="Z30" s="73">
        <f t="shared" si="8"/>
        <v>55373198.902284667</v>
      </c>
      <c r="AA30" s="12">
        <f t="shared" si="9"/>
        <v>1.4105200564820977</v>
      </c>
      <c r="AB30" s="114">
        <f t="shared" si="10"/>
        <v>-28027506.247566849</v>
      </c>
      <c r="AC30" s="73">
        <f>AB30/SUMIFS(FinParameters!$L$8:$L$39,FinParameters!$B$8:$B$39,Financials!$E30,FinParameters!$C$8:$C$39,Financials!$F30)</f>
        <v>-24772231.56791449</v>
      </c>
      <c r="AD30" s="73">
        <f t="shared" si="11"/>
        <v>-24772231.56791449</v>
      </c>
      <c r="AE30" s="12"/>
      <c r="AF30" s="73">
        <f t="shared" si="12"/>
        <v>75087031.150102779</v>
      </c>
      <c r="AG30" s="73">
        <f t="shared" si="13"/>
        <v>58460134.061682597</v>
      </c>
      <c r="AH30" s="73">
        <f t="shared" si="13"/>
        <v>30600967.334370177</v>
      </c>
      <c r="AI30" s="12">
        <f t="shared" si="14"/>
        <v>0.77949764558575574</v>
      </c>
      <c r="AL30" s="73">
        <f>Summary!G30</f>
        <v>9961058.1589274127</v>
      </c>
      <c r="AM30" s="73">
        <f>IF(D30&lt;&gt;"avg",SUMIFS(Summary!$H:$H,Summary!$C:$C,Financials!C30,Summary!$E:$E,Financials!E30,Summary!$D:$D,1-Financials!D30,Summary!$F:$F,Financials!F30),SUMIFS(Summary!$H:$H,Summary!$C:$C,Financials!C30,Summary!$E:$E,Financials!E30,Summary!$D:$D,"avg",Summary!$F:$F,Financials!F30))</f>
        <v>-7298177.0079055959</v>
      </c>
      <c r="AN30" s="20">
        <f>Summary!I30</f>
        <v>9667857.4921227079</v>
      </c>
      <c r="AP30" s="12">
        <v>1</v>
      </c>
    </row>
    <row r="31" spans="1:52" x14ac:dyDescent="0.3">
      <c r="A31">
        <v>27</v>
      </c>
      <c r="B31" t="str">
        <f>Summary!B31</f>
        <v>MarinusPortlandYallourn</v>
      </c>
      <c r="C31" t="str">
        <f>Summary!C31</f>
        <v>Wind</v>
      </c>
      <c r="D31" s="104">
        <f>Summary!D31</f>
        <v>0.75</v>
      </c>
      <c r="E31" t="str">
        <f>Summary!E31</f>
        <v>Cal-25</v>
      </c>
      <c r="F31" t="str">
        <f>Summary!F31</f>
        <v>Wartsila dual fuel</v>
      </c>
      <c r="G31" s="73">
        <f>SUMIFS(AL$5:AL31,$F$5:$F31,$F31,$D$5:$D31,$D31)</f>
        <v>48992276.144187681</v>
      </c>
      <c r="H31" s="73">
        <f>SUMIFS(AM$5:AM31,$F$5:$F31,$F31,$D$5:$D31,$D31)</f>
        <v>-11435050.850829169</v>
      </c>
      <c r="I31" s="20">
        <f>SUMIFS(AN$5:AN31,$F$5:$F31,$F31,$D$5:$D31,$D31)</f>
        <v>30694665.948886611</v>
      </c>
      <c r="J31" s="73">
        <f t="shared" si="0"/>
        <v>30694665.948886611</v>
      </c>
      <c r="K31" s="73">
        <f t="shared" si="1"/>
        <v>79686942.093074292</v>
      </c>
      <c r="L31" s="73">
        <f t="shared" si="2"/>
        <v>68251891.242245123</v>
      </c>
      <c r="M31" s="73">
        <f>-SUMIFS(FinParameters!$E$8:$E$39,FinParameters!$B$8:$B$39,Financials!$E31,FinParameters!$C$8:$C$39,Financials!$F31)</f>
        <v>-7602515.625</v>
      </c>
      <c r="N31" s="73">
        <f>-SUMIFS(FinParameters!$F$8:$F$39,FinParameters!$B$8:$B$39,Financials!$E31,FinParameters!$C$8:$C$39,Financials!$F31)</f>
        <v>-74000000</v>
      </c>
      <c r="O31" s="73">
        <f>SUMIFS(FinParameters!$G$8:$G$39,FinParameters!$B$8:$B$39,Financials!$E31,FinParameters!$C$8:$C$39,Financials!$F31)</f>
        <v>34742707.168313518</v>
      </c>
      <c r="P31" s="73">
        <f t="shared" si="3"/>
        <v>23092150.323886611</v>
      </c>
      <c r="Q31" s="73">
        <f>P31/SUMIFS(FinParameters!$H$8:$H$39,FinParameters!$B$8:$B$39,Financials!$E31,FinParameters!$C$8:$C$39,Financials!$F31)</f>
        <v>14338408.531388566</v>
      </c>
      <c r="R31" s="73">
        <f t="shared" si="15"/>
        <v>-16165142.507799871</v>
      </c>
      <c r="S31" s="12">
        <f t="shared" si="4"/>
        <v>-0.41177425496727565</v>
      </c>
      <c r="T31" s="114">
        <f t="shared" si="5"/>
        <v>48992276.144187681</v>
      </c>
      <c r="U31" s="73">
        <f>T31/SUMIFS(FinParameters!$L$8:$L$39,FinParameters!$B$8:$B$39,Financials!$E31,FinParameters!$C$8:$C$39,Financials!$F31)</f>
        <v>43302033.329789743</v>
      </c>
      <c r="V31" s="73">
        <f t="shared" si="6"/>
        <v>43302033.329789743</v>
      </c>
      <c r="W31" s="12"/>
      <c r="X31" s="73">
        <f t="shared" si="7"/>
        <v>72084426.468074292</v>
      </c>
      <c r="Y31" s="73">
        <f t="shared" si="8"/>
        <v>57640441.861178309</v>
      </c>
      <c r="Z31" s="73">
        <f t="shared" si="8"/>
        <v>27136890.821989872</v>
      </c>
      <c r="AA31" s="12">
        <f t="shared" si="9"/>
        <v>0.69125731461763862</v>
      </c>
      <c r="AB31" s="114">
        <f t="shared" si="10"/>
        <v>-11435050.850829169</v>
      </c>
      <c r="AC31" s="73">
        <f>AB31/SUMIFS(FinParameters!$L$8:$L$39,FinParameters!$B$8:$B$39,Financials!$E31,FinParameters!$C$8:$C$39,Financials!$F31)</f>
        <v>-10106918.723538218</v>
      </c>
      <c r="AD31" s="73">
        <f t="shared" si="11"/>
        <v>-10106918.723538218</v>
      </c>
      <c r="AE31" s="12"/>
      <c r="AF31" s="73">
        <f t="shared" si="12"/>
        <v>60649375.617245123</v>
      </c>
      <c r="AG31" s="73">
        <f t="shared" si="13"/>
        <v>47533523.137640089</v>
      </c>
      <c r="AH31" s="73">
        <f t="shared" si="13"/>
        <v>17029972.098451652</v>
      </c>
      <c r="AI31" s="12">
        <f t="shared" si="14"/>
        <v>0.43380403665292805</v>
      </c>
      <c r="AL31" s="73">
        <f>Summary!G31</f>
        <v>4539891.0110584283</v>
      </c>
      <c r="AM31" s="73">
        <f>IF(D31&lt;&gt;"avg",SUMIFS(Summary!$H:$H,Summary!$C:$C,Financials!C31,Summary!$E:$E,Financials!E31,Summary!$D:$D,1-Financials!D31,Summary!$F:$F,Financials!F31),SUMIFS(Summary!$H:$H,Summary!$C:$C,Financials!C31,Summary!$E:$E,Financials!E31,Summary!$D:$D,"avg",Summary!$F:$F,Financials!F31))</f>
        <v>-3007899.8563239765</v>
      </c>
      <c r="AN31" s="20">
        <f>Summary!I31</f>
        <v>7760540.4459980298</v>
      </c>
      <c r="AP31" s="12">
        <v>1</v>
      </c>
    </row>
    <row r="32" spans="1:52" x14ac:dyDescent="0.3">
      <c r="A32">
        <v>28</v>
      </c>
      <c r="B32" t="str">
        <f>Summary!B32</f>
        <v>MarinusPortlandYallourn</v>
      </c>
      <c r="C32" t="str">
        <f>Summary!C32</f>
        <v>Wind</v>
      </c>
      <c r="D32" s="104">
        <f>Summary!D32</f>
        <v>0.5</v>
      </c>
      <c r="E32" t="str">
        <f>Summary!E32</f>
        <v>Cal-25</v>
      </c>
      <c r="F32" t="str">
        <f>Summary!F32</f>
        <v>Wartsila dual fuel</v>
      </c>
      <c r="G32" s="73">
        <f>SUMIFS(AL$5:AL32,$F$5:$F32,$F32,$D$5:$D32,$D32)</f>
        <v>31034666.338769529</v>
      </c>
      <c r="H32" s="73">
        <f>SUMIFS(AM$5:AM32,$F$5:$F32,$F32,$D$5:$D32,$D32)</f>
        <v>1343.2313374000373</v>
      </c>
      <c r="I32" s="20">
        <f>SUMIFS(AN$5:AN32,$F$5:$F32,$F32,$D$5:$D32,$D32)</f>
        <v>26531967.897375938</v>
      </c>
      <c r="J32" s="73">
        <f t="shared" si="0"/>
        <v>26531967.897375938</v>
      </c>
      <c r="K32" s="73">
        <f t="shared" si="1"/>
        <v>57566634.236145467</v>
      </c>
      <c r="L32" s="73">
        <f t="shared" si="2"/>
        <v>57567977.467482865</v>
      </c>
      <c r="M32" s="73">
        <f>-SUMIFS(FinParameters!$E$8:$E$39,FinParameters!$B$8:$B$39,Financials!$E32,FinParameters!$C$8:$C$39,Financials!$F32)</f>
        <v>-7602515.625</v>
      </c>
      <c r="N32" s="73">
        <f>-SUMIFS(FinParameters!$F$8:$F$39,FinParameters!$B$8:$B$39,Financials!$E32,FinParameters!$C$8:$C$39,Financials!$F32)</f>
        <v>-74000000</v>
      </c>
      <c r="O32" s="73">
        <f>SUMIFS(FinParameters!$G$8:$G$39,FinParameters!$B$8:$B$39,Financials!$E32,FinParameters!$C$8:$C$39,Financials!$F32)</f>
        <v>34742707.168313518</v>
      </c>
      <c r="P32" s="73">
        <f t="shared" si="3"/>
        <v>18929452.272375938</v>
      </c>
      <c r="Q32" s="73">
        <f>P32/SUMIFS(FinParameters!$H$8:$H$39,FinParameters!$B$8:$B$39,Financials!$E32,FinParameters!$C$8:$C$39,Financials!$F32)</f>
        <v>11753700.549748793</v>
      </c>
      <c r="R32" s="73">
        <f t="shared" si="15"/>
        <v>-20327840.559310541</v>
      </c>
      <c r="S32" s="12">
        <f t="shared" si="4"/>
        <v>-0.51781055424440647</v>
      </c>
      <c r="T32" s="114">
        <f t="shared" si="5"/>
        <v>31034666.338769529</v>
      </c>
      <c r="U32" s="73">
        <f>T32/SUMIFS(FinParameters!$L$8:$L$39,FinParameters!$B$8:$B$39,Financials!$E32,FinParameters!$C$8:$C$39,Financials!$F32)</f>
        <v>27430122.908052206</v>
      </c>
      <c r="V32" s="73">
        <f t="shared" si="6"/>
        <v>27430122.908052206</v>
      </c>
      <c r="W32" s="12"/>
      <c r="X32" s="73">
        <f t="shared" si="7"/>
        <v>49964118.611145467</v>
      </c>
      <c r="Y32" s="73">
        <f t="shared" si="8"/>
        <v>39183823.457800999</v>
      </c>
      <c r="Z32" s="73">
        <f t="shared" si="8"/>
        <v>7102282.3487416655</v>
      </c>
      <c r="AA32" s="12">
        <f t="shared" si="9"/>
        <v>0.18091625368036243</v>
      </c>
      <c r="AB32" s="114">
        <f t="shared" si="10"/>
        <v>1343.2313374000373</v>
      </c>
      <c r="AC32" s="73">
        <f>AB32/SUMIFS(FinParameters!$L$8:$L$39,FinParameters!$B$8:$B$39,Financials!$E32,FinParameters!$C$8:$C$39,Financials!$F32)</f>
        <v>1187.220776812489</v>
      </c>
      <c r="AD32" s="73">
        <f t="shared" si="11"/>
        <v>1187.220776812489</v>
      </c>
      <c r="AE32" s="12"/>
      <c r="AF32" s="73">
        <f t="shared" si="12"/>
        <v>49965461.842482865</v>
      </c>
      <c r="AG32" s="73">
        <f t="shared" si="13"/>
        <v>39185010.678577811</v>
      </c>
      <c r="AH32" s="73">
        <f t="shared" si="13"/>
        <v>7103469.5695184777</v>
      </c>
      <c r="AI32" s="12">
        <f t="shared" si="14"/>
        <v>0.18094649572435417</v>
      </c>
      <c r="AL32" s="73">
        <f>Summary!G32</f>
        <v>1430178.1618219099</v>
      </c>
      <c r="AM32" s="73">
        <f>IF(D32&lt;&gt;"avg",SUMIFS(Summary!$H:$H,Summary!$C:$C,Financials!C32,Summary!$E:$E,Financials!E32,Summary!$D:$D,1-Financials!D32,Summary!$F:$F,Financials!F32),SUMIFS(Summary!$H:$H,Summary!$C:$C,Financials!C32,Summary!$E:$E,Financials!E32,Summary!$D:$D,"avg",Summary!$F:$F,Financials!F32))</f>
        <v>0</v>
      </c>
      <c r="AN32" s="20">
        <f>Summary!I32</f>
        <v>6796455.9793697046</v>
      </c>
      <c r="AP32" s="12">
        <v>1</v>
      </c>
    </row>
    <row r="33" spans="1:42" x14ac:dyDescent="0.3">
      <c r="A33">
        <v>29</v>
      </c>
      <c r="B33" t="str">
        <f>Summary!B33</f>
        <v>MarinusPortlandYallourn</v>
      </c>
      <c r="C33" t="str">
        <f>Summary!C33</f>
        <v>Wind</v>
      </c>
      <c r="D33" s="104">
        <f>Summary!D33</f>
        <v>0.25</v>
      </c>
      <c r="E33" t="str">
        <f>Summary!E33</f>
        <v>Cal-25</v>
      </c>
      <c r="F33" t="str">
        <f>Summary!F33</f>
        <v>Wartsila dual fuel</v>
      </c>
      <c r="G33" s="73">
        <f>SUMIFS(AL$5:AL33,$F$5:$F33,$F33,$D$5:$D33,$D33)</f>
        <v>20060551.789210334</v>
      </c>
      <c r="H33" s="73">
        <f>SUMIFS(AM$5:AM33,$F$5:$F33,$F33,$D$5:$D33,$D33)</f>
        <v>10287734.366112979</v>
      </c>
      <c r="I33" s="20">
        <f>SUMIFS(AN$5:AN33,$F$5:$F33,$F33,$D$5:$D33,$D33)</f>
        <v>22950700.613438681</v>
      </c>
      <c r="J33" s="73">
        <f t="shared" si="0"/>
        <v>22950700.613438681</v>
      </c>
      <c r="K33" s="73">
        <f t="shared" si="1"/>
        <v>43011252.402649015</v>
      </c>
      <c r="L33" s="73">
        <f t="shared" si="2"/>
        <v>53298986.768761992</v>
      </c>
      <c r="M33" s="73">
        <f>-SUMIFS(FinParameters!$E$8:$E$39,FinParameters!$B$8:$B$39,Financials!$E33,FinParameters!$C$8:$C$39,Financials!$F33)</f>
        <v>-7602515.625</v>
      </c>
      <c r="N33" s="73">
        <f>-SUMIFS(FinParameters!$F$8:$F$39,FinParameters!$B$8:$B$39,Financials!$E33,FinParameters!$C$8:$C$39,Financials!$F33)</f>
        <v>-74000000</v>
      </c>
      <c r="O33" s="73">
        <f>SUMIFS(FinParameters!$G$8:$G$39,FinParameters!$B$8:$B$39,Financials!$E33,FinParameters!$C$8:$C$39,Financials!$F33)</f>
        <v>34742707.168313518</v>
      </c>
      <c r="P33" s="73">
        <f t="shared" si="3"/>
        <v>15348184.988438681</v>
      </c>
      <c r="Q33" s="73">
        <f>P33/SUMIFS(FinParameters!$H$8:$H$39,FinParameters!$B$8:$B$39,Financials!$E33,FinParameters!$C$8:$C$39,Financials!$F33)</f>
        <v>9530015.3295780048</v>
      </c>
      <c r="R33" s="73">
        <f t="shared" si="15"/>
        <v>-23909107.843247801</v>
      </c>
      <c r="S33" s="12">
        <f t="shared" si="4"/>
        <v>-0.60903608269059217</v>
      </c>
      <c r="T33" s="114">
        <f t="shared" si="5"/>
        <v>20060551.789210334</v>
      </c>
      <c r="U33" s="73">
        <f>T33/SUMIFS(FinParameters!$L$8:$L$39,FinParameters!$B$8:$B$39,Financials!$E33,FinParameters!$C$8:$C$39,Financials!$F33)</f>
        <v>17730604.710706327</v>
      </c>
      <c r="V33" s="73">
        <f t="shared" si="6"/>
        <v>17730604.710706327</v>
      </c>
      <c r="W33" s="12"/>
      <c r="X33" s="73">
        <f t="shared" si="7"/>
        <v>35408736.777649015</v>
      </c>
      <c r="Y33" s="73">
        <f t="shared" si="8"/>
        <v>27260620.040284332</v>
      </c>
      <c r="Z33" s="73">
        <f t="shared" si="8"/>
        <v>-6178503.132541474</v>
      </c>
      <c r="AA33" s="12">
        <f t="shared" si="9"/>
        <v>-0.1573848497152229</v>
      </c>
      <c r="AB33" s="114">
        <f t="shared" si="10"/>
        <v>10287734.366112979</v>
      </c>
      <c r="AC33" s="73">
        <f>AB33/SUMIFS(FinParameters!$L$8:$L$39,FinParameters!$B$8:$B$39,Financials!$E33,FinParameters!$C$8:$C$39,Financials!$F33)</f>
        <v>9092858.1292767357</v>
      </c>
      <c r="AD33" s="73">
        <f t="shared" si="11"/>
        <v>9092858.1292767357</v>
      </c>
      <c r="AE33" s="12"/>
      <c r="AF33" s="73">
        <f t="shared" si="12"/>
        <v>45696471.143761992</v>
      </c>
      <c r="AG33" s="73">
        <f t="shared" si="13"/>
        <v>36353478.169561066</v>
      </c>
      <c r="AH33" s="73">
        <f t="shared" si="13"/>
        <v>2914354.9967352618</v>
      </c>
      <c r="AI33" s="12">
        <f t="shared" si="14"/>
        <v>7.4237289087416211E-2</v>
      </c>
      <c r="AL33" s="73">
        <f>Summary!G33</f>
        <v>-843059.41301123507</v>
      </c>
      <c r="AM33" s="73">
        <f>IF(D33&lt;&gt;"avg",SUMIFS(Summary!$H:$H,Summary!$C:$C,Financials!C33,Summary!$E:$E,Financials!E33,Summary!$D:$D,1-Financials!D33,Summary!$F:$F,Financials!F33),SUMIFS(Summary!$H:$H,Summary!$C:$C,Financials!C33,Summary!$E:$E,Financials!E33,Summary!$D:$D,"avg",Summary!$F:$F,Financials!F33))</f>
        <v>2751465.6277642976</v>
      </c>
      <c r="AN33" s="20">
        <f>Summary!I33</f>
        <v>5932505.958911472</v>
      </c>
      <c r="AP33" s="12">
        <v>1</v>
      </c>
    </row>
    <row r="34" spans="1:42" x14ac:dyDescent="0.3">
      <c r="A34">
        <v>30</v>
      </c>
      <c r="B34" t="str">
        <f>Summary!B34</f>
        <v>MarinusPortlandYallourn</v>
      </c>
      <c r="C34" t="str">
        <f>Summary!C34</f>
        <v>Wind</v>
      </c>
      <c r="D34" s="104">
        <f>Summary!D34</f>
        <v>0.05</v>
      </c>
      <c r="E34" t="str">
        <f>Summary!E34</f>
        <v>Cal-25</v>
      </c>
      <c r="F34" t="str">
        <f>Summary!F34</f>
        <v>Wartsila dual fuel</v>
      </c>
      <c r="G34" s="73">
        <f>SUMIFS(AL$5:AL34,$F$5:$F34,$F34,$D$5:$D34,$D34)</f>
        <v>6039995.1753607225</v>
      </c>
      <c r="H34" s="73">
        <f>SUMIFS(AM$5:AM34,$F$5:$F34,$F34,$D$5:$D34,$D34)</f>
        <v>24204091.445847377</v>
      </c>
      <c r="I34" s="20">
        <f>SUMIFS(AN$5:AN34,$F$5:$F34,$F34,$D$5:$D34,$D34)</f>
        <v>18355048.625235006</v>
      </c>
      <c r="J34" s="73">
        <f t="shared" si="0"/>
        <v>18355048.625235006</v>
      </c>
      <c r="K34" s="73">
        <f t="shared" si="1"/>
        <v>24395043.800595731</v>
      </c>
      <c r="L34" s="73">
        <f t="shared" si="2"/>
        <v>48599135.246443108</v>
      </c>
      <c r="M34" s="73">
        <f>-SUMIFS(FinParameters!$E$8:$E$39,FinParameters!$B$8:$B$39,Financials!$E34,FinParameters!$C$8:$C$39,Financials!$F34)</f>
        <v>-7602515.625</v>
      </c>
      <c r="N34" s="73">
        <f>-SUMIFS(FinParameters!$F$8:$F$39,FinParameters!$B$8:$B$39,Financials!$E34,FinParameters!$C$8:$C$39,Financials!$F34)</f>
        <v>-74000000</v>
      </c>
      <c r="O34" s="73">
        <f>SUMIFS(FinParameters!$G$8:$G$39,FinParameters!$B$8:$B$39,Financials!$E34,FinParameters!$C$8:$C$39,Financials!$F34)</f>
        <v>34742707.168313518</v>
      </c>
      <c r="P34" s="73">
        <f t="shared" si="3"/>
        <v>10752533.000235006</v>
      </c>
      <c r="Q34" s="73">
        <f>P34/SUMIFS(FinParameters!$H$8:$H$39,FinParameters!$B$8:$B$39,Financials!$E34,FinParameters!$C$8:$C$39,Financials!$F34)</f>
        <v>6676477.016743144</v>
      </c>
      <c r="R34" s="73">
        <f t="shared" si="15"/>
        <v>-28504759.831451476</v>
      </c>
      <c r="S34" s="12">
        <f t="shared" si="4"/>
        <v>-0.72610100634458141</v>
      </c>
      <c r="T34" s="114">
        <f t="shared" si="5"/>
        <v>6039995.1753607225</v>
      </c>
      <c r="U34" s="73">
        <f>T34/SUMIFS(FinParameters!$L$8:$L$39,FinParameters!$B$8:$B$39,Financials!$E34,FinParameters!$C$8:$C$39,Financials!$F34)</f>
        <v>5338475.6328833718</v>
      </c>
      <c r="V34" s="73">
        <f t="shared" si="6"/>
        <v>5338475.6328833718</v>
      </c>
      <c r="W34" s="12"/>
      <c r="X34" s="73">
        <f t="shared" si="7"/>
        <v>16792528.175595731</v>
      </c>
      <c r="Y34" s="73">
        <f t="shared" si="8"/>
        <v>12014952.649626516</v>
      </c>
      <c r="Z34" s="73">
        <f t="shared" si="8"/>
        <v>-23166284.198568106</v>
      </c>
      <c r="AA34" s="12">
        <f t="shared" si="9"/>
        <v>-0.59011415529573819</v>
      </c>
      <c r="AB34" s="114">
        <f t="shared" si="10"/>
        <v>24204091.445847377</v>
      </c>
      <c r="AC34" s="73">
        <f>AB34/SUMIFS(FinParameters!$L$8:$L$39,FinParameters!$B$8:$B$39,Financials!$E34,FinParameters!$C$8:$C$39,Financials!$F34)</f>
        <v>21392890.002105042</v>
      </c>
      <c r="AD34" s="73">
        <f t="shared" si="11"/>
        <v>21392890.002105042</v>
      </c>
      <c r="AE34" s="12"/>
      <c r="AF34" s="73">
        <f t="shared" si="12"/>
        <v>40996619.621443108</v>
      </c>
      <c r="AG34" s="73">
        <f t="shared" si="13"/>
        <v>33407842.651731558</v>
      </c>
      <c r="AH34" s="73">
        <f t="shared" si="13"/>
        <v>-1773394.1964630634</v>
      </c>
      <c r="AI34" s="12">
        <f t="shared" si="14"/>
        <v>-4.5173624275784759E-2</v>
      </c>
      <c r="AL34" s="73">
        <f>Summary!G34</f>
        <v>-4303959.8452489674</v>
      </c>
      <c r="AM34" s="73">
        <f>IF(D34&lt;&gt;"avg",SUMIFS(Summary!$H:$H,Summary!$C:$C,Financials!C34,Summary!$E:$E,Financials!E34,Summary!$D:$D,1-Financials!D34,Summary!$F:$F,Financials!F34),SUMIFS(Summary!$H:$H,Summary!$C:$C,Financials!C34,Summary!$E:$E,Financials!E34,Summary!$D:$D,"avg",Summary!$F:$F,Financials!F34))</f>
        <v>6483498.2858300339</v>
      </c>
      <c r="AN34" s="20">
        <f>Summary!I34</f>
        <v>4736731.5419008378</v>
      </c>
      <c r="AP34" s="12">
        <v>1</v>
      </c>
    </row>
    <row r="35" spans="1:42" x14ac:dyDescent="0.3">
      <c r="A35">
        <v>31</v>
      </c>
      <c r="B35" t="str">
        <f>Summary!B35</f>
        <v>MarinusPortlandYallourn</v>
      </c>
      <c r="C35" t="str">
        <f>Summary!C35</f>
        <v>Wind</v>
      </c>
      <c r="D35" s="104">
        <f>Summary!D35</f>
        <v>0</v>
      </c>
      <c r="E35" t="str">
        <f>Summary!E35</f>
        <v>Cal-25</v>
      </c>
      <c r="F35" t="str">
        <f>Summary!F35</f>
        <v>Wartsila dual fuel</v>
      </c>
      <c r="G35" s="73">
        <f>SUMIFS(AL$5:AL35,$F$5:$F35,$F35,$D$5:$D35,$D35)</f>
        <v>-13162386.437169567</v>
      </c>
      <c r="H35" s="73">
        <f>SUMIFS(AM$5:AM35,$F$5:$F35,$F35,$D$5:$D35,$D35)</f>
        <v>51379906.007623576</v>
      </c>
      <c r="I35" s="20">
        <f>SUMIFS(AN$5:AN35,$F$5:$F35,$F35,$D$5:$D35,$D35)</f>
        <v>10962968.782861354</v>
      </c>
      <c r="J35" s="73">
        <f t="shared" si="0"/>
        <v>10962968.782861354</v>
      </c>
      <c r="K35" s="73">
        <f t="shared" si="1"/>
        <v>-2199417.6543082129</v>
      </c>
      <c r="L35" s="73">
        <f t="shared" si="2"/>
        <v>49180488.353315361</v>
      </c>
      <c r="M35" s="73">
        <f>-SUMIFS(FinParameters!$E$8:$E$39,FinParameters!$B$8:$B$39,Financials!$E35,FinParameters!$C$8:$C$39,Financials!$F35)</f>
        <v>-7602515.625</v>
      </c>
      <c r="N35" s="73">
        <f>-SUMIFS(FinParameters!$F$8:$F$39,FinParameters!$B$8:$B$39,Financials!$E35,FinParameters!$C$8:$C$39,Financials!$F35)</f>
        <v>-74000000</v>
      </c>
      <c r="O35" s="73">
        <f>SUMIFS(FinParameters!$G$8:$G$39,FinParameters!$B$8:$B$39,Financials!$E35,FinParameters!$C$8:$C$39,Financials!$F35)</f>
        <v>34742707.168313518</v>
      </c>
      <c r="P35" s="73">
        <f t="shared" si="3"/>
        <v>3360453.1578613538</v>
      </c>
      <c r="Q35" s="73">
        <f>P35/SUMIFS(FinParameters!$H$8:$H$39,FinParameters!$B$8:$B$39,Financials!$E35,FinParameters!$C$8:$C$39,Financials!$F35)</f>
        <v>2086577.0208575868</v>
      </c>
      <c r="R35" s="73">
        <f t="shared" si="15"/>
        <v>-35896839.67382513</v>
      </c>
      <c r="S35" s="12">
        <f t="shared" si="4"/>
        <v>-0.91439926404836136</v>
      </c>
      <c r="T35" s="114">
        <f t="shared" si="5"/>
        <v>-13162386.437169567</v>
      </c>
      <c r="U35" s="73">
        <f>T35/SUMIFS(FinParameters!$L$8:$L$39,FinParameters!$B$8:$B$39,Financials!$E35,FinParameters!$C$8:$C$39,Financials!$F35)</f>
        <v>-11633631.687665679</v>
      </c>
      <c r="V35" s="73">
        <f t="shared" si="6"/>
        <v>-11633631.687665679</v>
      </c>
      <c r="W35" s="12"/>
      <c r="X35" s="73">
        <f t="shared" si="7"/>
        <v>-9801933.2793082129</v>
      </c>
      <c r="Y35" s="73">
        <f t="shared" si="8"/>
        <v>-9547054.6668080911</v>
      </c>
      <c r="Z35" s="73">
        <f t="shared" si="8"/>
        <v>-47530471.361490808</v>
      </c>
      <c r="AA35" s="12">
        <f t="shared" si="9"/>
        <v>-1.2107424616688454</v>
      </c>
      <c r="AB35" s="114">
        <f t="shared" si="10"/>
        <v>51379906.007623576</v>
      </c>
      <c r="AC35" s="73">
        <f>AB35/SUMIFS(FinParameters!$L$8:$L$39,FinParameters!$B$8:$B$39,Financials!$E35,FinParameters!$C$8:$C$39,Financials!$F35)</f>
        <v>45412350.221812084</v>
      </c>
      <c r="AD35" s="73">
        <f t="shared" si="11"/>
        <v>45412350.221812084</v>
      </c>
      <c r="AE35" s="12"/>
      <c r="AF35" s="73">
        <f t="shared" si="12"/>
        <v>41577972.728315361</v>
      </c>
      <c r="AG35" s="73">
        <f t="shared" si="13"/>
        <v>35865295.555003993</v>
      </c>
      <c r="AH35" s="73">
        <f t="shared" si="13"/>
        <v>-2118121.1396787241</v>
      </c>
      <c r="AI35" s="12">
        <f t="shared" si="14"/>
        <v>-5.3954844740824431E-2</v>
      </c>
      <c r="AL35" s="73">
        <f>Summary!G35</f>
        <v>-7141502.280683673</v>
      </c>
      <c r="AM35" s="73">
        <f>IF(D35&lt;&gt;"avg",SUMIFS(Summary!$H:$H,Summary!$C:$C,Financials!C35,Summary!$E:$E,Financials!E35,Summary!$D:$D,1-Financials!D35,Summary!$F:$F,Financials!F35),SUMIFS(Summary!$H:$H,Summary!$C:$C,Financials!C35,Summary!$E:$E,Financials!E35,Summary!$D:$D,"avg",Summary!$F:$F,Financials!F35))</f>
        <v>13437080.172542185</v>
      </c>
      <c r="AN35" s="20">
        <f>Summary!I35</f>
        <v>3177950.8709319332</v>
      </c>
      <c r="AP35" s="12">
        <v>1</v>
      </c>
    </row>
    <row r="36" spans="1:42" x14ac:dyDescent="0.3">
      <c r="A36">
        <v>32</v>
      </c>
      <c r="B36" t="str">
        <f>Summary!B36</f>
        <v>MarinusPortlandYallourn</v>
      </c>
      <c r="C36" t="str">
        <f>Summary!C36</f>
        <v>Wind</v>
      </c>
      <c r="D36" s="104" t="str">
        <f>Summary!D36</f>
        <v>avg</v>
      </c>
      <c r="E36" t="str">
        <f>Summary!E36</f>
        <v>Cal-25</v>
      </c>
      <c r="F36" t="str">
        <f>Summary!F36</f>
        <v>Wartsila dual fuel</v>
      </c>
      <c r="G36" s="73">
        <f>SUMIFS(AL$5:AL36,$F$5:$F36,$F36,$D$5:$D36,$D36)</f>
        <v>35155850.684817642</v>
      </c>
      <c r="H36" s="73">
        <f>SUMIFS(AM$5:AM36,$F$5:$F36,$F36,$D$5:$D36,$D36)</f>
        <v>-818756.06798832119</v>
      </c>
      <c r="I36" s="20">
        <f>SUMIFS(AN$5:AN36,$F$5:$F36,$F36,$D$5:$D36,$D36)</f>
        <v>27084616.017432787</v>
      </c>
      <c r="J36" s="73">
        <f t="shared" si="0"/>
        <v>27084616.017432787</v>
      </c>
      <c r="K36" s="73">
        <f t="shared" si="1"/>
        <v>62240466.702250428</v>
      </c>
      <c r="L36" s="73">
        <f t="shared" si="2"/>
        <v>61421710.634262107</v>
      </c>
      <c r="M36" s="73">
        <f>-SUMIFS(FinParameters!$E$8:$E$39,FinParameters!$B$8:$B$39,Financials!$E36,FinParameters!$C$8:$C$39,Financials!$F36)</f>
        <v>-7602515.625</v>
      </c>
      <c r="N36" s="73">
        <f>-SUMIFS(FinParameters!$F$8:$F$39,FinParameters!$B$8:$B$39,Financials!$E36,FinParameters!$C$8:$C$39,Financials!$F36)</f>
        <v>-74000000</v>
      </c>
      <c r="O36" s="73">
        <f>SUMIFS(FinParameters!$G$8:$G$39,FinParameters!$B$8:$B$39,Financials!$E36,FinParameters!$C$8:$C$39,Financials!$F36)</f>
        <v>34742707.168313518</v>
      </c>
      <c r="P36" s="73">
        <f t="shared" si="3"/>
        <v>19482100.392432787</v>
      </c>
      <c r="Q36" s="73">
        <f>P36/SUMIFS(FinParameters!$H$8:$H$39,FinParameters!$B$8:$B$39,Financials!$E36,FinParameters!$C$8:$C$39,Financials!$F36)</f>
        <v>12096851.551640647</v>
      </c>
      <c r="R36" s="73">
        <f t="shared" si="15"/>
        <v>-19775192.439253695</v>
      </c>
      <c r="S36" s="12">
        <f t="shared" si="4"/>
        <v>-0.50373296304558657</v>
      </c>
      <c r="T36" s="114">
        <f t="shared" si="5"/>
        <v>35155850.684817642</v>
      </c>
      <c r="U36" s="73">
        <f>T36/SUMIFS(FinParameters!$L$8:$L$39,FinParameters!$B$8:$B$39,Financials!$E36,FinParameters!$C$8:$C$39,Financials!$F36)</f>
        <v>31072649.362336054</v>
      </c>
      <c r="V36" s="73">
        <f t="shared" si="6"/>
        <v>31072649.362336054</v>
      </c>
      <c r="W36" s="12"/>
      <c r="X36" s="73">
        <f t="shared" si="7"/>
        <v>54637951.077250428</v>
      </c>
      <c r="Y36" s="73">
        <f t="shared" si="8"/>
        <v>43169500.913976699</v>
      </c>
      <c r="Z36" s="73">
        <f t="shared" si="8"/>
        <v>11297456.923082359</v>
      </c>
      <c r="AA36" s="12">
        <f t="shared" si="9"/>
        <v>0.28777982657947387</v>
      </c>
      <c r="AB36" s="114">
        <f t="shared" si="10"/>
        <v>-818756.06798832119</v>
      </c>
      <c r="AC36" s="73">
        <f>AB36/SUMIFS(FinParameters!$L$8:$L$39,FinParameters!$B$8:$B$39,Financials!$E36,FinParameters!$C$8:$C$39,Financials!$F36)</f>
        <v>-723661.06119778706</v>
      </c>
      <c r="AD36" s="73">
        <f t="shared" si="11"/>
        <v>-723661.06119778706</v>
      </c>
      <c r="AE36" s="12"/>
      <c r="AF36" s="73">
        <f t="shared" si="12"/>
        <v>53819195.009262107</v>
      </c>
      <c r="AG36" s="73">
        <f t="shared" si="13"/>
        <v>42445839.852778912</v>
      </c>
      <c r="AH36" s="73">
        <f t="shared" si="13"/>
        <v>10573795.861884572</v>
      </c>
      <c r="AI36" s="12">
        <f t="shared" si="14"/>
        <v>0.26934602717561673</v>
      </c>
      <c r="AL36" s="73">
        <f>Summary!G36</f>
        <v>2005155.8076344277</v>
      </c>
      <c r="AM36" s="73">
        <f>IF(D36&lt;&gt;"avg",SUMIFS(Summary!$H:$H,Summary!$C:$C,Financials!C36,Summary!$E:$E,Financials!E36,Summary!$D:$D,1-Financials!D36,Summary!$F:$F,Financials!F36),SUMIFS(Summary!$H:$H,Summary!$C:$C,Financials!C36,Summary!$E:$E,Financials!E36,Summary!$D:$D,"avg",Summary!$F:$F,Financials!F36))</f>
        <v>-168453.52006753575</v>
      </c>
      <c r="AN36" s="20">
        <f>Summary!I36</f>
        <v>6932373.466122631</v>
      </c>
      <c r="AP36" s="12">
        <v>1</v>
      </c>
    </row>
    <row r="37" spans="1:42" x14ac:dyDescent="0.3">
      <c r="A37">
        <v>33</v>
      </c>
      <c r="B37" t="str">
        <f>Summary!B37</f>
        <v>MarinusPortlandYallourn</v>
      </c>
      <c r="C37" t="str">
        <f>Summary!C37</f>
        <v>Wind</v>
      </c>
      <c r="D37" s="104">
        <f>Summary!D37</f>
        <v>1</v>
      </c>
      <c r="E37" t="str">
        <f>Summary!E37</f>
        <v>Cal-26</v>
      </c>
      <c r="F37" t="str">
        <f>Summary!F37</f>
        <v>Wartsila dual fuel</v>
      </c>
      <c r="G37" s="73">
        <f>SUMIFS(AL$5:AL37,$F$5:$F37,$F37,$D$5:$D37,$D37)</f>
        <v>127128847.33915149</v>
      </c>
      <c r="H37" s="73">
        <f>SUMIFS(AM$5:AM37,$F$5:$F37,$F37,$D$5:$D37,$D37)</f>
        <v>-83533461.162719473</v>
      </c>
      <c r="I37" s="20">
        <f>SUMIFS(AN$5:AN37,$F$5:$F37,$F37,$D$5:$D37,$D37)</f>
        <v>63371204.958273642</v>
      </c>
      <c r="J37" s="73">
        <f t="shared" si="0"/>
        <v>63371204.958273642</v>
      </c>
      <c r="K37" s="73">
        <f t="shared" si="1"/>
        <v>190500052.29742512</v>
      </c>
      <c r="L37" s="73">
        <f t="shared" si="2"/>
        <v>106966591.13470566</v>
      </c>
      <c r="M37" s="73">
        <f>-SUMIFS(FinParameters!$E$8:$E$39,FinParameters!$B$8:$B$39,Financials!$E37,FinParameters!$C$8:$C$39,Financials!$F37)</f>
        <v>-9306328.515625</v>
      </c>
      <c r="N37" s="73">
        <f>-SUMIFS(FinParameters!$F$8:$F$39,FinParameters!$B$8:$B$39,Financials!$E37,FinParameters!$C$8:$C$39,Financials!$F37)</f>
        <v>-74000000</v>
      </c>
      <c r="O37" s="73">
        <f>SUMIFS(FinParameters!$G$8:$G$39,FinParameters!$B$8:$B$39,Financials!$E37,FinParameters!$C$8:$C$39,Financials!$F37)</f>
        <v>29452340.394956678</v>
      </c>
      <c r="P37" s="73">
        <f t="shared" si="3"/>
        <v>54064876.442648642</v>
      </c>
      <c r="Q37" s="73">
        <f>P37/SUMIFS(FinParameters!$H$8:$H$39,FinParameters!$B$8:$B$39,Financials!$E37,FinParameters!$C$8:$C$39,Financials!$F37)</f>
        <v>30518213.283453751</v>
      </c>
      <c r="R37" s="73">
        <f t="shared" si="15"/>
        <v>9517216.8376053199</v>
      </c>
      <c r="S37" s="12">
        <f t="shared" si="4"/>
        <v>0.21364123103176128</v>
      </c>
      <c r="T37" s="114">
        <f t="shared" si="5"/>
        <v>127128847.33915149</v>
      </c>
      <c r="U37" s="73">
        <f>T37/SUMIFS(FinParameters!$L$8:$L$39,FinParameters!$B$8:$B$39,Financials!$E37,FinParameters!$C$8:$C$39,Financials!$F37)</f>
        <v>109622806.63372177</v>
      </c>
      <c r="V37" s="73">
        <f t="shared" si="6"/>
        <v>109622806.63372177</v>
      </c>
      <c r="W37" s="12"/>
      <c r="X37" s="73">
        <f t="shared" si="7"/>
        <v>181193723.78180012</v>
      </c>
      <c r="Y37" s="73">
        <f t="shared" si="8"/>
        <v>140141019.91717553</v>
      </c>
      <c r="Z37" s="73">
        <f t="shared" si="8"/>
        <v>119140023.4713271</v>
      </c>
      <c r="AA37" s="12">
        <f t="shared" si="9"/>
        <v>2.6744395671425809</v>
      </c>
      <c r="AB37" s="114">
        <f t="shared" si="10"/>
        <v>-83533461.162719473</v>
      </c>
      <c r="AC37" s="73">
        <f>AB37/SUMIFS(FinParameters!$L$8:$L$39,FinParameters!$B$8:$B$39,Financials!$E37,FinParameters!$C$8:$C$39,Financials!$F37)</f>
        <v>-72030641.76344654</v>
      </c>
      <c r="AD37" s="73">
        <f t="shared" si="11"/>
        <v>-72030641.76344654</v>
      </c>
      <c r="AE37" s="12"/>
      <c r="AF37" s="73">
        <f t="shared" si="12"/>
        <v>97660262.619080648</v>
      </c>
      <c r="AG37" s="73">
        <f t="shared" si="13"/>
        <v>68110378.153728992</v>
      </c>
      <c r="AH37" s="73">
        <f t="shared" si="13"/>
        <v>47109381.707880557</v>
      </c>
      <c r="AI37" s="12">
        <f t="shared" si="14"/>
        <v>1.0575052006221943</v>
      </c>
      <c r="AL37" s="73">
        <f>Summary!G37</f>
        <v>18593785.163536575</v>
      </c>
      <c r="AM37" s="73">
        <f>IF(D37&lt;&gt;"avg",SUMIFS(Summary!$H:$H,Summary!$C:$C,Financials!C37,Summary!$E:$E,Financials!E37,Summary!$D:$D,1-Financials!D37,Summary!$F:$F,Financials!F37),SUMIFS(Summary!$H:$H,Summary!$C:$C,Financials!C37,Summary!$E:$E,Financials!E37,Summary!$D:$D,"avg",Summary!$F:$F,Financials!F37))</f>
        <v>-17665551.182524215</v>
      </c>
      <c r="AN37" s="20">
        <f>Summary!I37</f>
        <v>12640472.42592223</v>
      </c>
      <c r="AP37" s="12">
        <v>1</v>
      </c>
    </row>
    <row r="38" spans="1:42" x14ac:dyDescent="0.3">
      <c r="A38">
        <v>34</v>
      </c>
      <c r="B38" t="str">
        <f>Summary!B38</f>
        <v>MarinusPortlandYallourn</v>
      </c>
      <c r="C38" t="str">
        <f>Summary!C38</f>
        <v>Wind</v>
      </c>
      <c r="D38" s="104">
        <f>Summary!D38</f>
        <v>0.95</v>
      </c>
      <c r="E38" t="str">
        <f>Summary!E38</f>
        <v>Cal-26</v>
      </c>
      <c r="F38" t="str">
        <f>Summary!F38</f>
        <v>Wartsila dual fuel</v>
      </c>
      <c r="G38" s="73">
        <f>SUMIFS(AL$5:AL38,$F$5:$F38,$F38,$D$5:$D38,$D38)</f>
        <v>83308698.359680206</v>
      </c>
      <c r="H38" s="73">
        <f>SUMIFS(AM$5:AM38,$F$5:$F38,$F38,$D$5:$D38,$D38)</f>
        <v>-36804155.452951834</v>
      </c>
      <c r="I38" s="20">
        <f>SUMIFS(AN$5:AN38,$F$5:$F38,$F38,$D$5:$D38,$D38)</f>
        <v>47208815.682637632</v>
      </c>
      <c r="J38" s="73">
        <f t="shared" si="0"/>
        <v>47208815.682637632</v>
      </c>
      <c r="K38" s="73">
        <f t="shared" si="1"/>
        <v>130517514.04231784</v>
      </c>
      <c r="L38" s="73">
        <f t="shared" si="2"/>
        <v>93713358.589366004</v>
      </c>
      <c r="M38" s="73">
        <f>-SUMIFS(FinParameters!$E$8:$E$39,FinParameters!$B$8:$B$39,Financials!$E38,FinParameters!$C$8:$C$39,Financials!$F38)</f>
        <v>-9306328.515625</v>
      </c>
      <c r="N38" s="73">
        <f>-SUMIFS(FinParameters!$F$8:$F$39,FinParameters!$B$8:$B$39,Financials!$E38,FinParameters!$C$8:$C$39,Financials!$F38)</f>
        <v>-74000000</v>
      </c>
      <c r="O38" s="73">
        <f>SUMIFS(FinParameters!$G$8:$G$39,FinParameters!$B$8:$B$39,Financials!$E38,FinParameters!$C$8:$C$39,Financials!$F38)</f>
        <v>29452340.394956678</v>
      </c>
      <c r="P38" s="73">
        <f t="shared" si="3"/>
        <v>37902487.167012632</v>
      </c>
      <c r="Q38" s="73">
        <f>P38/SUMIFS(FinParameters!$H$8:$H$39,FinParameters!$B$8:$B$39,Financials!$E38,FinParameters!$C$8:$C$39,Financials!$F38)</f>
        <v>21394965.889976472</v>
      </c>
      <c r="R38" s="73">
        <f t="shared" si="15"/>
        <v>-6645172.43803069</v>
      </c>
      <c r="S38" s="12">
        <f t="shared" si="4"/>
        <v>-0.14916995633320271</v>
      </c>
      <c r="T38" s="114">
        <f t="shared" si="5"/>
        <v>83308698.359680206</v>
      </c>
      <c r="U38" s="73">
        <f>T38/SUMIFS(FinParameters!$L$8:$L$39,FinParameters!$B$8:$B$39,Financials!$E38,FinParameters!$C$8:$C$39,Financials!$F38)</f>
        <v>71836829.502801269</v>
      </c>
      <c r="V38" s="73">
        <f t="shared" si="6"/>
        <v>71836829.502801269</v>
      </c>
      <c r="W38" s="12"/>
      <c r="X38" s="73">
        <f t="shared" si="7"/>
        <v>121211185.52669284</v>
      </c>
      <c r="Y38" s="73">
        <f t="shared" si="8"/>
        <v>93231795.392777741</v>
      </c>
      <c r="Z38" s="73">
        <f t="shared" si="8"/>
        <v>65191657.064770579</v>
      </c>
      <c r="AA38" s="12">
        <f t="shared" si="9"/>
        <v>1.4634137380674004</v>
      </c>
      <c r="AB38" s="114">
        <f t="shared" si="10"/>
        <v>-36804155.452951834</v>
      </c>
      <c r="AC38" s="73">
        <f>AB38/SUMIFS(FinParameters!$L$8:$L$39,FinParameters!$B$8:$B$39,Financials!$E38,FinParameters!$C$8:$C$39,Financials!$F38)</f>
        <v>-31736107.901403584</v>
      </c>
      <c r="AD38" s="73">
        <f t="shared" si="11"/>
        <v>-31736107.901403584</v>
      </c>
      <c r="AE38" s="12"/>
      <c r="AF38" s="73">
        <f t="shared" si="12"/>
        <v>84407030.073741004</v>
      </c>
      <c r="AG38" s="73">
        <f t="shared" si="13"/>
        <v>61495687.491374157</v>
      </c>
      <c r="AH38" s="73">
        <f t="shared" si="13"/>
        <v>33455549.163366996</v>
      </c>
      <c r="AI38" s="12">
        <f t="shared" si="14"/>
        <v>0.75100576461214208</v>
      </c>
      <c r="AL38" s="73">
        <f>Summary!G38</f>
        <v>10262130.483157594</v>
      </c>
      <c r="AM38" s="73">
        <f>IF(D38&lt;&gt;"avg",SUMIFS(Summary!$H:$H,Summary!$C:$C,Financials!C38,Summary!$E:$E,Financials!E38,Summary!$D:$D,1-Financials!D38,Summary!$F:$F,Financials!F38),SUMIFS(Summary!$H:$H,Summary!$C:$C,Financials!C38,Summary!$E:$E,Financials!E38,Summary!$D:$D,"avg",Summary!$F:$F,Financials!F38))</f>
        <v>-8776649.2053849827</v>
      </c>
      <c r="AN38" s="20">
        <f>Summary!I38</f>
        <v>9538330.5364906155</v>
      </c>
      <c r="AP38" s="12">
        <v>1</v>
      </c>
    </row>
    <row r="39" spans="1:42" x14ac:dyDescent="0.3">
      <c r="A39">
        <v>35</v>
      </c>
      <c r="B39" t="str">
        <f>Summary!B39</f>
        <v>MarinusPortlandYallourn</v>
      </c>
      <c r="C39" t="str">
        <f>Summary!C39</f>
        <v>Wind</v>
      </c>
      <c r="D39" s="104">
        <f>Summary!D39</f>
        <v>0.75</v>
      </c>
      <c r="E39" t="str">
        <f>Summary!E39</f>
        <v>Cal-26</v>
      </c>
      <c r="F39" t="str">
        <f>Summary!F39</f>
        <v>Wartsila dual fuel</v>
      </c>
      <c r="G39" s="73">
        <f>SUMIFS(AL$5:AL39,$F$5:$F39,$F39,$D$5:$D39,$D39)</f>
        <v>54273834.69451905</v>
      </c>
      <c r="H39" s="73">
        <f>SUMIFS(AM$5:AM39,$F$5:$F39,$F39,$D$5:$D39,$D39)</f>
        <v>-14949669.073643442</v>
      </c>
      <c r="I39" s="20">
        <f>SUMIFS(AN$5:AN39,$F$5:$F39,$F39,$D$5:$D39,$D39)</f>
        <v>38650032.275785632</v>
      </c>
      <c r="J39" s="73">
        <f t="shared" si="0"/>
        <v>38650032.275785632</v>
      </c>
      <c r="K39" s="73">
        <f t="shared" si="1"/>
        <v>92923866.970304683</v>
      </c>
      <c r="L39" s="73">
        <f t="shared" si="2"/>
        <v>77974197.896661252</v>
      </c>
      <c r="M39" s="73">
        <f>-SUMIFS(FinParameters!$E$8:$E$39,FinParameters!$B$8:$B$39,Financials!$E39,FinParameters!$C$8:$C$39,Financials!$F39)</f>
        <v>-9306328.515625</v>
      </c>
      <c r="N39" s="73">
        <f>-SUMIFS(FinParameters!$F$8:$F$39,FinParameters!$B$8:$B$39,Financials!$E39,FinParameters!$C$8:$C$39,Financials!$F39)</f>
        <v>-74000000</v>
      </c>
      <c r="O39" s="73">
        <f>SUMIFS(FinParameters!$G$8:$G$39,FinParameters!$B$8:$B$39,Financials!$E39,FinParameters!$C$8:$C$39,Financials!$F39)</f>
        <v>29452340.394956678</v>
      </c>
      <c r="P39" s="73">
        <f t="shared" si="3"/>
        <v>29343703.760160632</v>
      </c>
      <c r="Q39" s="73">
        <f>P39/SUMIFS(FinParameters!$H$8:$H$39,FinParameters!$B$8:$B$39,Financials!$E39,FinParameters!$C$8:$C$39,Financials!$F39)</f>
        <v>16563755.783831669</v>
      </c>
      <c r="R39" s="73">
        <f t="shared" si="15"/>
        <v>-15203955.844882689</v>
      </c>
      <c r="S39" s="12">
        <f t="shared" si="4"/>
        <v>-0.34129639984861115</v>
      </c>
      <c r="T39" s="114">
        <f t="shared" si="5"/>
        <v>54273834.69451905</v>
      </c>
      <c r="U39" s="73">
        <f>T39/SUMIFS(FinParameters!$L$8:$L$39,FinParameters!$B$8:$B$39,Financials!$E39,FinParameters!$C$8:$C$39,Financials!$F39)</f>
        <v>46800157.560742281</v>
      </c>
      <c r="V39" s="73">
        <f t="shared" si="6"/>
        <v>46800157.560742281</v>
      </c>
      <c r="W39" s="12"/>
      <c r="X39" s="73">
        <f t="shared" si="7"/>
        <v>83617538.454679683</v>
      </c>
      <c r="Y39" s="73">
        <f t="shared" si="8"/>
        <v>63363913.344573952</v>
      </c>
      <c r="Z39" s="73">
        <f t="shared" si="8"/>
        <v>31596201.715859592</v>
      </c>
      <c r="AA39" s="12">
        <f t="shared" si="9"/>
        <v>0.70926737781489491</v>
      </c>
      <c r="AB39" s="114">
        <f t="shared" si="10"/>
        <v>-14949669.073643442</v>
      </c>
      <c r="AC39" s="73">
        <f>AB39/SUMIFS(FinParameters!$L$8:$L$39,FinParameters!$B$8:$B$39,Financials!$E39,FinParameters!$C$8:$C$39,Financials!$F39)</f>
        <v>-12891052.78934942</v>
      </c>
      <c r="AD39" s="73">
        <f t="shared" si="11"/>
        <v>-12891052.78934942</v>
      </c>
      <c r="AE39" s="12"/>
      <c r="AF39" s="73">
        <f t="shared" si="12"/>
        <v>68667869.381036237</v>
      </c>
      <c r="AG39" s="73">
        <f t="shared" si="13"/>
        <v>50472860.55522453</v>
      </c>
      <c r="AH39" s="73">
        <f t="shared" si="13"/>
        <v>18705148.92651017</v>
      </c>
      <c r="AI39" s="12">
        <f t="shared" si="14"/>
        <v>0.4198907213610954</v>
      </c>
      <c r="AL39" s="73">
        <f>Summary!G39</f>
        <v>5281558.5503313709</v>
      </c>
      <c r="AM39" s="73">
        <f>IF(D39&lt;&gt;"avg",SUMIFS(Summary!$H:$H,Summary!$C:$C,Financials!C39,Summary!$E:$E,Financials!E39,Summary!$D:$D,1-Financials!D39,Summary!$F:$F,Financials!F39),SUMIFS(Summary!$H:$H,Summary!$C:$C,Financials!C39,Summary!$E:$E,Financials!E39,Summary!$D:$D,"avg",Summary!$F:$F,Financials!F39))</f>
        <v>-3514618.2228142736</v>
      </c>
      <c r="AN39" s="20">
        <f>Summary!I39</f>
        <v>7955366.32689902</v>
      </c>
      <c r="AP39" s="12">
        <v>1</v>
      </c>
    </row>
    <row r="40" spans="1:42" x14ac:dyDescent="0.3">
      <c r="A40">
        <v>36</v>
      </c>
      <c r="B40" t="str">
        <f>Summary!B40</f>
        <v>MarinusPortlandYallourn</v>
      </c>
      <c r="C40" t="str">
        <f>Summary!C40</f>
        <v>Wind</v>
      </c>
      <c r="D40" s="104">
        <f>Summary!D40</f>
        <v>0.5</v>
      </c>
      <c r="E40" t="str">
        <f>Summary!E40</f>
        <v>Cal-26</v>
      </c>
      <c r="F40" t="str">
        <f>Summary!F40</f>
        <v>Wartsila dual fuel</v>
      </c>
      <c r="G40" s="73">
        <f>SUMIFS(AL$5:AL40,$F$5:$F40,$F40,$D$5:$D40,$D40)</f>
        <v>32858836.523876451</v>
      </c>
      <c r="H40" s="73">
        <f>SUMIFS(AM$5:AM40,$F$5:$F40,$F40,$D$5:$D40,$D40)</f>
        <v>20711.956569170405</v>
      </c>
      <c r="I40" s="20">
        <f>SUMIFS(AN$5:AN40,$F$5:$F40,$F40,$D$5:$D40,$D40)</f>
        <v>33399329.634968996</v>
      </c>
      <c r="J40" s="73">
        <f t="shared" si="0"/>
        <v>33399329.634968996</v>
      </c>
      <c r="K40" s="73">
        <f t="shared" si="1"/>
        <v>66258166.158845447</v>
      </c>
      <c r="L40" s="73">
        <f t="shared" si="2"/>
        <v>66278878.115414619</v>
      </c>
      <c r="M40" s="73">
        <f>-SUMIFS(FinParameters!$E$8:$E$39,FinParameters!$B$8:$B$39,Financials!$E40,FinParameters!$C$8:$C$39,Financials!$F40)</f>
        <v>-9306328.515625</v>
      </c>
      <c r="N40" s="73">
        <f>-SUMIFS(FinParameters!$F$8:$F$39,FinParameters!$B$8:$B$39,Financials!$E40,FinParameters!$C$8:$C$39,Financials!$F40)</f>
        <v>-74000000</v>
      </c>
      <c r="O40" s="73">
        <f>SUMIFS(FinParameters!$G$8:$G$39,FinParameters!$B$8:$B$39,Financials!$E40,FinParameters!$C$8:$C$39,Financials!$F40)</f>
        <v>29452340.394956678</v>
      </c>
      <c r="P40" s="73">
        <f t="shared" si="3"/>
        <v>24093001.119343996</v>
      </c>
      <c r="Q40" s="73">
        <f>P40/SUMIFS(FinParameters!$H$8:$H$39,FinParameters!$B$8:$B$39,Financials!$E40,FinParameters!$C$8:$C$39,Financials!$F40)</f>
        <v>13599871.028626157</v>
      </c>
      <c r="R40" s="73">
        <f t="shared" si="15"/>
        <v>-20454658.485699326</v>
      </c>
      <c r="S40" s="12">
        <f t="shared" si="4"/>
        <v>-0.45916348169688392</v>
      </c>
      <c r="T40" s="114">
        <f t="shared" si="5"/>
        <v>32858836.523876451</v>
      </c>
      <c r="U40" s="73">
        <f>T40/SUMIFS(FinParameters!$L$8:$L$39,FinParameters!$B$8:$B$39,Financials!$E40,FinParameters!$C$8:$C$39,Financials!$F40)</f>
        <v>28334071.753647227</v>
      </c>
      <c r="V40" s="73">
        <f t="shared" si="6"/>
        <v>28334071.753647227</v>
      </c>
      <c r="W40" s="12"/>
      <c r="X40" s="73">
        <f t="shared" si="7"/>
        <v>56951837.643220447</v>
      </c>
      <c r="Y40" s="73">
        <f t="shared" si="8"/>
        <v>41933942.782273382</v>
      </c>
      <c r="Z40" s="73">
        <f t="shared" si="8"/>
        <v>7879413.267947901</v>
      </c>
      <c r="AA40" s="12">
        <f t="shared" si="9"/>
        <v>0.17687603204761532</v>
      </c>
      <c r="AB40" s="114">
        <f t="shared" si="10"/>
        <v>20711.956569170405</v>
      </c>
      <c r="AC40" s="73">
        <f>AB40/SUMIFS(FinParameters!$L$8:$L$39,FinParameters!$B$8:$B$39,Financials!$E40,FinParameters!$C$8:$C$39,Financials!$F40)</f>
        <v>17859.855237505726</v>
      </c>
      <c r="AD40" s="73">
        <f t="shared" si="11"/>
        <v>17859.855237505726</v>
      </c>
      <c r="AE40" s="12"/>
      <c r="AF40" s="73">
        <f t="shared" si="12"/>
        <v>56972549.599789619</v>
      </c>
      <c r="AG40" s="73">
        <f t="shared" si="13"/>
        <v>41951802.637510888</v>
      </c>
      <c r="AH40" s="73">
        <f t="shared" si="13"/>
        <v>7897273.1231854064</v>
      </c>
      <c r="AI40" s="12">
        <f t="shared" si="14"/>
        <v>0.17727694772749278</v>
      </c>
      <c r="AL40" s="73">
        <f>Summary!G40</f>
        <v>1824170.1851069212</v>
      </c>
      <c r="AM40" s="73">
        <f>IF(D40&lt;&gt;"avg",SUMIFS(Summary!$H:$H,Summary!$C:$C,Financials!C40,Summary!$E:$E,Financials!E40,Summary!$D:$D,1-Financials!D40,Summary!$F:$F,Financials!F40),SUMIFS(Summary!$H:$H,Summary!$C:$C,Financials!C40,Summary!$E:$E,Financials!E40,Summary!$D:$D,"avg",Summary!$F:$F,Financials!F40))</f>
        <v>19368.725231770368</v>
      </c>
      <c r="AN40" s="20">
        <f>Summary!I40</f>
        <v>6867361.7375930594</v>
      </c>
      <c r="AP40" s="12">
        <v>1</v>
      </c>
    </row>
    <row r="41" spans="1:42" x14ac:dyDescent="0.3">
      <c r="A41">
        <v>37</v>
      </c>
      <c r="B41" t="str">
        <f>Summary!B41</f>
        <v>MarinusPortlandYallourn</v>
      </c>
      <c r="C41" t="str">
        <f>Summary!C41</f>
        <v>Wind</v>
      </c>
      <c r="D41" s="104">
        <f>Summary!D41</f>
        <v>0.25</v>
      </c>
      <c r="E41" t="str">
        <f>Summary!E41</f>
        <v>Cal-26</v>
      </c>
      <c r="F41" t="str">
        <f>Summary!F41</f>
        <v>Wartsila dual fuel</v>
      </c>
      <c r="G41" s="73">
        <f>SUMIFS(AL$5:AL41,$F$5:$F41,$F41,$D$5:$D41,$D41)</f>
        <v>19075764.352044839</v>
      </c>
      <c r="H41" s="73">
        <f>SUMIFS(AM$5:AM41,$F$5:$F41,$F41,$D$5:$D41,$D41)</f>
        <v>13580958.580389177</v>
      </c>
      <c r="I41" s="20">
        <f>SUMIFS(AN$5:AN41,$F$5:$F41,$F41,$D$5:$D41,$D41)</f>
        <v>28935680.516426541</v>
      </c>
      <c r="J41" s="73">
        <f t="shared" si="0"/>
        <v>28935680.516426541</v>
      </c>
      <c r="K41" s="73">
        <f t="shared" si="1"/>
        <v>48011444.868471384</v>
      </c>
      <c r="L41" s="73">
        <f t="shared" si="2"/>
        <v>61592403.448860556</v>
      </c>
      <c r="M41" s="73">
        <f>-SUMIFS(FinParameters!$E$8:$E$39,FinParameters!$B$8:$B$39,Financials!$E41,FinParameters!$C$8:$C$39,Financials!$F41)</f>
        <v>-9306328.515625</v>
      </c>
      <c r="N41" s="73">
        <f>-SUMIFS(FinParameters!$F$8:$F$39,FinParameters!$B$8:$B$39,Financials!$E41,FinParameters!$C$8:$C$39,Financials!$F41)</f>
        <v>-74000000</v>
      </c>
      <c r="O41" s="73">
        <f>SUMIFS(FinParameters!$G$8:$G$39,FinParameters!$B$8:$B$39,Financials!$E41,FinParameters!$C$8:$C$39,Financials!$F41)</f>
        <v>29452340.394956678</v>
      </c>
      <c r="P41" s="73">
        <f t="shared" si="3"/>
        <v>19629352.000801541</v>
      </c>
      <c r="Q41" s="73">
        <f>P41/SUMIFS(FinParameters!$H$8:$H$39,FinParameters!$B$8:$B$39,Financials!$E41,FinParameters!$C$8:$C$39,Financials!$F41)</f>
        <v>11080257.468301419</v>
      </c>
      <c r="R41" s="73">
        <f t="shared" si="15"/>
        <v>-24918307.604241781</v>
      </c>
      <c r="S41" s="12">
        <f t="shared" si="4"/>
        <v>-0.55936288965943193</v>
      </c>
      <c r="T41" s="114">
        <f t="shared" si="5"/>
        <v>19075764.352044839</v>
      </c>
      <c r="U41" s="73">
        <f>T41/SUMIFS(FinParameters!$L$8:$L$39,FinParameters!$B$8:$B$39,Financials!$E41,FinParameters!$C$8:$C$39,Financials!$F41)</f>
        <v>16448971.81656938</v>
      </c>
      <c r="V41" s="73">
        <f t="shared" si="6"/>
        <v>16448971.81656938</v>
      </c>
      <c r="W41" s="12"/>
      <c r="X41" s="73">
        <f t="shared" si="7"/>
        <v>38705116.352846384</v>
      </c>
      <c r="Y41" s="73">
        <f t="shared" si="8"/>
        <v>27529229.2848708</v>
      </c>
      <c r="Z41" s="73">
        <f t="shared" si="8"/>
        <v>-8469335.7876724005</v>
      </c>
      <c r="AA41" s="12">
        <f t="shared" si="9"/>
        <v>-0.19011853513205823</v>
      </c>
      <c r="AB41" s="114">
        <f t="shared" si="10"/>
        <v>13580958.580389177</v>
      </c>
      <c r="AC41" s="73">
        <f>AB41/SUMIFS(FinParameters!$L$8:$L$39,FinParameters!$B$8:$B$39,Financials!$E41,FinParameters!$C$8:$C$39,Financials!$F41)</f>
        <v>11710818.020609012</v>
      </c>
      <c r="AD41" s="73">
        <f t="shared" si="11"/>
        <v>11710818.020609012</v>
      </c>
      <c r="AE41" s="12"/>
      <c r="AF41" s="73">
        <f t="shared" si="12"/>
        <v>52286074.933235563</v>
      </c>
      <c r="AG41" s="73">
        <f t="shared" si="13"/>
        <v>39240047.30547981</v>
      </c>
      <c r="AH41" s="73">
        <f t="shared" si="13"/>
        <v>3241482.2329366114</v>
      </c>
      <c r="AI41" s="12">
        <f t="shared" si="14"/>
        <v>7.2764366561013163E-2</v>
      </c>
      <c r="AL41" s="73">
        <f>Summary!G41</f>
        <v>-984787.43716549641</v>
      </c>
      <c r="AM41" s="73">
        <f>IF(D41&lt;&gt;"avg",SUMIFS(Summary!$H:$H,Summary!$C:$C,Financials!C41,Summary!$E:$E,Financials!E41,Summary!$D:$D,1-Financials!D41,Summary!$F:$F,Financials!F41),SUMIFS(Summary!$H:$H,Summary!$C:$C,Financials!C41,Summary!$E:$E,Financials!E41,Summary!$D:$D,"avg",Summary!$F:$F,Financials!F41))</f>
        <v>3293224.2142761978</v>
      </c>
      <c r="AN41" s="20">
        <f>Summary!I41</f>
        <v>5984979.902987862</v>
      </c>
      <c r="AP41" s="12">
        <v>1</v>
      </c>
    </row>
    <row r="42" spans="1:42" x14ac:dyDescent="0.3">
      <c r="A42">
        <v>38</v>
      </c>
      <c r="B42" t="str">
        <f>Summary!B42</f>
        <v>MarinusPortlandYallourn</v>
      </c>
      <c r="C42" t="str">
        <f>Summary!C42</f>
        <v>Wind</v>
      </c>
      <c r="D42" s="104">
        <f>Summary!D42</f>
        <v>0.05</v>
      </c>
      <c r="E42" t="str">
        <f>Summary!E42</f>
        <v>Cal-26</v>
      </c>
      <c r="F42" t="str">
        <f>Summary!F42</f>
        <v>Wartsila dual fuel</v>
      </c>
      <c r="G42" s="73">
        <f>SUMIFS(AL$5:AL42,$F$5:$F42,$F42,$D$5:$D42,$D42)</f>
        <v>3241183.3816277073</v>
      </c>
      <c r="H42" s="73">
        <f>SUMIFS(AM$5:AM42,$F$5:$F42,$F42,$D$5:$D42,$D42)</f>
        <v>31794902.960518286</v>
      </c>
      <c r="I42" s="20">
        <f>SUMIFS(AN$5:AN42,$F$5:$F42,$F42,$D$5:$D42,$D42)</f>
        <v>23150802.932055146</v>
      </c>
      <c r="J42" s="73">
        <f t="shared" si="0"/>
        <v>23150802.932055146</v>
      </c>
      <c r="K42" s="73">
        <f t="shared" si="1"/>
        <v>26391986.313682854</v>
      </c>
      <c r="L42" s="73">
        <f t="shared" si="2"/>
        <v>58186889.27420114</v>
      </c>
      <c r="M42" s="73">
        <f>-SUMIFS(FinParameters!$E$8:$E$39,FinParameters!$B$8:$B$39,Financials!$E42,FinParameters!$C$8:$C$39,Financials!$F42)</f>
        <v>-9306328.515625</v>
      </c>
      <c r="N42" s="73">
        <f>-SUMIFS(FinParameters!$F$8:$F$39,FinParameters!$B$8:$B$39,Financials!$E42,FinParameters!$C$8:$C$39,Financials!$F42)</f>
        <v>-74000000</v>
      </c>
      <c r="O42" s="73">
        <f>SUMIFS(FinParameters!$G$8:$G$39,FinParameters!$B$8:$B$39,Financials!$E42,FinParameters!$C$8:$C$39,Financials!$F42)</f>
        <v>29452340.394956678</v>
      </c>
      <c r="P42" s="73">
        <f t="shared" si="3"/>
        <v>13844474.416430146</v>
      </c>
      <c r="Q42" s="73">
        <f>P42/SUMIFS(FinParameters!$H$8:$H$39,FinParameters!$B$8:$B$39,Financials!$E42,FinParameters!$C$8:$C$39,Financials!$F42)</f>
        <v>7814844.8833712963</v>
      </c>
      <c r="R42" s="73">
        <f t="shared" si="15"/>
        <v>-30703185.188613176</v>
      </c>
      <c r="S42" s="12">
        <f t="shared" si="4"/>
        <v>-0.68922106033909836</v>
      </c>
      <c r="T42" s="114">
        <f t="shared" si="5"/>
        <v>3241183.3816277073</v>
      </c>
      <c r="U42" s="73">
        <f>T42/SUMIFS(FinParameters!$L$8:$L$39,FinParameters!$B$8:$B$39,Financials!$E42,FinParameters!$C$8:$C$39,Financials!$F42)</f>
        <v>2794862.2719808421</v>
      </c>
      <c r="V42" s="73">
        <f t="shared" si="6"/>
        <v>2794862.2719808421</v>
      </c>
      <c r="W42" s="12"/>
      <c r="X42" s="73">
        <f t="shared" si="7"/>
        <v>17085657.798057854</v>
      </c>
      <c r="Y42" s="73">
        <f t="shared" si="8"/>
        <v>10609707.155352138</v>
      </c>
      <c r="Z42" s="73">
        <f t="shared" si="8"/>
        <v>-27908322.916632336</v>
      </c>
      <c r="AA42" s="12">
        <f t="shared" si="9"/>
        <v>-0.6264823598830046</v>
      </c>
      <c r="AB42" s="114">
        <f t="shared" si="10"/>
        <v>31794902.960518286</v>
      </c>
      <c r="AC42" s="73">
        <f>AB42/SUMIFS(FinParameters!$L$8:$L$39,FinParameters!$B$8:$B$39,Financials!$E42,FinParameters!$C$8:$C$39,Financials!$F42)</f>
        <v>27416645.176373288</v>
      </c>
      <c r="AD42" s="73">
        <f t="shared" si="11"/>
        <v>27416645.176373288</v>
      </c>
      <c r="AE42" s="12"/>
      <c r="AF42" s="73">
        <f t="shared" si="12"/>
        <v>48880560.75857614</v>
      </c>
      <c r="AG42" s="73">
        <f t="shared" si="13"/>
        <v>38026352.331725426</v>
      </c>
      <c r="AH42" s="73">
        <f t="shared" si="13"/>
        <v>-491677.7402590476</v>
      </c>
      <c r="AI42" s="12">
        <f t="shared" si="14"/>
        <v>-1.1037117204769695E-2</v>
      </c>
      <c r="AL42" s="73">
        <f>Summary!G42</f>
        <v>-2798811.7937330152</v>
      </c>
      <c r="AM42" s="73">
        <f>IF(D42&lt;&gt;"avg",SUMIFS(Summary!$H:$H,Summary!$C:$C,Financials!C42,Summary!$E:$E,Financials!E42,Summary!$D:$D,1-Financials!D42,Summary!$F:$F,Financials!F42),SUMIFS(Summary!$H:$H,Summary!$C:$C,Financials!C42,Summary!$E:$E,Financials!E42,Summary!$D:$D,"avg",Summary!$F:$F,Financials!F42))</f>
        <v>7590811.5146709075</v>
      </c>
      <c r="AN42" s="20">
        <f>Summary!I42</f>
        <v>4795754.3068201374</v>
      </c>
      <c r="AP42" s="12">
        <v>1</v>
      </c>
    </row>
    <row r="43" spans="1:42" x14ac:dyDescent="0.3">
      <c r="A43">
        <v>39</v>
      </c>
      <c r="B43" t="str">
        <f>Summary!B43</f>
        <v>MarinusPortlandYallourn</v>
      </c>
      <c r="C43" t="str">
        <f>Summary!C43</f>
        <v>Wind</v>
      </c>
      <c r="D43" s="104">
        <f>Summary!D43</f>
        <v>0</v>
      </c>
      <c r="E43" t="str">
        <f>Summary!E43</f>
        <v>Cal-26</v>
      </c>
      <c r="F43" t="str">
        <f>Summary!F43</f>
        <v>Wartsila dual fuel</v>
      </c>
      <c r="G43" s="73">
        <f>SUMIFS(AL$5:AL43,$F$5:$F43,$F43,$D$5:$D43,$D43)</f>
        <v>-19998020.453489393</v>
      </c>
      <c r="H43" s="73">
        <f>SUMIFS(AM$5:AM43,$F$5:$F43,$F43,$D$5:$D43,$D43)</f>
        <v>66751819.79854998</v>
      </c>
      <c r="I43" s="20">
        <f>SUMIFS(AN$5:AN43,$F$5:$F43,$F43,$D$5:$D43,$D43)</f>
        <v>13468136.524591323</v>
      </c>
      <c r="J43" s="73">
        <f t="shared" si="0"/>
        <v>13468136.524591323</v>
      </c>
      <c r="K43" s="73">
        <f t="shared" si="1"/>
        <v>-6529883.92889807</v>
      </c>
      <c r="L43" s="73">
        <f t="shared" si="2"/>
        <v>60221935.869651914</v>
      </c>
      <c r="M43" s="73">
        <f>-SUMIFS(FinParameters!$E$8:$E$39,FinParameters!$B$8:$B$39,Financials!$E43,FinParameters!$C$8:$C$39,Financials!$F43)</f>
        <v>-9306328.515625</v>
      </c>
      <c r="N43" s="73">
        <f>-SUMIFS(FinParameters!$F$8:$F$39,FinParameters!$B$8:$B$39,Financials!$E43,FinParameters!$C$8:$C$39,Financials!$F43)</f>
        <v>-74000000</v>
      </c>
      <c r="O43" s="73">
        <f>SUMIFS(FinParameters!$G$8:$G$39,FinParameters!$B$8:$B$39,Financials!$E43,FinParameters!$C$8:$C$39,Financials!$F43)</f>
        <v>29452340.394956678</v>
      </c>
      <c r="P43" s="73">
        <f t="shared" si="3"/>
        <v>4161808.008966323</v>
      </c>
      <c r="Q43" s="73">
        <f>P43/SUMIFS(FinParameters!$H$8:$H$39,FinParameters!$B$8:$B$39,Financials!$E43,FinParameters!$C$8:$C$39,Financials!$F43)</f>
        <v>2349232.1229505055</v>
      </c>
      <c r="R43" s="73">
        <f t="shared" si="15"/>
        <v>-40385851.596076995</v>
      </c>
      <c r="S43" s="12">
        <f t="shared" si="4"/>
        <v>-0.90657628154060954</v>
      </c>
      <c r="T43" s="114">
        <f t="shared" si="5"/>
        <v>-19998020.453489393</v>
      </c>
      <c r="U43" s="73">
        <f>T43/SUMIFS(FinParameters!$L$8:$L$39,FinParameters!$B$8:$B$39,Financials!$E43,FinParameters!$C$8:$C$39,Financials!$F43)</f>
        <v>-17244230.362457972</v>
      </c>
      <c r="V43" s="73">
        <f t="shared" si="6"/>
        <v>-17244230.362457972</v>
      </c>
      <c r="W43" s="12"/>
      <c r="X43" s="73">
        <f t="shared" si="7"/>
        <v>-15836212.44452307</v>
      </c>
      <c r="Y43" s="73">
        <f t="shared" si="8"/>
        <v>-14894998.239507467</v>
      </c>
      <c r="Z43" s="73">
        <f t="shared" si="8"/>
        <v>-57630081.958534971</v>
      </c>
      <c r="AA43" s="12">
        <f t="shared" si="9"/>
        <v>-1.2936724952439604</v>
      </c>
      <c r="AB43" s="114">
        <f t="shared" si="10"/>
        <v>66751819.79854998</v>
      </c>
      <c r="AC43" s="73">
        <f>AB43/SUMIFS(FinParameters!$L$8:$L$39,FinParameters!$B$8:$B$39,Financials!$E43,FinParameters!$C$8:$C$39,Financials!$F43)</f>
        <v>57559885.009450011</v>
      </c>
      <c r="AD43" s="73">
        <f t="shared" si="11"/>
        <v>57559885.009450011</v>
      </c>
      <c r="AE43" s="12"/>
      <c r="AF43" s="73">
        <f t="shared" si="12"/>
        <v>50915607.354026914</v>
      </c>
      <c r="AG43" s="73">
        <f t="shared" si="13"/>
        <v>42664886.769942544</v>
      </c>
      <c r="AH43" s="73">
        <f t="shared" si="13"/>
        <v>-70196.949084959924</v>
      </c>
      <c r="AI43" s="12">
        <f t="shared" si="14"/>
        <v>-1.5757718746017535E-3</v>
      </c>
      <c r="AL43" s="73">
        <f>Summary!G43</f>
        <v>-6835634.0163198262</v>
      </c>
      <c r="AM43" s="73">
        <f>IF(D43&lt;&gt;"avg",SUMIFS(Summary!$H:$H,Summary!$C:$C,Financials!C43,Summary!$E:$E,Financials!E43,Summary!$D:$D,1-Financials!D43,Summary!$F:$F,Financials!F43),SUMIFS(Summary!$H:$H,Summary!$C:$C,Financials!C43,Summary!$E:$E,Financials!E43,Summary!$D:$D,"avg",Summary!$F:$F,Financials!F43))</f>
        <v>15371913.790926408</v>
      </c>
      <c r="AN43" s="20">
        <f>Summary!I43</f>
        <v>2505167.7417299682</v>
      </c>
      <c r="AP43" s="12">
        <v>1</v>
      </c>
    </row>
    <row r="44" spans="1:42" x14ac:dyDescent="0.3">
      <c r="A44">
        <v>40</v>
      </c>
      <c r="B44" t="str">
        <f>Summary!B44</f>
        <v>MarinusPortlandYallourn</v>
      </c>
      <c r="C44" t="str">
        <f>Summary!C44</f>
        <v>Wind</v>
      </c>
      <c r="D44" s="104" t="str">
        <f>Summary!D44</f>
        <v>avg</v>
      </c>
      <c r="E44" t="str">
        <f>Summary!E44</f>
        <v>Cal-26</v>
      </c>
      <c r="F44" t="str">
        <f>Summary!F44</f>
        <v>Wartsila dual fuel</v>
      </c>
      <c r="G44" s="73">
        <f>SUMIFS(AL$5:AL44,$F$5:$F44,$F44,$D$5:$D44,$D44)</f>
        <v>37584429.9425878</v>
      </c>
      <c r="H44" s="73">
        <f>SUMIFS(AM$5:AM44,$F$5:$F44,$F44,$D$5:$D44,$D44)</f>
        <v>-1058070.8902286869</v>
      </c>
      <c r="I44" s="20">
        <f>SUMIFS(AN$5:AN44,$F$5:$F44,$F44,$D$5:$D44,$D44)</f>
        <v>34081251.547855161</v>
      </c>
      <c r="J44" s="73">
        <f t="shared" si="0"/>
        <v>34081251.547855161</v>
      </c>
      <c r="K44" s="73">
        <f t="shared" si="1"/>
        <v>71665681.490442961</v>
      </c>
      <c r="L44" s="73">
        <f t="shared" si="2"/>
        <v>70607610.600214273</v>
      </c>
      <c r="M44" s="73">
        <f>-SUMIFS(FinParameters!$E$8:$E$39,FinParameters!$B$8:$B$39,Financials!$E44,FinParameters!$C$8:$C$39,Financials!$F44)</f>
        <v>-9306328.515625</v>
      </c>
      <c r="N44" s="73">
        <f>-SUMIFS(FinParameters!$F$8:$F$39,FinParameters!$B$8:$B$39,Financials!$E44,FinParameters!$C$8:$C$39,Financials!$F44)</f>
        <v>-74000000</v>
      </c>
      <c r="O44" s="73">
        <f>SUMIFS(FinParameters!$G$8:$G$39,FinParameters!$B$8:$B$39,Financials!$E44,FinParameters!$C$8:$C$39,Financials!$F44)</f>
        <v>29452340.394956678</v>
      </c>
      <c r="P44" s="73">
        <f t="shared" si="3"/>
        <v>24774923.032230161</v>
      </c>
      <c r="Q44" s="73">
        <f>P44/SUMIFS(FinParameters!$H$8:$H$39,FinParameters!$B$8:$B$39,Financials!$E44,FinParameters!$C$8:$C$39,Financials!$F44)</f>
        <v>13984798.170782799</v>
      </c>
      <c r="R44" s="73">
        <f t="shared" si="15"/>
        <v>-19772736.572813161</v>
      </c>
      <c r="S44" s="12">
        <f t="shared" si="4"/>
        <v>-0.44385578834257439</v>
      </c>
      <c r="T44" s="114">
        <f t="shared" si="5"/>
        <v>37584429.9425878</v>
      </c>
      <c r="U44" s="73">
        <f>T44/SUMIFS(FinParameters!$L$8:$L$39,FinParameters!$B$8:$B$39,Financials!$E44,FinParameters!$C$8:$C$39,Financials!$F44)</f>
        <v>32408936.148405608</v>
      </c>
      <c r="V44" s="73">
        <f t="shared" si="6"/>
        <v>32408936.148405608</v>
      </c>
      <c r="W44" s="12"/>
      <c r="X44" s="73">
        <f t="shared" si="7"/>
        <v>62359352.974817961</v>
      </c>
      <c r="Y44" s="73">
        <f t="shared" si="8"/>
        <v>46393734.319188409</v>
      </c>
      <c r="Z44" s="73">
        <f t="shared" si="8"/>
        <v>12636199.575592447</v>
      </c>
      <c r="AA44" s="12">
        <f t="shared" si="9"/>
        <v>0.28365574505202246</v>
      </c>
      <c r="AB44" s="114">
        <f t="shared" si="10"/>
        <v>-1058070.8902286869</v>
      </c>
      <c r="AC44" s="73">
        <f>AB44/SUMIFS(FinParameters!$L$8:$L$39,FinParameters!$B$8:$B$39,Financials!$E44,FinParameters!$C$8:$C$39,Financials!$F44)</f>
        <v>-912371.21260823775</v>
      </c>
      <c r="AD44" s="73">
        <f t="shared" si="11"/>
        <v>-912371.21260823775</v>
      </c>
      <c r="AE44" s="12"/>
      <c r="AF44" s="73">
        <f t="shared" si="12"/>
        <v>61301282.084589273</v>
      </c>
      <c r="AG44" s="73">
        <f t="shared" si="13"/>
        <v>45481363.106580168</v>
      </c>
      <c r="AH44" s="73">
        <f t="shared" si="13"/>
        <v>11723828.36298421</v>
      </c>
      <c r="AI44" s="12">
        <f t="shared" si="14"/>
        <v>0.26317495614644892</v>
      </c>
      <c r="AL44" s="73">
        <f>Summary!G44</f>
        <v>2428579.257770156</v>
      </c>
      <c r="AM44" s="73">
        <f>IF(D44&lt;&gt;"avg",SUMIFS(Summary!$H:$H,Summary!$C:$C,Financials!C44,Summary!$E:$E,Financials!E44,Summary!$D:$D,1-Financials!D44,Summary!$F:$F,Financials!F44),SUMIFS(Summary!$H:$H,Summary!$C:$C,Financials!C44,Summary!$E:$E,Financials!E44,Summary!$D:$D,"avg",Summary!$F:$F,Financials!F44))</f>
        <v>-239314.82224036576</v>
      </c>
      <c r="AN44" s="20">
        <f>Summary!I44</f>
        <v>6996635.5304223755</v>
      </c>
      <c r="AP44" s="12">
        <v>1</v>
      </c>
    </row>
    <row r="45" spans="1:42" x14ac:dyDescent="0.3">
      <c r="A45">
        <v>41</v>
      </c>
      <c r="B45" t="str">
        <f>Summary!B45</f>
        <v>MarinusPortlandYallourn</v>
      </c>
      <c r="C45" t="str">
        <f>Summary!C45</f>
        <v>Wind</v>
      </c>
      <c r="D45" s="104">
        <f>Summary!D45</f>
        <v>1</v>
      </c>
      <c r="E45" t="str">
        <f>Summary!E45</f>
        <v>Cal-27</v>
      </c>
      <c r="F45" t="str">
        <f>Summary!F45</f>
        <v>Wartsila dual fuel</v>
      </c>
      <c r="G45" s="73">
        <f>SUMIFS(AL$5:AL45,$F$5:$F45,$F45,$D$5:$D45,$D45)</f>
        <v>148690072.06278765</v>
      </c>
      <c r="H45" s="73">
        <f>SUMIFS(AM$5:AM45,$F$5:$F45,$F45,$D$5:$D45,$D45)</f>
        <v>-103531357.90694141</v>
      </c>
      <c r="I45" s="20">
        <f>SUMIFS(AN$5:AN45,$F$5:$F45,$F45,$D$5:$D45,$D45)</f>
        <v>77160666.936148375</v>
      </c>
      <c r="J45" s="73">
        <f t="shared" si="0"/>
        <v>77160666.936148375</v>
      </c>
      <c r="K45" s="73">
        <f t="shared" si="1"/>
        <v>225850738.99893603</v>
      </c>
      <c r="L45" s="73">
        <f t="shared" si="2"/>
        <v>122319381.09199461</v>
      </c>
      <c r="M45" s="73">
        <f>-SUMIFS(FinParameters!$E$8:$E$39,FinParameters!$B$8:$B$39,Financials!$E45,FinParameters!$C$8:$C$39,Financials!$F45)</f>
        <v>-11037736.728515625</v>
      </c>
      <c r="N45" s="73">
        <f>-SUMIFS(FinParameters!$F$8:$F$39,FinParameters!$B$8:$B$39,Financials!$E45,FinParameters!$C$8:$C$39,Financials!$F45)</f>
        <v>-74000000</v>
      </c>
      <c r="O45" s="73">
        <f>SUMIFS(FinParameters!$G$8:$G$39,FinParameters!$B$8:$B$39,Financials!$E45,FinParameters!$C$8:$C$39,Financials!$F45)</f>
        <v>24967552.19845191</v>
      </c>
      <c r="P45" s="73">
        <f t="shared" si="3"/>
        <v>66122930.20763275</v>
      </c>
      <c r="Q45" s="73">
        <f>P45/SUMIFS(FinParameters!$H$8:$H$39,FinParameters!$B$8:$B$39,Financials!$E45,FinParameters!$C$8:$C$39,Financials!$F45)</f>
        <v>33931518.437249154</v>
      </c>
      <c r="R45" s="73">
        <f t="shared" si="15"/>
        <v>17090482.40608466</v>
      </c>
      <c r="S45" s="12">
        <f t="shared" si="4"/>
        <v>0.34855454239722999</v>
      </c>
      <c r="T45" s="114">
        <f t="shared" si="5"/>
        <v>148690072.06278765</v>
      </c>
      <c r="U45" s="73">
        <f>T45/SUMIFS(FinParameters!$L$8:$L$39,FinParameters!$B$8:$B$39,Financials!$E45,FinParameters!$C$8:$C$39,Financials!$F45)</f>
        <v>125087788.42847161</v>
      </c>
      <c r="V45" s="73">
        <f t="shared" si="6"/>
        <v>125087788.42847161</v>
      </c>
      <c r="W45" s="12"/>
      <c r="X45" s="73">
        <f t="shared" si="7"/>
        <v>214813002.2704204</v>
      </c>
      <c r="Y45" s="73">
        <f t="shared" si="8"/>
        <v>159019306.86572075</v>
      </c>
      <c r="Z45" s="73">
        <f t="shared" si="8"/>
        <v>142178270.83455628</v>
      </c>
      <c r="AA45" s="12">
        <f t="shared" si="9"/>
        <v>2.8996771976386482</v>
      </c>
      <c r="AB45" s="114">
        <f t="shared" si="10"/>
        <v>-103531357.90694141</v>
      </c>
      <c r="AC45" s="73">
        <f>AB45/SUMIFS(FinParameters!$L$8:$L$39,FinParameters!$B$8:$B$39,Financials!$E45,FinParameters!$C$8:$C$39,Financials!$F45)</f>
        <v>-87097332.148088694</v>
      </c>
      <c r="AD45" s="73">
        <f t="shared" si="11"/>
        <v>-87097332.148088694</v>
      </c>
      <c r="AE45" s="12"/>
      <c r="AF45" s="73">
        <f t="shared" si="12"/>
        <v>111281644.36347899</v>
      </c>
      <c r="AG45" s="73">
        <f t="shared" si="13"/>
        <v>71921974.717632055</v>
      </c>
      <c r="AH45" s="73">
        <f t="shared" si="13"/>
        <v>55080938.686467588</v>
      </c>
      <c r="AI45" s="12">
        <f t="shared" si="14"/>
        <v>1.1233569025433914</v>
      </c>
      <c r="AL45" s="73">
        <f>Summary!G45</f>
        <v>21561224.723636165</v>
      </c>
      <c r="AM45" s="73">
        <f>IF(D45&lt;&gt;"avg",SUMIFS(Summary!$H:$H,Summary!$C:$C,Financials!C45,Summary!$E:$E,Financials!E45,Summary!$D:$D,1-Financials!D45,Summary!$F:$F,Financials!F45),SUMIFS(Summary!$H:$H,Summary!$C:$C,Financials!C45,Summary!$E:$E,Financials!E45,Summary!$D:$D,"avg",Summary!$F:$F,Financials!F45))</f>
        <v>-19997896.744221933</v>
      </c>
      <c r="AN45" s="20">
        <f>Summary!I45</f>
        <v>13789461.977874728</v>
      </c>
      <c r="AP45" s="12">
        <v>1</v>
      </c>
    </row>
    <row r="46" spans="1:42" x14ac:dyDescent="0.3">
      <c r="A46">
        <v>42</v>
      </c>
      <c r="B46" t="str">
        <f>Summary!B46</f>
        <v>MarinusPortlandYallourn</v>
      </c>
      <c r="C46" t="str">
        <f>Summary!C46</f>
        <v>Wind</v>
      </c>
      <c r="D46" s="104">
        <f>Summary!D46</f>
        <v>0.95</v>
      </c>
      <c r="E46" t="str">
        <f>Summary!E46</f>
        <v>Cal-27</v>
      </c>
      <c r="F46" t="str">
        <f>Summary!F46</f>
        <v>Wartsila dual fuel</v>
      </c>
      <c r="G46" s="73">
        <f>SUMIFS(AL$5:AL46,$F$5:$F46,$F46,$D$5:$D46,$D46)</f>
        <v>95275917.567759112</v>
      </c>
      <c r="H46" s="73">
        <f>SUMIFS(AM$5:AM46,$F$5:$F46,$F46,$D$5:$D46,$D46)</f>
        <v>-46591047.246231735</v>
      </c>
      <c r="I46" s="20">
        <f>SUMIFS(AN$5:AN46,$F$5:$F46,$F46,$D$5:$D46,$D46)</f>
        <v>57053241.180821069</v>
      </c>
      <c r="J46" s="73">
        <f t="shared" si="0"/>
        <v>57053241.180821069</v>
      </c>
      <c r="K46" s="73">
        <f t="shared" si="1"/>
        <v>152329158.74858019</v>
      </c>
      <c r="L46" s="73">
        <f t="shared" si="2"/>
        <v>105738111.50234845</v>
      </c>
      <c r="M46" s="73">
        <f>-SUMIFS(FinParameters!$E$8:$E$39,FinParameters!$B$8:$B$39,Financials!$E46,FinParameters!$C$8:$C$39,Financials!$F46)</f>
        <v>-11037736.728515625</v>
      </c>
      <c r="N46" s="73">
        <f>-SUMIFS(FinParameters!$F$8:$F$39,FinParameters!$B$8:$B$39,Financials!$E46,FinParameters!$C$8:$C$39,Financials!$F46)</f>
        <v>-74000000</v>
      </c>
      <c r="O46" s="73">
        <f>SUMIFS(FinParameters!$G$8:$G$39,FinParameters!$B$8:$B$39,Financials!$E46,FinParameters!$C$8:$C$39,Financials!$F46)</f>
        <v>24967552.19845191</v>
      </c>
      <c r="P46" s="73">
        <f t="shared" si="3"/>
        <v>46015504.452305444</v>
      </c>
      <c r="Q46" s="73">
        <f>P46/SUMIFS(FinParameters!$H$8:$H$39,FinParameters!$B$8:$B$39,Financials!$E46,FinParameters!$C$8:$C$39,Financials!$F46)</f>
        <v>23613229.674181752</v>
      </c>
      <c r="R46" s="73">
        <f t="shared" si="15"/>
        <v>-3016943.3492426462</v>
      </c>
      <c r="S46" s="12">
        <f t="shared" si="4"/>
        <v>-6.1529527578417016E-2</v>
      </c>
      <c r="T46" s="114">
        <f t="shared" si="5"/>
        <v>95275917.567759112</v>
      </c>
      <c r="U46" s="73">
        <f>T46/SUMIFS(FinParameters!$L$8:$L$39,FinParameters!$B$8:$B$39,Financials!$E46,FinParameters!$C$8:$C$39,Financials!$F46)</f>
        <v>80152317.190429345</v>
      </c>
      <c r="V46" s="73">
        <f t="shared" si="6"/>
        <v>80152317.190429345</v>
      </c>
      <c r="W46" s="12"/>
      <c r="X46" s="73">
        <f t="shared" si="7"/>
        <v>141291422.02006456</v>
      </c>
      <c r="Y46" s="73">
        <f t="shared" si="8"/>
        <v>103765546.86461109</v>
      </c>
      <c r="Z46" s="73">
        <f t="shared" si="8"/>
        <v>77135373.841186702</v>
      </c>
      <c r="AA46" s="12">
        <f t="shared" si="9"/>
        <v>1.5731495631909145</v>
      </c>
      <c r="AB46" s="114">
        <f t="shared" si="10"/>
        <v>-46591047.246231735</v>
      </c>
      <c r="AC46" s="73">
        <f>AB46/SUMIFS(FinParameters!$L$8:$L$39,FinParameters!$B$8:$B$39,Financials!$E46,FinParameters!$C$8:$C$39,Financials!$F46)</f>
        <v>-39195428.314383835</v>
      </c>
      <c r="AD46" s="73">
        <f t="shared" si="11"/>
        <v>-39195428.314383835</v>
      </c>
      <c r="AE46" s="12"/>
      <c r="AF46" s="73">
        <f t="shared" si="12"/>
        <v>94700374.773832828</v>
      </c>
      <c r="AG46" s="73">
        <f t="shared" si="13"/>
        <v>64570118.550227255</v>
      </c>
      <c r="AH46" s="73">
        <f t="shared" si="13"/>
        <v>37939945.526802868</v>
      </c>
      <c r="AI46" s="12">
        <f t="shared" si="14"/>
        <v>0.77377221060550427</v>
      </c>
      <c r="AL46" s="73">
        <f>Summary!G46</f>
        <v>11967219.208078902</v>
      </c>
      <c r="AM46" s="73">
        <f>IF(D46&lt;&gt;"avg",SUMIFS(Summary!$H:$H,Summary!$C:$C,Financials!C46,Summary!$E:$E,Financials!E46,Summary!$D:$D,1-Financials!D46,Summary!$F:$F,Financials!F46),SUMIFS(Summary!$H:$H,Summary!$C:$C,Financials!C46,Summary!$E:$E,Financials!E46,Summary!$D:$D,"avg",Summary!$F:$F,Financials!F46))</f>
        <v>-9786891.7932798993</v>
      </c>
      <c r="AN46" s="20">
        <f>Summary!I46</f>
        <v>9844425.4981834386</v>
      </c>
      <c r="AP46" s="12">
        <v>1</v>
      </c>
    </row>
    <row r="47" spans="1:42" x14ac:dyDescent="0.3">
      <c r="A47">
        <v>43</v>
      </c>
      <c r="B47" t="str">
        <f>Summary!B47</f>
        <v>MarinusPortlandYallourn</v>
      </c>
      <c r="C47" t="str">
        <f>Summary!C47</f>
        <v>Wind</v>
      </c>
      <c r="D47" s="104">
        <f>Summary!D47</f>
        <v>0.75</v>
      </c>
      <c r="E47" t="str">
        <f>Summary!E47</f>
        <v>Cal-27</v>
      </c>
      <c r="F47" t="str">
        <f>Summary!F47</f>
        <v>Wartsila dual fuel</v>
      </c>
      <c r="G47" s="73">
        <f>SUMIFS(AL$5:AL47,$F$5:$F47,$F47,$D$5:$D47,$D47)</f>
        <v>60992160.447748303</v>
      </c>
      <c r="H47" s="73">
        <f>SUMIFS(AM$5:AM47,$F$5:$F47,$F47,$D$5:$D47,$D47)</f>
        <v>-18749123.247783836</v>
      </c>
      <c r="I47" s="20">
        <f>SUMIFS(AN$5:AN47,$F$5:$F47,$F47,$D$5:$D47,$D47)</f>
        <v>46733553.359464347</v>
      </c>
      <c r="J47" s="73">
        <f t="shared" si="0"/>
        <v>46733553.359464347</v>
      </c>
      <c r="K47" s="73">
        <f t="shared" si="1"/>
        <v>107725713.80721265</v>
      </c>
      <c r="L47" s="73">
        <f t="shared" si="2"/>
        <v>88976590.559428811</v>
      </c>
      <c r="M47" s="73">
        <f>-SUMIFS(FinParameters!$E$8:$E$39,FinParameters!$B$8:$B$39,Financials!$E47,FinParameters!$C$8:$C$39,Financials!$F47)</f>
        <v>-11037736.728515625</v>
      </c>
      <c r="N47" s="73">
        <f>-SUMIFS(FinParameters!$F$8:$F$39,FinParameters!$B$8:$B$39,Financials!$E47,FinParameters!$C$8:$C$39,Financials!$F47)</f>
        <v>-74000000</v>
      </c>
      <c r="O47" s="73">
        <f>SUMIFS(FinParameters!$G$8:$G$39,FinParameters!$B$8:$B$39,Financials!$E47,FinParameters!$C$8:$C$39,Financials!$F47)</f>
        <v>24967552.19845191</v>
      </c>
      <c r="P47" s="73">
        <f t="shared" si="3"/>
        <v>35695816.630948722</v>
      </c>
      <c r="Q47" s="73">
        <f>P47/SUMIFS(FinParameters!$H$8:$H$39,FinParameters!$B$8:$B$39,Financials!$E47,FinParameters!$C$8:$C$39,Financials!$F47)</f>
        <v>18317598.091045998</v>
      </c>
      <c r="R47" s="73">
        <f t="shared" si="15"/>
        <v>-13336631.170599367</v>
      </c>
      <c r="S47" s="12">
        <f t="shared" si="4"/>
        <v>-0.27199603055873323</v>
      </c>
      <c r="T47" s="114">
        <f t="shared" si="5"/>
        <v>60992160.447748303</v>
      </c>
      <c r="U47" s="73">
        <f>T47/SUMIFS(FinParameters!$L$8:$L$39,FinParameters!$B$8:$B$39,Financials!$E47,FinParameters!$C$8:$C$39,Financials!$F47)</f>
        <v>51310584.197320603</v>
      </c>
      <c r="V47" s="73">
        <f t="shared" si="6"/>
        <v>51310584.197320603</v>
      </c>
      <c r="W47" s="12"/>
      <c r="X47" s="73">
        <f t="shared" si="7"/>
        <v>96687977.078697026</v>
      </c>
      <c r="Y47" s="73">
        <f t="shared" si="8"/>
        <v>69628182.288366601</v>
      </c>
      <c r="Z47" s="73">
        <f t="shared" si="8"/>
        <v>37973953.026721239</v>
      </c>
      <c r="AA47" s="12">
        <f t="shared" si="9"/>
        <v>0.77446578193312821</v>
      </c>
      <c r="AB47" s="114">
        <f t="shared" si="10"/>
        <v>-18749123.247783836</v>
      </c>
      <c r="AC47" s="73">
        <f>AB47/SUMIFS(FinParameters!$L$8:$L$39,FinParameters!$B$8:$B$39,Financials!$E47,FinParameters!$C$8:$C$39,Financials!$F47)</f>
        <v>-15772985.57665487</v>
      </c>
      <c r="AD47" s="73">
        <f t="shared" si="11"/>
        <v>-15772985.57665487</v>
      </c>
      <c r="AE47" s="12"/>
      <c r="AF47" s="73">
        <f t="shared" si="12"/>
        <v>77938853.830913186</v>
      </c>
      <c r="AG47" s="73">
        <f t="shared" si="13"/>
        <v>53855196.711711735</v>
      </c>
      <c r="AH47" s="73">
        <f t="shared" si="13"/>
        <v>22200967.450066369</v>
      </c>
      <c r="AI47" s="12">
        <f t="shared" si="14"/>
        <v>0.45278113668568309</v>
      </c>
      <c r="AL47" s="73">
        <f>Summary!G47</f>
        <v>6718325.7532292493</v>
      </c>
      <c r="AM47" s="73">
        <f>IF(D47&lt;&gt;"avg",SUMIFS(Summary!$H:$H,Summary!$C:$C,Financials!C47,Summary!$E:$E,Financials!E47,Summary!$D:$D,1-Financials!D47,Summary!$F:$F,Financials!F47),SUMIFS(Summary!$H:$H,Summary!$C:$C,Financials!C47,Summary!$E:$E,Financials!E47,Summary!$D:$D,"avg",Summary!$F:$F,Financials!F47))</f>
        <v>-3799454.1741403923</v>
      </c>
      <c r="AN47" s="20">
        <f>Summary!I47</f>
        <v>8083521.0836787187</v>
      </c>
      <c r="AP47" s="12">
        <v>1</v>
      </c>
    </row>
    <row r="48" spans="1:42" x14ac:dyDescent="0.3">
      <c r="A48">
        <v>44</v>
      </c>
      <c r="B48" t="str">
        <f>Summary!B48</f>
        <v>MarinusPortlandYallourn</v>
      </c>
      <c r="C48" t="str">
        <f>Summary!C48</f>
        <v>Wind</v>
      </c>
      <c r="D48" s="104">
        <f>Summary!D48</f>
        <v>0.5</v>
      </c>
      <c r="E48" t="str">
        <f>Summary!E48</f>
        <v>Cal-27</v>
      </c>
      <c r="F48" t="str">
        <f>Summary!F48</f>
        <v>Wartsila dual fuel</v>
      </c>
      <c r="G48" s="73">
        <f>SUMIFS(AL$5:AL48,$F$5:$F48,$F48,$D$5:$D48,$D48)</f>
        <v>36070652.603821658</v>
      </c>
      <c r="H48" s="73">
        <f>SUMIFS(AM$5:AM48,$F$5:$F48,$F48,$D$5:$D48,$D48)</f>
        <v>23741.995080950212</v>
      </c>
      <c r="I48" s="20">
        <f>SUMIFS(AN$5:AN48,$F$5:$F48,$F48,$D$5:$D48,$D48)</f>
        <v>40412268.924415864</v>
      </c>
      <c r="J48" s="73">
        <f t="shared" si="0"/>
        <v>40412268.924415864</v>
      </c>
      <c r="K48" s="73">
        <f t="shared" si="1"/>
        <v>76482921.528237522</v>
      </c>
      <c r="L48" s="73">
        <f t="shared" si="2"/>
        <v>76506663.52331847</v>
      </c>
      <c r="M48" s="73">
        <f>-SUMIFS(FinParameters!$E$8:$E$39,FinParameters!$B$8:$B$39,Financials!$E48,FinParameters!$C$8:$C$39,Financials!$F48)</f>
        <v>-11037736.728515625</v>
      </c>
      <c r="N48" s="73">
        <f>-SUMIFS(FinParameters!$F$8:$F$39,FinParameters!$B$8:$B$39,Financials!$E48,FinParameters!$C$8:$C$39,Financials!$F48)</f>
        <v>-74000000</v>
      </c>
      <c r="O48" s="73">
        <f>SUMIFS(FinParameters!$G$8:$G$39,FinParameters!$B$8:$B$39,Financials!$E48,FinParameters!$C$8:$C$39,Financials!$F48)</f>
        <v>24967552.19845191</v>
      </c>
      <c r="P48" s="73">
        <f t="shared" si="3"/>
        <v>29374532.195900239</v>
      </c>
      <c r="Q48" s="73">
        <f>P48/SUMIFS(FinParameters!$H$8:$H$39,FinParameters!$B$8:$B$39,Financials!$E48,FinParameters!$C$8:$C$39,Financials!$F48)</f>
        <v>15073779.665555466</v>
      </c>
      <c r="R48" s="73">
        <f t="shared" si="15"/>
        <v>-19657915.605647851</v>
      </c>
      <c r="S48" s="12">
        <f t="shared" si="4"/>
        <v>-0.40091646424038396</v>
      </c>
      <c r="T48" s="114">
        <f t="shared" si="5"/>
        <v>36070652.603821658</v>
      </c>
      <c r="U48" s="73">
        <f>T48/SUMIFS(FinParameters!$L$8:$L$39,FinParameters!$B$8:$B$39,Financials!$E48,FinParameters!$C$8:$C$39,Financials!$F48)</f>
        <v>30344986.042366374</v>
      </c>
      <c r="V48" s="73">
        <f t="shared" si="6"/>
        <v>30344986.042366374</v>
      </c>
      <c r="W48" s="12"/>
      <c r="X48" s="73">
        <f t="shared" si="7"/>
        <v>65445184.799721897</v>
      </c>
      <c r="Y48" s="73">
        <f t="shared" si="8"/>
        <v>45418765.70792184</v>
      </c>
      <c r="Z48" s="73">
        <f t="shared" si="8"/>
        <v>10687070.436718524</v>
      </c>
      <c r="AA48" s="12">
        <f t="shared" si="9"/>
        <v>0.21795914574717809</v>
      </c>
      <c r="AB48" s="114">
        <f t="shared" si="10"/>
        <v>23741.995080950212</v>
      </c>
      <c r="AC48" s="73">
        <f>AB48/SUMIFS(FinParameters!$L$8:$L$39,FinParameters!$B$8:$B$39,Financials!$E48,FinParameters!$C$8:$C$39,Financials!$F48)</f>
        <v>19973.315073124963</v>
      </c>
      <c r="AD48" s="73">
        <f t="shared" si="11"/>
        <v>19973.315073124963</v>
      </c>
      <c r="AE48" s="12"/>
      <c r="AF48" s="73">
        <f t="shared" si="12"/>
        <v>65468926.794802845</v>
      </c>
      <c r="AG48" s="73">
        <f t="shared" si="13"/>
        <v>45438739.022994965</v>
      </c>
      <c r="AH48" s="73">
        <f t="shared" si="13"/>
        <v>10707043.751791649</v>
      </c>
      <c r="AI48" s="12">
        <f t="shared" si="14"/>
        <v>0.21836649467566652</v>
      </c>
      <c r="AL48" s="73">
        <f>Summary!G48</f>
        <v>3211816.0799452071</v>
      </c>
      <c r="AM48" s="73">
        <f>IF(D48&lt;&gt;"avg",SUMIFS(Summary!$H:$H,Summary!$C:$C,Financials!C48,Summary!$E:$E,Financials!E48,Summary!$D:$D,1-Financials!D48,Summary!$F:$F,Financials!F48),SUMIFS(Summary!$H:$H,Summary!$C:$C,Financials!C48,Summary!$E:$E,Financials!E48,Summary!$D:$D,"avg",Summary!$F:$F,Financials!F48))</f>
        <v>3030.0385117798073</v>
      </c>
      <c r="AN48" s="20">
        <f>Summary!I48</f>
        <v>7012939.2894468689</v>
      </c>
      <c r="AP48" s="12">
        <v>1</v>
      </c>
    </row>
    <row r="49" spans="1:42" x14ac:dyDescent="0.3">
      <c r="A49">
        <v>45</v>
      </c>
      <c r="B49" t="str">
        <f>Summary!B49</f>
        <v>MarinusPortlandYallourn</v>
      </c>
      <c r="C49" t="str">
        <f>Summary!C49</f>
        <v>Wind</v>
      </c>
      <c r="D49" s="104">
        <f>Summary!D49</f>
        <v>0.25</v>
      </c>
      <c r="E49" t="str">
        <f>Summary!E49</f>
        <v>Cal-27</v>
      </c>
      <c r="F49" t="str">
        <f>Summary!F49</f>
        <v>Wartsila dual fuel</v>
      </c>
      <c r="G49" s="73">
        <f>SUMIFS(AL$5:AL49,$F$5:$F49,$F49,$D$5:$D49,$D49)</f>
        <v>19652155.608387742</v>
      </c>
      <c r="H49" s="73">
        <f>SUMIFS(AM$5:AM49,$F$5:$F49,$F49,$D$5:$D49,$D49)</f>
        <v>17290160.174534827</v>
      </c>
      <c r="I49" s="20">
        <f>SUMIFS(AN$5:AN49,$F$5:$F49,$F49,$D$5:$D49,$D49)</f>
        <v>35019347.128302306</v>
      </c>
      <c r="J49" s="73">
        <f t="shared" si="0"/>
        <v>35019347.128302306</v>
      </c>
      <c r="K49" s="73">
        <f t="shared" si="1"/>
        <v>54671502.736690044</v>
      </c>
      <c r="L49" s="73">
        <f t="shared" si="2"/>
        <v>71961662.911224872</v>
      </c>
      <c r="M49" s="73">
        <f>-SUMIFS(FinParameters!$E$8:$E$39,FinParameters!$B$8:$B$39,Financials!$E49,FinParameters!$C$8:$C$39,Financials!$F49)</f>
        <v>-11037736.728515625</v>
      </c>
      <c r="N49" s="73">
        <f>-SUMIFS(FinParameters!$F$8:$F$39,FinParameters!$B$8:$B$39,Financials!$E49,FinParameters!$C$8:$C$39,Financials!$F49)</f>
        <v>-74000000</v>
      </c>
      <c r="O49" s="73">
        <f>SUMIFS(FinParameters!$G$8:$G$39,FinParameters!$B$8:$B$39,Financials!$E49,FinParameters!$C$8:$C$39,Financials!$F49)</f>
        <v>24967552.19845191</v>
      </c>
      <c r="P49" s="73">
        <f t="shared" si="3"/>
        <v>23981610.399786681</v>
      </c>
      <c r="Q49" s="73">
        <f>P49/SUMIFS(FinParameters!$H$8:$H$39,FinParameters!$B$8:$B$39,Financials!$E49,FinParameters!$C$8:$C$39,Financials!$F49)</f>
        <v>12306358.064896472</v>
      </c>
      <c r="R49" s="73">
        <f t="shared" si="15"/>
        <v>-25050837.401761409</v>
      </c>
      <c r="S49" s="12">
        <f t="shared" si="4"/>
        <v>-0.51090325947321935</v>
      </c>
      <c r="T49" s="114">
        <f t="shared" si="5"/>
        <v>19652155.608387742</v>
      </c>
      <c r="U49" s="73">
        <f>T49/SUMIFS(FinParameters!$L$8:$L$39,FinParameters!$B$8:$B$39,Financials!$E49,FinParameters!$C$8:$C$39,Financials!$F49)</f>
        <v>16532675.30778625</v>
      </c>
      <c r="V49" s="73">
        <f t="shared" si="6"/>
        <v>16532675.30778625</v>
      </c>
      <c r="W49" s="12"/>
      <c r="X49" s="73">
        <f t="shared" si="7"/>
        <v>43633766.008174419</v>
      </c>
      <c r="Y49" s="73">
        <f t="shared" si="8"/>
        <v>28839033.37268272</v>
      </c>
      <c r="Z49" s="73">
        <f t="shared" si="8"/>
        <v>-8518162.0939751584</v>
      </c>
      <c r="AA49" s="12">
        <f t="shared" si="9"/>
        <v>-0.17372500203235247</v>
      </c>
      <c r="AB49" s="114">
        <f t="shared" si="10"/>
        <v>17290160.174534827</v>
      </c>
      <c r="AC49" s="73">
        <f>AB49/SUMIFS(FinParameters!$L$8:$L$39,FinParameters!$B$8:$B$39,Financials!$E49,FinParameters!$C$8:$C$39,Financials!$F49)</f>
        <v>14545610.663860016</v>
      </c>
      <c r="AD49" s="73">
        <f t="shared" si="11"/>
        <v>14545610.663860016</v>
      </c>
      <c r="AE49" s="12"/>
      <c r="AF49" s="73">
        <f t="shared" si="12"/>
        <v>60923926.182709247</v>
      </c>
      <c r="AG49" s="73">
        <f t="shared" si="13"/>
        <v>43384644.036542736</v>
      </c>
      <c r="AH49" s="73">
        <f t="shared" si="13"/>
        <v>6027448.5698848572</v>
      </c>
      <c r="AI49" s="12">
        <f t="shared" si="14"/>
        <v>0.12292775172636912</v>
      </c>
      <c r="AL49" s="73">
        <f>Summary!G49</f>
        <v>576391.25634290406</v>
      </c>
      <c r="AM49" s="73">
        <f>IF(D49&lt;&gt;"avg",SUMIFS(Summary!$H:$H,Summary!$C:$C,Financials!C49,Summary!$E:$E,Financials!E49,Summary!$D:$D,1-Financials!D49,Summary!$F:$F,Financials!F49),SUMIFS(Summary!$H:$H,Summary!$C:$C,Financials!C49,Summary!$E:$E,Financials!E49,Summary!$D:$D,"avg",Summary!$F:$F,Financials!F49))</f>
        <v>3709201.594145651</v>
      </c>
      <c r="AN49" s="20">
        <f>Summary!I49</f>
        <v>6083666.6118757678</v>
      </c>
      <c r="AP49" s="12">
        <v>1</v>
      </c>
    </row>
    <row r="50" spans="1:42" x14ac:dyDescent="0.3">
      <c r="A50">
        <v>46</v>
      </c>
      <c r="B50" t="str">
        <f>Summary!B50</f>
        <v>MarinusPortlandYallourn</v>
      </c>
      <c r="C50" t="str">
        <f>Summary!C50</f>
        <v>Wind</v>
      </c>
      <c r="D50" s="104">
        <f>Summary!D50</f>
        <v>0.05</v>
      </c>
      <c r="E50" t="str">
        <f>Summary!E50</f>
        <v>Cal-27</v>
      </c>
      <c r="F50" t="str">
        <f>Summary!F50</f>
        <v>Wartsila dual fuel</v>
      </c>
      <c r="G50" s="73">
        <f>SUMIFS(AL$5:AL50,$F$5:$F50,$F50,$D$5:$D50,$D50)</f>
        <v>1047252.0324133071</v>
      </c>
      <c r="H50" s="73">
        <f>SUMIFS(AM$5:AM50,$F$5:$F50,$F50,$D$5:$D50,$D50)</f>
        <v>40132282.264082313</v>
      </c>
      <c r="I50" s="20">
        <f>SUMIFS(AN$5:AN50,$F$5:$F50,$F50,$D$5:$D50,$D50)</f>
        <v>27996624.102456842</v>
      </c>
      <c r="J50" s="73">
        <f t="shared" si="0"/>
        <v>27996624.102456842</v>
      </c>
      <c r="K50" s="73">
        <f t="shared" si="1"/>
        <v>29043876.134870149</v>
      </c>
      <c r="L50" s="73">
        <f t="shared" si="2"/>
        <v>69176158.398952454</v>
      </c>
      <c r="M50" s="73">
        <f>-SUMIFS(FinParameters!$E$8:$E$39,FinParameters!$B$8:$B$39,Financials!$E50,FinParameters!$C$8:$C$39,Financials!$F50)</f>
        <v>-11037736.728515625</v>
      </c>
      <c r="N50" s="73">
        <f>-SUMIFS(FinParameters!$F$8:$F$39,FinParameters!$B$8:$B$39,Financials!$E50,FinParameters!$C$8:$C$39,Financials!$F50)</f>
        <v>-74000000</v>
      </c>
      <c r="O50" s="73">
        <f>SUMIFS(FinParameters!$G$8:$G$39,FinParameters!$B$8:$B$39,Financials!$E50,FinParameters!$C$8:$C$39,Financials!$F50)</f>
        <v>24967552.19845191</v>
      </c>
      <c r="P50" s="73">
        <f t="shared" si="3"/>
        <v>16958887.373941217</v>
      </c>
      <c r="Q50" s="73">
        <f>P50/SUMIFS(FinParameters!$H$8:$H$39,FinParameters!$B$8:$B$39,Financials!$E50,FinParameters!$C$8:$C$39,Financials!$F50)</f>
        <v>8702590.7320981603</v>
      </c>
      <c r="R50" s="73">
        <f t="shared" si="15"/>
        <v>-32073560.427606877</v>
      </c>
      <c r="S50" s="12">
        <f t="shared" si="4"/>
        <v>-0.65412929326759461</v>
      </c>
      <c r="T50" s="114">
        <f t="shared" si="5"/>
        <v>1047252.0324133071</v>
      </c>
      <c r="U50" s="73">
        <f>T50/SUMIFS(FinParameters!$L$8:$L$39,FinParameters!$B$8:$B$39,Financials!$E50,FinParameters!$C$8:$C$39,Financials!$F50)</f>
        <v>881016.72723976942</v>
      </c>
      <c r="V50" s="73">
        <f t="shared" si="6"/>
        <v>881016.72723976942</v>
      </c>
      <c r="W50" s="12"/>
      <c r="X50" s="73">
        <f t="shared" si="7"/>
        <v>18006139.406354524</v>
      </c>
      <c r="Y50" s="73">
        <f t="shared" si="8"/>
        <v>9583607.4593379293</v>
      </c>
      <c r="Z50" s="73">
        <f t="shared" si="8"/>
        <v>-31192543.700367108</v>
      </c>
      <c r="AA50" s="12">
        <f t="shared" si="9"/>
        <v>-0.63616125849181593</v>
      </c>
      <c r="AB50" s="114">
        <f t="shared" si="10"/>
        <v>40132282.264082313</v>
      </c>
      <c r="AC50" s="73">
        <f>AB50/SUMIFS(FinParameters!$L$8:$L$39,FinParameters!$B$8:$B$39,Financials!$E50,FinParameters!$C$8:$C$39,Financials!$F50)</f>
        <v>33761893.873327345</v>
      </c>
      <c r="AD50" s="73">
        <f t="shared" si="11"/>
        <v>33761893.873327345</v>
      </c>
      <c r="AE50" s="12"/>
      <c r="AF50" s="73">
        <f t="shared" si="12"/>
        <v>58138421.670436837</v>
      </c>
      <c r="AG50" s="73">
        <f t="shared" si="13"/>
        <v>43345501.332665272</v>
      </c>
      <c r="AH50" s="73">
        <f t="shared" si="13"/>
        <v>2569350.1729602367</v>
      </c>
      <c r="AI50" s="12">
        <f t="shared" si="14"/>
        <v>5.2401017859832706E-2</v>
      </c>
      <c r="AL50" s="73">
        <f>Summary!G50</f>
        <v>-2193931.3492144002</v>
      </c>
      <c r="AM50" s="73">
        <f>IF(D50&lt;&gt;"avg",SUMIFS(Summary!$H:$H,Summary!$C:$C,Financials!C50,Summary!$E:$E,Financials!E50,Summary!$D:$D,1-Financials!D50,Summary!$F:$F,Financials!F50),SUMIFS(Summary!$H:$H,Summary!$C:$C,Financials!C50,Summary!$E:$E,Financials!E50,Summary!$D:$D,"avg",Summary!$F:$F,Financials!F50))</f>
        <v>8337379.3035640232</v>
      </c>
      <c r="AN50" s="20">
        <f>Summary!I50</f>
        <v>4845821.1704016961</v>
      </c>
      <c r="AP50" s="12">
        <v>1</v>
      </c>
    </row>
    <row r="51" spans="1:42" x14ac:dyDescent="0.3">
      <c r="A51">
        <v>47</v>
      </c>
      <c r="B51" t="str">
        <f>Summary!B51</f>
        <v>MarinusPortlandYallourn</v>
      </c>
      <c r="C51" t="str">
        <f>Summary!C51</f>
        <v>Wind</v>
      </c>
      <c r="D51" s="104">
        <f>Summary!D51</f>
        <v>0</v>
      </c>
      <c r="E51" t="str">
        <f>Summary!E51</f>
        <v>Cal-27</v>
      </c>
      <c r="F51" t="str">
        <f>Summary!F51</f>
        <v>Wartsila dual fuel</v>
      </c>
      <c r="G51" s="73">
        <f>SUMIFS(AL$5:AL51,$F$5:$F51,$F51,$D$5:$D51,$D51)</f>
        <v>-26934568.240374625</v>
      </c>
      <c r="H51" s="73">
        <f>SUMIFS(AM$5:AM51,$F$5:$F51,$F51,$D$5:$D51,$D51)</f>
        <v>86913478.920612708</v>
      </c>
      <c r="I51" s="20">
        <f>SUMIFS(AN$5:AN51,$F$5:$F51,$F51,$D$5:$D51,$D51)</f>
        <v>16577431.320648706</v>
      </c>
      <c r="J51" s="73">
        <f t="shared" si="0"/>
        <v>16577431.320648706</v>
      </c>
      <c r="K51" s="73">
        <f t="shared" si="1"/>
        <v>-10357136.919725919</v>
      </c>
      <c r="L51" s="73">
        <f t="shared" si="2"/>
        <v>76556342.000886783</v>
      </c>
      <c r="M51" s="73">
        <f>-SUMIFS(FinParameters!$E$8:$E$39,FinParameters!$B$8:$B$39,Financials!$E51,FinParameters!$C$8:$C$39,Financials!$F51)</f>
        <v>-11037736.728515625</v>
      </c>
      <c r="N51" s="73">
        <f>-SUMIFS(FinParameters!$F$8:$F$39,FinParameters!$B$8:$B$39,Financials!$E51,FinParameters!$C$8:$C$39,Financials!$F51)</f>
        <v>-74000000</v>
      </c>
      <c r="O51" s="73">
        <f>SUMIFS(FinParameters!$G$8:$G$39,FinParameters!$B$8:$B$39,Financials!$E51,FinParameters!$C$8:$C$39,Financials!$F51)</f>
        <v>24967552.19845191</v>
      </c>
      <c r="P51" s="73">
        <f t="shared" si="3"/>
        <v>5539694.5921330806</v>
      </c>
      <c r="Q51" s="73">
        <f>P51/SUMIFS(FinParameters!$H$8:$H$39,FinParameters!$B$8:$B$39,Financials!$E51,FinParameters!$C$8:$C$39,Financials!$F51)</f>
        <v>2842739.2524718321</v>
      </c>
      <c r="R51" s="73">
        <f t="shared" si="15"/>
        <v>-43492753.209415019</v>
      </c>
      <c r="S51" s="12">
        <f t="shared" si="4"/>
        <v>-0.88701982380006383</v>
      </c>
      <c r="T51" s="114">
        <f t="shared" si="5"/>
        <v>-26934568.240374625</v>
      </c>
      <c r="U51" s="73">
        <f>T51/SUMIFS(FinParameters!$L$8:$L$39,FinParameters!$B$8:$B$39,Financials!$E51,FinParameters!$C$8:$C$39,Financials!$F51)</f>
        <v>-22659115.882609159</v>
      </c>
      <c r="V51" s="73">
        <f t="shared" si="6"/>
        <v>-22659115.882609159</v>
      </c>
      <c r="W51" s="12"/>
      <c r="X51" s="73">
        <f t="shared" si="7"/>
        <v>-21394873.648241542</v>
      </c>
      <c r="Y51" s="73">
        <f t="shared" si="8"/>
        <v>-19816376.630137328</v>
      </c>
      <c r="Z51" s="73">
        <f t="shared" si="8"/>
        <v>-66151869.092024177</v>
      </c>
      <c r="AA51" s="12">
        <f t="shared" si="9"/>
        <v>-1.3491447410450428</v>
      </c>
      <c r="AB51" s="114">
        <f t="shared" si="10"/>
        <v>86913478.920612708</v>
      </c>
      <c r="AC51" s="73">
        <f>AB51/SUMIFS(FinParameters!$L$8:$L$39,FinParameters!$B$8:$B$39,Financials!$E51,FinParameters!$C$8:$C$39,Financials!$F51)</f>
        <v>73117288.276067048</v>
      </c>
      <c r="AD51" s="73">
        <f t="shared" si="11"/>
        <v>73117288.276067048</v>
      </c>
      <c r="AE51" s="12"/>
      <c r="AF51" s="73">
        <f t="shared" si="12"/>
        <v>65518605.272371165</v>
      </c>
      <c r="AG51" s="73">
        <f t="shared" si="13"/>
        <v>53300911.645929724</v>
      </c>
      <c r="AH51" s="73">
        <f t="shared" si="13"/>
        <v>6965419.184042871</v>
      </c>
      <c r="AI51" s="12">
        <f t="shared" si="14"/>
        <v>0.14205734154318425</v>
      </c>
      <c r="AL51" s="73">
        <f>Summary!G51</f>
        <v>-6936547.7868852317</v>
      </c>
      <c r="AM51" s="73">
        <f>IF(D51&lt;&gt;"avg",SUMIFS(Summary!$H:$H,Summary!$C:$C,Financials!C51,Summary!$E:$E,Financials!E51,Summary!$D:$D,1-Financials!D51,Summary!$F:$F,Financials!F51),SUMIFS(Summary!$H:$H,Summary!$C:$C,Financials!C51,Summary!$E:$E,Financials!E51,Summary!$D:$D,"avg",Summary!$F:$F,Financials!F51))</f>
        <v>20161659.122062728</v>
      </c>
      <c r="AN51" s="20">
        <f>Summary!I51</f>
        <v>3109294.7960573821</v>
      </c>
      <c r="AP51" s="12">
        <v>1</v>
      </c>
    </row>
    <row r="52" spans="1:42" x14ac:dyDescent="0.3">
      <c r="A52">
        <v>48</v>
      </c>
      <c r="B52" t="str">
        <f>Summary!B52</f>
        <v>MarinusPortlandYallourn</v>
      </c>
      <c r="C52" t="str">
        <f>Summary!C52</f>
        <v>Wind</v>
      </c>
      <c r="D52" s="104" t="str">
        <f>Summary!D52</f>
        <v>avg</v>
      </c>
      <c r="E52" t="str">
        <f>Summary!E52</f>
        <v>Cal-27</v>
      </c>
      <c r="F52" t="str">
        <f>Summary!F52</f>
        <v>Wartsila dual fuel</v>
      </c>
      <c r="G52" s="73">
        <f>SUMIFS(AL$5:AL52,$F$5:$F52,$F52,$D$5:$D52,$D52)</f>
        <v>41444227.283441879</v>
      </c>
      <c r="H52" s="73">
        <f>SUMIFS(AM$5:AM52,$F$5:$F52,$F52,$D$5:$D52,$D52)</f>
        <v>-1259253.7455560453</v>
      </c>
      <c r="I52" s="20">
        <f>SUMIFS(AN$5:AN52,$F$5:$F52,$F52,$D$5:$D52,$D52)</f>
        <v>41224948.494186521</v>
      </c>
      <c r="J52" s="73">
        <f t="shared" si="0"/>
        <v>41224948.494186521</v>
      </c>
      <c r="K52" s="73">
        <f t="shared" si="1"/>
        <v>82669175.777628392</v>
      </c>
      <c r="L52" s="73">
        <f t="shared" si="2"/>
        <v>81409922.03207235</v>
      </c>
      <c r="M52" s="73">
        <f>-SUMIFS(FinParameters!$E$8:$E$39,FinParameters!$B$8:$B$39,Financials!$E52,FinParameters!$C$8:$C$39,Financials!$F52)</f>
        <v>-11037736.728515625</v>
      </c>
      <c r="N52" s="73">
        <f>-SUMIFS(FinParameters!$F$8:$F$39,FinParameters!$B$8:$B$39,Financials!$E52,FinParameters!$C$8:$C$39,Financials!$F52)</f>
        <v>-74000000</v>
      </c>
      <c r="O52" s="73">
        <f>SUMIFS(FinParameters!$G$8:$G$39,FinParameters!$B$8:$B$39,Financials!$E52,FinParameters!$C$8:$C$39,Financials!$F52)</f>
        <v>24967552.19845191</v>
      </c>
      <c r="P52" s="73">
        <f t="shared" si="3"/>
        <v>30187211.765670896</v>
      </c>
      <c r="Q52" s="73">
        <f>P52/SUMIFS(FinParameters!$H$8:$H$39,FinParameters!$B$8:$B$39,Financials!$E52,FinParameters!$C$8:$C$39,Financials!$F52)</f>
        <v>15490812.784303516</v>
      </c>
      <c r="R52" s="73">
        <f t="shared" si="15"/>
        <v>-18845236.035877194</v>
      </c>
      <c r="S52" s="12">
        <f t="shared" si="4"/>
        <v>-0.38434214241456238</v>
      </c>
      <c r="T52" s="114">
        <f t="shared" si="5"/>
        <v>41444227.283441879</v>
      </c>
      <c r="U52" s="73">
        <f>T52/SUMIFS(FinParameters!$L$8:$L$39,FinParameters!$B$8:$B$39,Financials!$E52,FinParameters!$C$8:$C$39,Financials!$F52)</f>
        <v>34865587.60845539</v>
      </c>
      <c r="V52" s="73">
        <f t="shared" si="6"/>
        <v>34865587.60845539</v>
      </c>
      <c r="W52" s="12"/>
      <c r="X52" s="73">
        <f t="shared" si="7"/>
        <v>71631439.049112767</v>
      </c>
      <c r="Y52" s="73">
        <f t="shared" si="8"/>
        <v>50356400.392758906</v>
      </c>
      <c r="Z52" s="73">
        <f t="shared" si="8"/>
        <v>16020351.572578195</v>
      </c>
      <c r="AA52" s="12">
        <f t="shared" si="9"/>
        <v>0.32672959011588215</v>
      </c>
      <c r="AB52" s="114">
        <f t="shared" si="10"/>
        <v>-1259253.7455560453</v>
      </c>
      <c r="AC52" s="73">
        <f>AB52/SUMIFS(FinParameters!$L$8:$L$39,FinParameters!$B$8:$B$39,Financials!$E52,FinParameters!$C$8:$C$39,Financials!$F52)</f>
        <v>-1059366.3982848828</v>
      </c>
      <c r="AD52" s="73">
        <f t="shared" si="11"/>
        <v>-1059366.3982848828</v>
      </c>
      <c r="AE52" s="12"/>
      <c r="AF52" s="73">
        <f t="shared" si="12"/>
        <v>70372185.303556725</v>
      </c>
      <c r="AG52" s="73">
        <f t="shared" si="13"/>
        <v>49297033.994474024</v>
      </c>
      <c r="AH52" s="73">
        <f t="shared" si="13"/>
        <v>14960985.174293313</v>
      </c>
      <c r="AI52" s="12">
        <f t="shared" si="14"/>
        <v>0.30512417480860404</v>
      </c>
      <c r="AL52" s="73">
        <f>Summary!G52</f>
        <v>3859797.340854079</v>
      </c>
      <c r="AM52" s="73">
        <f>IF(D52&lt;&gt;"avg",SUMIFS(Summary!$H:$H,Summary!$C:$C,Financials!C52,Summary!$E:$E,Financials!E52,Summary!$D:$D,1-Financials!D52,Summary!$F:$F,Financials!F52),SUMIFS(Summary!$H:$H,Summary!$C:$C,Financials!C52,Summary!$E:$E,Financials!E52,Summary!$D:$D,"avg",Summary!$F:$F,Financials!F52))</f>
        <v>-201182.85532735856</v>
      </c>
      <c r="AN52" s="20">
        <f>Summary!I52</f>
        <v>7143696.9463313567</v>
      </c>
      <c r="AP52" s="12">
        <v>1</v>
      </c>
    </row>
    <row r="53" spans="1:42" x14ac:dyDescent="0.3">
      <c r="A53">
        <v>49</v>
      </c>
      <c r="B53" t="str">
        <f>Summary!B53</f>
        <v>MarinusPortlandYallourn</v>
      </c>
      <c r="C53" t="str">
        <f>Summary!C53</f>
        <v>Wind</v>
      </c>
      <c r="D53" s="104">
        <f>Summary!D53</f>
        <v>1</v>
      </c>
      <c r="E53" t="str">
        <f>Summary!E53</f>
        <v>Cal-28</v>
      </c>
      <c r="F53" t="str">
        <f>Summary!F53</f>
        <v>Wartsila dual fuel</v>
      </c>
      <c r="G53" s="73">
        <f>SUMIFS(AL$5:AL53,$F$5:$F53,$F53,$D$5:$D53,$D53)</f>
        <v>166253291.08208779</v>
      </c>
      <c r="H53" s="73">
        <f>SUMIFS(AM$5:AM53,$F$5:$F53,$F53,$D$5:$D53,$D53)</f>
        <v>-123499239.05013002</v>
      </c>
      <c r="I53" s="20">
        <f>SUMIFS(AN$5:AN53,$F$5:$F53,$F53,$D$5:$D53,$D53)</f>
        <v>89688351.604853451</v>
      </c>
      <c r="J53" s="73">
        <f t="shared" si="0"/>
        <v>89688351.604853451</v>
      </c>
      <c r="K53" s="73">
        <f t="shared" si="1"/>
        <v>255941642.68694124</v>
      </c>
      <c r="L53" s="73">
        <f t="shared" si="2"/>
        <v>132442403.63681121</v>
      </c>
      <c r="M53" s="73">
        <f>-SUMIFS(FinParameters!$E$8:$E$39,FinParameters!$B$8:$B$39,Financials!$E53,FinParameters!$C$8:$C$39,Financials!$F53)</f>
        <v>-12797430.146728516</v>
      </c>
      <c r="N53" s="73">
        <f>-SUMIFS(FinParameters!$F$8:$F$39,FinParameters!$B$8:$B$39,Financials!$E53,FinParameters!$C$8:$C$39,Financials!$F53)</f>
        <v>-74000000</v>
      </c>
      <c r="O53" s="73">
        <f>SUMIFS(FinParameters!$G$8:$G$39,FinParameters!$B$8:$B$39,Financials!$E53,FinParameters!$C$8:$C$39,Financials!$F53)</f>
        <v>21165674.931869458</v>
      </c>
      <c r="P53" s="73">
        <f t="shared" si="3"/>
        <v>76890921.458124936</v>
      </c>
      <c r="Q53" s="73">
        <f>P53/SUMIFS(FinParameters!$H$8:$H$39,FinParameters!$B$8:$B$39,Financials!$E53,FinParameters!$C$8:$C$39,Financials!$F53)</f>
        <v>35870182.331342213</v>
      </c>
      <c r="R53" s="73">
        <f t="shared" si="15"/>
        <v>24056596.389994394</v>
      </c>
      <c r="S53" s="12">
        <f t="shared" si="4"/>
        <v>0.455321353286393</v>
      </c>
      <c r="T53" s="114">
        <f t="shared" si="5"/>
        <v>166253291.08208779</v>
      </c>
      <c r="U53" s="73">
        <f>T53/SUMIFS(FinParameters!$L$8:$L$39,FinParameters!$B$8:$B$39,Financials!$E53,FinParameters!$C$8:$C$39,Financials!$F53)</f>
        <v>136451818.54201436</v>
      </c>
      <c r="V53" s="73">
        <f t="shared" si="6"/>
        <v>136451818.54201436</v>
      </c>
      <c r="W53" s="12"/>
      <c r="X53" s="73">
        <f t="shared" si="7"/>
        <v>243144212.54021272</v>
      </c>
      <c r="Y53" s="73">
        <f t="shared" si="8"/>
        <v>172322000.87335658</v>
      </c>
      <c r="Z53" s="73">
        <f t="shared" si="8"/>
        <v>160508414.93200874</v>
      </c>
      <c r="AA53" s="12">
        <f t="shared" si="9"/>
        <v>3.0379571372404417</v>
      </c>
      <c r="AB53" s="114">
        <f t="shared" si="10"/>
        <v>-123499239.05013002</v>
      </c>
      <c r="AC53" s="73">
        <f>AB53/SUMIFS(FinParameters!$L$8:$L$39,FinParameters!$B$8:$B$39,Financials!$E53,FinParameters!$C$8:$C$39,Financials!$F53)</f>
        <v>-101361576.94842052</v>
      </c>
      <c r="AD53" s="73">
        <f t="shared" si="11"/>
        <v>-101361576.94842052</v>
      </c>
      <c r="AE53" s="12"/>
      <c r="AF53" s="73">
        <f t="shared" si="12"/>
        <v>119644973.4900827</v>
      </c>
      <c r="AG53" s="73">
        <f t="shared" si="13"/>
        <v>70960423.924936056</v>
      </c>
      <c r="AH53" s="73">
        <f t="shared" si="13"/>
        <v>59146837.983588219</v>
      </c>
      <c r="AI53" s="12">
        <f t="shared" si="14"/>
        <v>1.1194774970119825</v>
      </c>
      <c r="AL53" s="73">
        <f>Summary!G53</f>
        <v>17563219.019300137</v>
      </c>
      <c r="AM53" s="73">
        <f>IF(D53&lt;&gt;"avg",SUMIFS(Summary!$H:$H,Summary!$C:$C,Financials!C53,Summary!$E:$E,Financials!E53,Summary!$D:$D,1-Financials!D53,Summary!$F:$F,Financials!F53),SUMIFS(Summary!$H:$H,Summary!$C:$C,Financials!C53,Summary!$E:$E,Financials!E53,Summary!$D:$D,"avg",Summary!$F:$F,Financials!F53))</f>
        <v>-19967881.143188611</v>
      </c>
      <c r="AN53" s="20">
        <f>Summary!I53</f>
        <v>12527684.668705076</v>
      </c>
      <c r="AP53" s="12">
        <v>1</v>
      </c>
    </row>
    <row r="54" spans="1:42" x14ac:dyDescent="0.3">
      <c r="A54">
        <v>50</v>
      </c>
      <c r="B54" t="str">
        <f>Summary!B54</f>
        <v>MarinusPortlandYallourn</v>
      </c>
      <c r="C54" t="str">
        <f>Summary!C54</f>
        <v>Wind</v>
      </c>
      <c r="D54" s="104">
        <f>Summary!D54</f>
        <v>0.95</v>
      </c>
      <c r="E54" t="str">
        <f>Summary!E54</f>
        <v>Cal-28</v>
      </c>
      <c r="F54" t="str">
        <f>Summary!F54</f>
        <v>Wartsila dual fuel</v>
      </c>
      <c r="G54" s="73">
        <f>SUMIFS(AL$5:AL54,$F$5:$F54,$F54,$D$5:$D54,$D54)</f>
        <v>105742213.76804118</v>
      </c>
      <c r="H54" s="73">
        <f>SUMIFS(AM$5:AM54,$F$5:$F54,$F54,$D$5:$D54,$D54)</f>
        <v>-55181177.374774516</v>
      </c>
      <c r="I54" s="20">
        <f>SUMIFS(AN$5:AN54,$F$5:$F54,$F54,$D$5:$D54,$D54)</f>
        <v>66327900.239102691</v>
      </c>
      <c r="J54" s="73">
        <f t="shared" si="0"/>
        <v>66327900.239102691</v>
      </c>
      <c r="K54" s="73">
        <f t="shared" si="1"/>
        <v>172070114.00714386</v>
      </c>
      <c r="L54" s="73">
        <f t="shared" si="2"/>
        <v>116888936.63236935</v>
      </c>
      <c r="M54" s="73">
        <f>-SUMIFS(FinParameters!$E$8:$E$39,FinParameters!$B$8:$B$39,Financials!$E54,FinParameters!$C$8:$C$39,Financials!$F54)</f>
        <v>-12797430.146728516</v>
      </c>
      <c r="N54" s="73">
        <f>-SUMIFS(FinParameters!$F$8:$F$39,FinParameters!$B$8:$B$39,Financials!$E54,FinParameters!$C$8:$C$39,Financials!$F54)</f>
        <v>-74000000</v>
      </c>
      <c r="O54" s="73">
        <f>SUMIFS(FinParameters!$G$8:$G$39,FinParameters!$B$8:$B$39,Financials!$E54,FinParameters!$C$8:$C$39,Financials!$F54)</f>
        <v>21165674.931869458</v>
      </c>
      <c r="P54" s="73">
        <f t="shared" si="3"/>
        <v>53530470.092374176</v>
      </c>
      <c r="Q54" s="73">
        <f>P54/SUMIFS(FinParameters!$H$8:$H$39,FinParameters!$B$8:$B$39,Financials!$E54,FinParameters!$C$8:$C$39,Financials!$F54)</f>
        <v>24972359.364188943</v>
      </c>
      <c r="R54" s="73">
        <f t="shared" si="15"/>
        <v>696145.02424363419</v>
      </c>
      <c r="S54" s="12">
        <f t="shared" si="4"/>
        <v>1.3175999188897489E-2</v>
      </c>
      <c r="T54" s="114">
        <f t="shared" si="5"/>
        <v>105742213.76804118</v>
      </c>
      <c r="U54" s="73">
        <f>T54/SUMIFS(FinParameters!$L$8:$L$39,FinParameters!$B$8:$B$39,Financials!$E54,FinParameters!$C$8:$C$39,Financials!$F54)</f>
        <v>86787559.340304717</v>
      </c>
      <c r="V54" s="73">
        <f t="shared" si="6"/>
        <v>86787559.340304717</v>
      </c>
      <c r="W54" s="12"/>
      <c r="X54" s="73">
        <f t="shared" si="7"/>
        <v>159272683.86041534</v>
      </c>
      <c r="Y54" s="73">
        <f t="shared" si="8"/>
        <v>111759918.70449366</v>
      </c>
      <c r="Z54" s="73">
        <f t="shared" si="8"/>
        <v>87483704.364548355</v>
      </c>
      <c r="AA54" s="12">
        <f t="shared" si="9"/>
        <v>1.6558119035633936</v>
      </c>
      <c r="AB54" s="114">
        <f t="shared" si="10"/>
        <v>-55181177.374774516</v>
      </c>
      <c r="AC54" s="73">
        <f>AB54/SUMIFS(FinParameters!$L$8:$L$39,FinParameters!$B$8:$B$39,Financials!$E54,FinParameters!$C$8:$C$39,Financials!$F54)</f>
        <v>-45289762.103775166</v>
      </c>
      <c r="AD54" s="73">
        <f t="shared" si="11"/>
        <v>-45289762.103775166</v>
      </c>
      <c r="AE54" s="12"/>
      <c r="AF54" s="73">
        <f t="shared" si="12"/>
        <v>104091506.48564082</v>
      </c>
      <c r="AG54" s="73">
        <f t="shared" si="13"/>
        <v>66470156.600718491</v>
      </c>
      <c r="AH54" s="73">
        <f t="shared" si="13"/>
        <v>42193942.260773189</v>
      </c>
      <c r="AI54" s="12">
        <f t="shared" si="14"/>
        <v>0.79860852213714406</v>
      </c>
      <c r="AL54" s="73">
        <f>Summary!G54</f>
        <v>10466296.200282065</v>
      </c>
      <c r="AM54" s="73">
        <f>IF(D54&lt;&gt;"avg",SUMIFS(Summary!$H:$H,Summary!$C:$C,Financials!C54,Summary!$E:$E,Financials!E54,Summary!$D:$D,1-Financials!D54,Summary!$F:$F,Financials!F54),SUMIFS(Summary!$H:$H,Summary!$C:$C,Financials!C54,Summary!$E:$E,Financials!E54,Summary!$D:$D,"avg",Summary!$F:$F,Financials!F54))</f>
        <v>-8590130.1285427809</v>
      </c>
      <c r="AN54" s="20">
        <f>Summary!I54</f>
        <v>9274659.0582816228</v>
      </c>
      <c r="AP54" s="12">
        <v>1</v>
      </c>
    </row>
    <row r="55" spans="1:42" x14ac:dyDescent="0.3">
      <c r="A55">
        <v>51</v>
      </c>
      <c r="B55" t="str">
        <f>Summary!B55</f>
        <v>MarinusPortlandYallourn</v>
      </c>
      <c r="C55" t="str">
        <f>Summary!C55</f>
        <v>Wind</v>
      </c>
      <c r="D55" s="104">
        <f>Summary!D55</f>
        <v>0.75</v>
      </c>
      <c r="E55" t="str">
        <f>Summary!E55</f>
        <v>Cal-28</v>
      </c>
      <c r="F55" t="str">
        <f>Summary!F55</f>
        <v>Wartsila dual fuel</v>
      </c>
      <c r="G55" s="73">
        <f>SUMIFS(AL$5:AL55,$F$5:$F55,$F55,$D$5:$D55,$D55)</f>
        <v>66768935.592034705</v>
      </c>
      <c r="H55" s="73">
        <f>SUMIFS(AM$5:AM55,$F$5:$F55,$F55,$D$5:$D55,$D55)</f>
        <v>-22342753.280601237</v>
      </c>
      <c r="I55" s="20">
        <f>SUMIFS(AN$5:AN55,$F$5:$F55,$F55,$D$5:$D55,$D55)</f>
        <v>54479414.137834229</v>
      </c>
      <c r="J55" s="73">
        <f t="shared" si="0"/>
        <v>54479414.137834229</v>
      </c>
      <c r="K55" s="73">
        <f t="shared" si="1"/>
        <v>121248349.72986893</v>
      </c>
      <c r="L55" s="73">
        <f t="shared" si="2"/>
        <v>98905596.449267685</v>
      </c>
      <c r="M55" s="73">
        <f>-SUMIFS(FinParameters!$E$8:$E$39,FinParameters!$B$8:$B$39,Financials!$E55,FinParameters!$C$8:$C$39,Financials!$F55)</f>
        <v>-12797430.146728516</v>
      </c>
      <c r="N55" s="73">
        <f>-SUMIFS(FinParameters!$F$8:$F$39,FinParameters!$B$8:$B$39,Financials!$E55,FinParameters!$C$8:$C$39,Financials!$F55)</f>
        <v>-74000000</v>
      </c>
      <c r="O55" s="73">
        <f>SUMIFS(FinParameters!$G$8:$G$39,FinParameters!$B$8:$B$39,Financials!$E55,FinParameters!$C$8:$C$39,Financials!$F55)</f>
        <v>21165674.931869458</v>
      </c>
      <c r="P55" s="73">
        <f t="shared" si="3"/>
        <v>41681983.991105713</v>
      </c>
      <c r="Q55" s="73">
        <f>P55/SUMIFS(FinParameters!$H$8:$H$39,FinParameters!$B$8:$B$39,Financials!$E55,FinParameters!$C$8:$C$39,Financials!$F55)</f>
        <v>19444953.153634761</v>
      </c>
      <c r="R55" s="73">
        <f t="shared" si="15"/>
        <v>-11152341.077024829</v>
      </c>
      <c r="S55" s="12">
        <f t="shared" si="4"/>
        <v>-0.21108135786051477</v>
      </c>
      <c r="T55" s="114">
        <f t="shared" si="5"/>
        <v>66768935.592034705</v>
      </c>
      <c r="U55" s="73">
        <f>T55/SUMIFS(FinParameters!$L$8:$L$39,FinParameters!$B$8:$B$39,Financials!$E55,FinParameters!$C$8:$C$39,Financials!$F55)</f>
        <v>54800374.924002692</v>
      </c>
      <c r="V55" s="73">
        <f t="shared" si="6"/>
        <v>54800374.924002692</v>
      </c>
      <c r="W55" s="12"/>
      <c r="X55" s="73">
        <f t="shared" si="7"/>
        <v>108450919.58314042</v>
      </c>
      <c r="Y55" s="73">
        <f t="shared" si="8"/>
        <v>74245328.077637449</v>
      </c>
      <c r="Z55" s="73">
        <f t="shared" si="8"/>
        <v>43648033.84697786</v>
      </c>
      <c r="AA55" s="12">
        <f t="shared" si="9"/>
        <v>0.82613024375144684</v>
      </c>
      <c r="AB55" s="114">
        <f t="shared" si="10"/>
        <v>-22342753.280601237</v>
      </c>
      <c r="AC55" s="73">
        <f>AB55/SUMIFS(FinParameters!$L$8:$L$39,FinParameters!$B$8:$B$39,Financials!$E55,FinParameters!$C$8:$C$39,Financials!$F55)</f>
        <v>-18337738.137576427</v>
      </c>
      <c r="AD55" s="73">
        <f t="shared" si="11"/>
        <v>-18337738.137576427</v>
      </c>
      <c r="AE55" s="12"/>
      <c r="AF55" s="73">
        <f t="shared" si="12"/>
        <v>86108166.302539185</v>
      </c>
      <c r="AG55" s="73">
        <f t="shared" si="13"/>
        <v>55907589.940061018</v>
      </c>
      <c r="AH55" s="73">
        <f t="shared" si="13"/>
        <v>25310295.709401432</v>
      </c>
      <c r="AI55" s="12">
        <f t="shared" si="14"/>
        <v>0.47905023252901369</v>
      </c>
      <c r="AL55" s="73">
        <f>Summary!G55</f>
        <v>5776775.1442863988</v>
      </c>
      <c r="AM55" s="73">
        <f>IF(D55&lt;&gt;"avg",SUMIFS(Summary!$H:$H,Summary!$C:$C,Financials!C55,Summary!$E:$E,Financials!E55,Summary!$D:$D,1-Financials!D55,Summary!$F:$F,Financials!F55),SUMIFS(Summary!$H:$H,Summary!$C:$C,Financials!C55,Summary!$E:$E,Financials!E55,Summary!$D:$D,"avg",Summary!$F:$F,Financials!F55))</f>
        <v>-3593630.0328174015</v>
      </c>
      <c r="AN55" s="20">
        <f>Summary!I55</f>
        <v>7745860.778369884</v>
      </c>
      <c r="AP55" s="12">
        <v>1</v>
      </c>
    </row>
    <row r="56" spans="1:42" x14ac:dyDescent="0.3">
      <c r="A56">
        <v>52</v>
      </c>
      <c r="B56" t="str">
        <f>Summary!B56</f>
        <v>MarinusPortlandYallourn</v>
      </c>
      <c r="C56" t="str">
        <f>Summary!C56</f>
        <v>Wind</v>
      </c>
      <c r="D56" s="104">
        <f>Summary!D56</f>
        <v>0.5</v>
      </c>
      <c r="E56" t="str">
        <f>Summary!E56</f>
        <v>Cal-28</v>
      </c>
      <c r="F56" t="str">
        <f>Summary!F56</f>
        <v>Wartsila dual fuel</v>
      </c>
      <c r="G56" s="73">
        <f>SUMIFS(AL$5:AL56,$F$5:$F56,$F56,$D$5:$D56,$D56)</f>
        <v>38656366.56321761</v>
      </c>
      <c r="H56" s="73">
        <f>SUMIFS(AM$5:AM56,$F$5:$F56,$F56,$D$5:$D56,$D56)</f>
        <v>7178.8412178960207</v>
      </c>
      <c r="I56" s="20">
        <f>SUMIFS(AN$5:AN56,$F$5:$F56,$F56,$D$5:$D56,$D56)</f>
        <v>47262048.894477762</v>
      </c>
      <c r="J56" s="73">
        <f t="shared" si="0"/>
        <v>47262048.894477762</v>
      </c>
      <c r="K56" s="73">
        <f t="shared" si="1"/>
        <v>85918415.457695365</v>
      </c>
      <c r="L56" s="73">
        <f t="shared" si="2"/>
        <v>85925594.29891327</v>
      </c>
      <c r="M56" s="73">
        <f>-SUMIFS(FinParameters!$E$8:$E$39,FinParameters!$B$8:$B$39,Financials!$E56,FinParameters!$C$8:$C$39,Financials!$F56)</f>
        <v>-12797430.146728516</v>
      </c>
      <c r="N56" s="73">
        <f>-SUMIFS(FinParameters!$F$8:$F$39,FinParameters!$B$8:$B$39,Financials!$E56,FinParameters!$C$8:$C$39,Financials!$F56)</f>
        <v>-74000000</v>
      </c>
      <c r="O56" s="73">
        <f>SUMIFS(FinParameters!$G$8:$G$39,FinParameters!$B$8:$B$39,Financials!$E56,FinParameters!$C$8:$C$39,Financials!$F56)</f>
        <v>21165674.931869458</v>
      </c>
      <c r="P56" s="73">
        <f t="shared" si="3"/>
        <v>34464618.747749247</v>
      </c>
      <c r="Q56" s="73">
        <f>P56/SUMIFS(FinParameters!$H$8:$H$39,FinParameters!$B$8:$B$39,Financials!$E56,FinParameters!$C$8:$C$39,Financials!$F56)</f>
        <v>16077999.001939753</v>
      </c>
      <c r="R56" s="73">
        <f t="shared" si="15"/>
        <v>-18369706.320381295</v>
      </c>
      <c r="S56" s="12">
        <f t="shared" si="4"/>
        <v>-0.34768507587999514</v>
      </c>
      <c r="T56" s="114">
        <f t="shared" si="5"/>
        <v>38656366.56321761</v>
      </c>
      <c r="U56" s="73">
        <f>T56/SUMIFS(FinParameters!$L$8:$L$39,FinParameters!$B$8:$B$39,Financials!$E56,FinParameters!$C$8:$C$39,Financials!$F56)</f>
        <v>31727080.296854727</v>
      </c>
      <c r="V56" s="73">
        <f t="shared" si="6"/>
        <v>31727080.296854727</v>
      </c>
      <c r="W56" s="12"/>
      <c r="X56" s="73">
        <f t="shared" si="7"/>
        <v>73120985.310966849</v>
      </c>
      <c r="Y56" s="73">
        <f t="shared" si="8"/>
        <v>47805079.298794478</v>
      </c>
      <c r="Z56" s="73">
        <f t="shared" si="8"/>
        <v>13357373.976473432</v>
      </c>
      <c r="AA56" s="12">
        <f t="shared" si="9"/>
        <v>0.25281621293068335</v>
      </c>
      <c r="AB56" s="114">
        <f t="shared" si="10"/>
        <v>7178.8412178960207</v>
      </c>
      <c r="AC56" s="73">
        <f>AB56/SUMIFS(FinParameters!$L$8:$L$39,FinParameters!$B$8:$B$39,Financials!$E56,FinParameters!$C$8:$C$39,Financials!$F56)</f>
        <v>5892.0093119998401</v>
      </c>
      <c r="AD56" s="73">
        <f t="shared" si="11"/>
        <v>5892.0093119998401</v>
      </c>
      <c r="AE56" s="12"/>
      <c r="AF56" s="73">
        <f t="shared" si="12"/>
        <v>73128164.15218474</v>
      </c>
      <c r="AG56" s="73">
        <f t="shared" si="13"/>
        <v>47810971.308106475</v>
      </c>
      <c r="AH56" s="73">
        <f t="shared" si="13"/>
        <v>13363265.985785432</v>
      </c>
      <c r="AI56" s="12">
        <f t="shared" si="14"/>
        <v>0.25292773151835157</v>
      </c>
      <c r="AL56" s="73">
        <f>Summary!G56</f>
        <v>2585713.9593959521</v>
      </c>
      <c r="AM56" s="73">
        <f>IF(D56&lt;&gt;"avg",SUMIFS(Summary!$H:$H,Summary!$C:$C,Financials!C56,Summary!$E:$E,Financials!E56,Summary!$D:$D,1-Financials!D56,Summary!$F:$F,Financials!F56),SUMIFS(Summary!$H:$H,Summary!$C:$C,Financials!C56,Summary!$E:$E,Financials!E56,Summary!$D:$D,"avg",Summary!$F:$F,Financials!F56))</f>
        <v>-16563.153863054191</v>
      </c>
      <c r="AN56" s="20">
        <f>Summary!I56</f>
        <v>6849779.9700618992</v>
      </c>
      <c r="AP56" s="12">
        <v>1</v>
      </c>
    </row>
    <row r="57" spans="1:42" x14ac:dyDescent="0.3">
      <c r="A57">
        <v>53</v>
      </c>
      <c r="B57" t="str">
        <f>Summary!B57</f>
        <v>MarinusPortlandYallourn</v>
      </c>
      <c r="C57" t="str">
        <f>Summary!C57</f>
        <v>Wind</v>
      </c>
      <c r="D57" s="104">
        <f>Summary!D57</f>
        <v>0.25</v>
      </c>
      <c r="E57" t="str">
        <f>Summary!E57</f>
        <v>Cal-28</v>
      </c>
      <c r="F57" t="str">
        <f>Summary!F57</f>
        <v>Wartsila dual fuel</v>
      </c>
      <c r="G57" s="73">
        <f>SUMIFS(AL$5:AL57,$F$5:$F57,$F57,$D$5:$D57,$D57)</f>
        <v>19450772.904032018</v>
      </c>
      <c r="H57" s="73">
        <f>SUMIFS(AM$5:AM57,$F$5:$F57,$F57,$D$5:$D57,$D57)</f>
        <v>20789115.813716847</v>
      </c>
      <c r="I57" s="20">
        <f>SUMIFS(AN$5:AN57,$F$5:$F57,$F57,$D$5:$D57,$D57)</f>
        <v>40985965.896453463</v>
      </c>
      <c r="J57" s="73">
        <f t="shared" si="0"/>
        <v>40985965.896453463</v>
      </c>
      <c r="K57" s="73">
        <f t="shared" si="1"/>
        <v>60436738.800485477</v>
      </c>
      <c r="L57" s="73">
        <f t="shared" si="2"/>
        <v>81225854.614202321</v>
      </c>
      <c r="M57" s="73">
        <f>-SUMIFS(FinParameters!$E$8:$E$39,FinParameters!$B$8:$B$39,Financials!$E57,FinParameters!$C$8:$C$39,Financials!$F57)</f>
        <v>-12797430.146728516</v>
      </c>
      <c r="N57" s="73">
        <f>-SUMIFS(FinParameters!$F$8:$F$39,FinParameters!$B$8:$B$39,Financials!$E57,FinParameters!$C$8:$C$39,Financials!$F57)</f>
        <v>-74000000</v>
      </c>
      <c r="O57" s="73">
        <f>SUMIFS(FinParameters!$G$8:$G$39,FinParameters!$B$8:$B$39,Financials!$E57,FinParameters!$C$8:$C$39,Financials!$F57)</f>
        <v>21165674.931869458</v>
      </c>
      <c r="P57" s="73">
        <f t="shared" si="3"/>
        <v>28188535.749724947</v>
      </c>
      <c r="Q57" s="73">
        <f>P57/SUMIFS(FinParameters!$H$8:$H$39,FinParameters!$B$8:$B$39,Financials!$E57,FinParameters!$C$8:$C$39,Financials!$F57)</f>
        <v>13150159.964552589</v>
      </c>
      <c r="R57" s="73">
        <f t="shared" si="15"/>
        <v>-24645789.318405595</v>
      </c>
      <c r="S57" s="12">
        <f t="shared" si="4"/>
        <v>-0.46647306058371207</v>
      </c>
      <c r="T57" s="114">
        <f t="shared" si="5"/>
        <v>19450772.904032018</v>
      </c>
      <c r="U57" s="73">
        <f>T57/SUMIFS(FinParameters!$L$8:$L$39,FinParameters!$B$8:$B$39,Financials!$E57,FinParameters!$C$8:$C$39,Financials!$F57)</f>
        <v>15964155.160648486</v>
      </c>
      <c r="V57" s="73">
        <f t="shared" si="6"/>
        <v>15964155.160648486</v>
      </c>
      <c r="W57" s="12"/>
      <c r="X57" s="73">
        <f t="shared" si="7"/>
        <v>47639308.653756961</v>
      </c>
      <c r="Y57" s="73">
        <f t="shared" si="8"/>
        <v>29114315.125201076</v>
      </c>
      <c r="Z57" s="73">
        <f t="shared" si="8"/>
        <v>-8681634.157757109</v>
      </c>
      <c r="AA57" s="12">
        <f t="shared" si="9"/>
        <v>-0.1643180668355663</v>
      </c>
      <c r="AB57" s="114">
        <f t="shared" si="10"/>
        <v>20789115.813716847</v>
      </c>
      <c r="AC57" s="73">
        <f>AB57/SUMIFS(FinParameters!$L$8:$L$39,FinParameters!$B$8:$B$39,Financials!$E57,FinParameters!$C$8:$C$39,Financials!$F57)</f>
        <v>17062595.514344327</v>
      </c>
      <c r="AD57" s="73">
        <f t="shared" si="11"/>
        <v>17062595.514344327</v>
      </c>
      <c r="AE57" s="12"/>
      <c r="AF57" s="73">
        <f t="shared" si="12"/>
        <v>68428424.467473805</v>
      </c>
      <c r="AG57" s="73">
        <f t="shared" si="13"/>
        <v>46176910.639545403</v>
      </c>
      <c r="AH57" s="73">
        <f t="shared" si="13"/>
        <v>8380961.3565872181</v>
      </c>
      <c r="AI57" s="12">
        <f t="shared" si="14"/>
        <v>0.15862720581326364</v>
      </c>
      <c r="AL57" s="73">
        <f>Summary!G57</f>
        <v>-201382.70435572343</v>
      </c>
      <c r="AM57" s="73">
        <f>IF(D57&lt;&gt;"avg",SUMIFS(Summary!$H:$H,Summary!$C:$C,Financials!C57,Summary!$E:$E,Financials!E57,Summary!$D:$D,1-Financials!D57,Summary!$F:$F,Financials!F57),SUMIFS(Summary!$H:$H,Summary!$C:$C,Financials!C57,Summary!$E:$E,Financials!E57,Summary!$D:$D,"avg",Summary!$F:$F,Financials!F57))</f>
        <v>3498955.6391820209</v>
      </c>
      <c r="AN57" s="20">
        <f>Summary!I57</f>
        <v>5966618.7681511566</v>
      </c>
      <c r="AP57" s="12">
        <v>1</v>
      </c>
    </row>
    <row r="58" spans="1:42" x14ac:dyDescent="0.3">
      <c r="A58">
        <v>54</v>
      </c>
      <c r="B58" t="str">
        <f>Summary!B58</f>
        <v>MarinusPortlandYallourn</v>
      </c>
      <c r="C58" t="str">
        <f>Summary!C58</f>
        <v>Wind</v>
      </c>
      <c r="D58" s="104">
        <f>Summary!D58</f>
        <v>0.05</v>
      </c>
      <c r="E58" t="str">
        <f>Summary!E58</f>
        <v>Cal-28</v>
      </c>
      <c r="F58" t="str">
        <f>Summary!F58</f>
        <v>Wartsila dual fuel</v>
      </c>
      <c r="G58" s="73">
        <f>SUMIFS(AL$5:AL58,$F$5:$F58,$F58,$D$5:$D58,$D58)</f>
        <v>-2359807.9076221827</v>
      </c>
      <c r="H58" s="73">
        <f>SUMIFS(AM$5:AM58,$F$5:$F58,$F58,$D$5:$D58,$D58)</f>
        <v>48369671.507661603</v>
      </c>
      <c r="I58" s="20">
        <f>SUMIFS(AN$5:AN58,$F$5:$F58,$F58,$D$5:$D58,$D58)</f>
        <v>32786293.307469524</v>
      </c>
      <c r="J58" s="73">
        <f t="shared" si="0"/>
        <v>32786293.307469524</v>
      </c>
      <c r="K58" s="73">
        <f t="shared" si="1"/>
        <v>30426485.399847344</v>
      </c>
      <c r="L58" s="73">
        <f t="shared" si="2"/>
        <v>78796156.90750894</v>
      </c>
      <c r="M58" s="73">
        <f>-SUMIFS(FinParameters!$E$8:$E$39,FinParameters!$B$8:$B$39,Financials!$E58,FinParameters!$C$8:$C$39,Financials!$F58)</f>
        <v>-12797430.146728516</v>
      </c>
      <c r="N58" s="73">
        <f>-SUMIFS(FinParameters!$F$8:$F$39,FinParameters!$B$8:$B$39,Financials!$E58,FinParameters!$C$8:$C$39,Financials!$F58)</f>
        <v>-74000000</v>
      </c>
      <c r="O58" s="73">
        <f>SUMIFS(FinParameters!$G$8:$G$39,FinParameters!$B$8:$B$39,Financials!$E58,FinParameters!$C$8:$C$39,Financials!$F58)</f>
        <v>21165674.931869458</v>
      </c>
      <c r="P58" s="73">
        <f t="shared" si="3"/>
        <v>19988863.160741009</v>
      </c>
      <c r="Q58" s="73">
        <f>P58/SUMIFS(FinParameters!$H$8:$H$39,FinParameters!$B$8:$B$39,Financials!$E58,FinParameters!$C$8:$C$39,Financials!$F58)</f>
        <v>9324952.1864881329</v>
      </c>
      <c r="R58" s="73">
        <f t="shared" si="15"/>
        <v>-32845461.907389533</v>
      </c>
      <c r="S58" s="12">
        <f t="shared" si="4"/>
        <v>-0.62166899766458428</v>
      </c>
      <c r="T58" s="114">
        <f t="shared" si="5"/>
        <v>-2359807.9076221827</v>
      </c>
      <c r="U58" s="73">
        <f>T58/SUMIFS(FinParameters!$L$8:$L$39,FinParameters!$B$8:$B$39,Financials!$E58,FinParameters!$C$8:$C$39,Financials!$F58)</f>
        <v>-1936804.2479585244</v>
      </c>
      <c r="V58" s="73">
        <f t="shared" si="6"/>
        <v>-1936804.2479585244</v>
      </c>
      <c r="W58" s="12"/>
      <c r="X58" s="73">
        <f t="shared" si="7"/>
        <v>17629055.253118828</v>
      </c>
      <c r="Y58" s="73">
        <f t="shared" si="8"/>
        <v>7388147.9385296088</v>
      </c>
      <c r="Z58" s="73">
        <f t="shared" si="8"/>
        <v>-34782266.155348055</v>
      </c>
      <c r="AA58" s="12">
        <f t="shared" si="9"/>
        <v>-0.65832706503766025</v>
      </c>
      <c r="AB58" s="114">
        <f t="shared" si="10"/>
        <v>48369671.507661603</v>
      </c>
      <c r="AC58" s="73">
        <f>AB58/SUMIFS(FinParameters!$L$8:$L$39,FinParameters!$B$8:$B$39,Financials!$E58,FinParameters!$C$8:$C$39,Financials!$F58)</f>
        <v>39699242.021268986</v>
      </c>
      <c r="AD58" s="73">
        <f t="shared" si="11"/>
        <v>39699242.021268986</v>
      </c>
      <c r="AE58" s="12"/>
      <c r="AF58" s="73">
        <f t="shared" si="12"/>
        <v>65998726.760780431</v>
      </c>
      <c r="AG58" s="73">
        <f t="shared" si="13"/>
        <v>47087389.959798597</v>
      </c>
      <c r="AH58" s="73">
        <f t="shared" si="13"/>
        <v>4916975.8659209311</v>
      </c>
      <c r="AI58" s="12">
        <f t="shared" si="14"/>
        <v>9.3064042354670529E-2</v>
      </c>
      <c r="AL58" s="73">
        <f>Summary!G58</f>
        <v>-3407059.9400354899</v>
      </c>
      <c r="AM58" s="73">
        <f>IF(D58&lt;&gt;"avg",SUMIFS(Summary!$H:$H,Summary!$C:$C,Financials!C58,Summary!$E:$E,Financials!E58,Summary!$D:$D,1-Financials!D58,Summary!$F:$F,Financials!F58),SUMIFS(Summary!$H:$H,Summary!$C:$C,Financials!C58,Summary!$E:$E,Financials!E58,Summary!$D:$D,"avg",Summary!$F:$F,Financials!F58))</f>
        <v>8237389.2435792936</v>
      </c>
      <c r="AN58" s="20">
        <f>Summary!I58</f>
        <v>4789669.205012681</v>
      </c>
      <c r="AP58" s="12">
        <v>1</v>
      </c>
    </row>
    <row r="59" spans="1:42" x14ac:dyDescent="0.3">
      <c r="A59">
        <v>55</v>
      </c>
      <c r="B59" t="str">
        <f>Summary!B59</f>
        <v>MarinusPortlandYallourn</v>
      </c>
      <c r="C59" t="str">
        <f>Summary!C59</f>
        <v>Wind</v>
      </c>
      <c r="D59" s="104">
        <f>Summary!D59</f>
        <v>0</v>
      </c>
      <c r="E59" t="str">
        <f>Summary!E59</f>
        <v>Cal-28</v>
      </c>
      <c r="F59" t="str">
        <f>Summary!F59</f>
        <v>Wartsila dual fuel</v>
      </c>
      <c r="G59" s="73">
        <f>SUMIFS(AL$5:AL59,$F$5:$F59,$F59,$D$5:$D59,$D59)</f>
        <v>-33558573.643770263</v>
      </c>
      <c r="H59" s="73">
        <f>SUMIFS(AM$5:AM59,$F$5:$F59,$F59,$D$5:$D59,$D59)</f>
        <v>106704173.67524567</v>
      </c>
      <c r="I59" s="20">
        <f>SUMIFS(AN$5:AN59,$F$5:$F59,$F59,$D$5:$D59,$D59)</f>
        <v>19693702.438950494</v>
      </c>
      <c r="J59" s="73">
        <f t="shared" si="0"/>
        <v>19693702.438950494</v>
      </c>
      <c r="K59" s="73">
        <f t="shared" si="1"/>
        <v>-13864871.204819769</v>
      </c>
      <c r="L59" s="73">
        <f t="shared" si="2"/>
        <v>92839302.470425904</v>
      </c>
      <c r="M59" s="73">
        <f>-SUMIFS(FinParameters!$E$8:$E$39,FinParameters!$B$8:$B$39,Financials!$E59,FinParameters!$C$8:$C$39,Financials!$F59)</f>
        <v>-12797430.146728516</v>
      </c>
      <c r="N59" s="73">
        <f>-SUMIFS(FinParameters!$F$8:$F$39,FinParameters!$B$8:$B$39,Financials!$E59,FinParameters!$C$8:$C$39,Financials!$F59)</f>
        <v>-74000000</v>
      </c>
      <c r="O59" s="73">
        <f>SUMIFS(FinParameters!$G$8:$G$39,FinParameters!$B$8:$B$39,Financials!$E59,FinParameters!$C$8:$C$39,Financials!$F59)</f>
        <v>21165674.931869458</v>
      </c>
      <c r="P59" s="73">
        <f t="shared" si="3"/>
        <v>6896272.2922219783</v>
      </c>
      <c r="Q59" s="73">
        <f>P59/SUMIFS(FinParameters!$H$8:$H$39,FinParameters!$B$8:$B$39,Financials!$E59,FinParameters!$C$8:$C$39,Financials!$F59)</f>
        <v>3217161.9202574459</v>
      </c>
      <c r="R59" s="73">
        <f t="shared" si="15"/>
        <v>-45938052.77590856</v>
      </c>
      <c r="S59" s="12">
        <f t="shared" si="4"/>
        <v>-0.86947363700910063</v>
      </c>
      <c r="T59" s="114">
        <f t="shared" si="5"/>
        <v>-33558573.643770263</v>
      </c>
      <c r="U59" s="73">
        <f>T59/SUMIFS(FinParameters!$L$8:$L$39,FinParameters!$B$8:$B$39,Financials!$E59,FinParameters!$C$8:$C$39,Financials!$F59)</f>
        <v>-27543084.239503052</v>
      </c>
      <c r="V59" s="73">
        <f t="shared" si="6"/>
        <v>-27543084.239503052</v>
      </c>
      <c r="W59" s="12"/>
      <c r="X59" s="73">
        <f t="shared" si="7"/>
        <v>-26662301.351548284</v>
      </c>
      <c r="Y59" s="73">
        <f t="shared" si="8"/>
        <v>-24325922.319245607</v>
      </c>
      <c r="Z59" s="73">
        <f t="shared" si="8"/>
        <v>-73481137.015411615</v>
      </c>
      <c r="AA59" s="12">
        <f t="shared" si="9"/>
        <v>-1.3907840579141826</v>
      </c>
      <c r="AB59" s="114">
        <f t="shared" si="10"/>
        <v>106704173.67524567</v>
      </c>
      <c r="AC59" s="73">
        <f>AB59/SUMIFS(FinParameters!$L$8:$L$39,FinParameters!$B$8:$B$39,Financials!$E59,FinParameters!$C$8:$C$39,Financials!$F59)</f>
        <v>87577084.635402486</v>
      </c>
      <c r="AD59" s="73">
        <f t="shared" si="11"/>
        <v>87577084.635402486</v>
      </c>
      <c r="AE59" s="12"/>
      <c r="AF59" s="73">
        <f t="shared" si="12"/>
        <v>80041872.323697388</v>
      </c>
      <c r="AG59" s="73">
        <f t="shared" si="13"/>
        <v>63251162.316156879</v>
      </c>
      <c r="AH59" s="73">
        <f t="shared" si="13"/>
        <v>14095947.61999087</v>
      </c>
      <c r="AI59" s="12">
        <f t="shared" si="14"/>
        <v>0.26679526239455059</v>
      </c>
      <c r="AL59" s="73">
        <f>Summary!G59</f>
        <v>-6624005.4033956416</v>
      </c>
      <c r="AM59" s="73">
        <f>IF(D59&lt;&gt;"avg",SUMIFS(Summary!$H:$H,Summary!$C:$C,Financials!C59,Summary!$E:$E,Financials!E59,Summary!$D:$D,1-Financials!D59,Summary!$F:$F,Financials!F59),SUMIFS(Summary!$H:$H,Summary!$C:$C,Financials!C59,Summary!$E:$E,Financials!E59,Summary!$D:$D,"avg",Summary!$F:$F,Financials!F59))</f>
        <v>19790694.754632961</v>
      </c>
      <c r="AN59" s="20">
        <f>Summary!I59</f>
        <v>3116271.1183017888</v>
      </c>
      <c r="AP59" s="12">
        <v>1</v>
      </c>
    </row>
    <row r="60" spans="1:42" x14ac:dyDescent="0.3">
      <c r="A60">
        <v>56</v>
      </c>
      <c r="B60" t="str">
        <f>Summary!B60</f>
        <v>MarinusPortlandYallourn</v>
      </c>
      <c r="C60" t="str">
        <f>Summary!C60</f>
        <v>Wind</v>
      </c>
      <c r="D60" s="104" t="str">
        <f>Summary!D60</f>
        <v>avg</v>
      </c>
      <c r="E60" t="str">
        <f>Summary!E60</f>
        <v>Cal-28</v>
      </c>
      <c r="F60" t="str">
        <f>Summary!F60</f>
        <v>Wartsila dual fuel</v>
      </c>
      <c r="G60" s="73">
        <f>SUMIFS(AL$5:AL60,$F$5:$F60,$F60,$D$5:$D60,$D60)</f>
        <v>44362410.658951953</v>
      </c>
      <c r="H60" s="73">
        <f>SUMIFS(AM$5:AM60,$F$5:$F60,$F60,$D$5:$D60,$D60)</f>
        <v>-1343891.4673386167</v>
      </c>
      <c r="I60" s="20">
        <f>SUMIFS(AN$5:AN60,$F$5:$F60,$F60,$D$5:$D60,$D60)</f>
        <v>48130795.034371264</v>
      </c>
      <c r="J60" s="73">
        <f t="shared" si="0"/>
        <v>48130795.034371264</v>
      </c>
      <c r="K60" s="73">
        <f t="shared" si="1"/>
        <v>92493205.693323225</v>
      </c>
      <c r="L60" s="73">
        <f t="shared" si="2"/>
        <v>91149314.225984603</v>
      </c>
      <c r="M60" s="73">
        <f>-SUMIFS(FinParameters!$E$8:$E$39,FinParameters!$B$8:$B$39,Financials!$E60,FinParameters!$C$8:$C$39,Financials!$F60)</f>
        <v>-12797430.146728516</v>
      </c>
      <c r="N60" s="73">
        <f>-SUMIFS(FinParameters!$F$8:$F$39,FinParameters!$B$8:$B$39,Financials!$E60,FinParameters!$C$8:$C$39,Financials!$F60)</f>
        <v>-74000000</v>
      </c>
      <c r="O60" s="73">
        <f>SUMIFS(FinParameters!$G$8:$G$39,FinParameters!$B$8:$B$39,Financials!$E60,FinParameters!$C$8:$C$39,Financials!$F60)</f>
        <v>21165674.931869458</v>
      </c>
      <c r="P60" s="73">
        <f t="shared" si="3"/>
        <v>35333364.887642749</v>
      </c>
      <c r="Q60" s="73">
        <f>P60/SUMIFS(FinParameters!$H$8:$H$39,FinParameters!$B$8:$B$39,Financials!$E60,FinParameters!$C$8:$C$39,Financials!$F60)</f>
        <v>16483275.487728788</v>
      </c>
      <c r="R60" s="73">
        <f t="shared" si="15"/>
        <v>-17500960.180487793</v>
      </c>
      <c r="S60" s="12">
        <f t="shared" si="4"/>
        <v>-0.33124223992489882</v>
      </c>
      <c r="T60" s="114">
        <f t="shared" si="5"/>
        <v>44362410.658951953</v>
      </c>
      <c r="U60" s="73">
        <f>T60/SUMIFS(FinParameters!$L$8:$L$39,FinParameters!$B$8:$B$39,Financials!$E60,FinParameters!$C$8:$C$39,Financials!$F60)</f>
        <v>36410296.421336979</v>
      </c>
      <c r="V60" s="73">
        <f t="shared" si="6"/>
        <v>36410296.421336979</v>
      </c>
      <c r="W60" s="12"/>
      <c r="X60" s="73">
        <f t="shared" si="7"/>
        <v>79695775.546594709</v>
      </c>
      <c r="Y60" s="73">
        <f t="shared" si="8"/>
        <v>52893571.909065768</v>
      </c>
      <c r="Z60" s="73">
        <f t="shared" si="8"/>
        <v>18909336.240849186</v>
      </c>
      <c r="AA60" s="12">
        <f t="shared" si="9"/>
        <v>0.35789869968936588</v>
      </c>
      <c r="AB60" s="114">
        <f t="shared" si="10"/>
        <v>-1343891.4673386167</v>
      </c>
      <c r="AC60" s="73">
        <f>AB60/SUMIFS(FinParameters!$L$8:$L$39,FinParameters!$B$8:$B$39,Financials!$E60,FinParameters!$C$8:$C$39,Financials!$F60)</f>
        <v>-1102994.3133631442</v>
      </c>
      <c r="AD60" s="73">
        <f t="shared" si="11"/>
        <v>-1102994.3133631442</v>
      </c>
      <c r="AE60" s="12"/>
      <c r="AF60" s="73">
        <f t="shared" si="12"/>
        <v>78351884.079256088</v>
      </c>
      <c r="AG60" s="73">
        <f t="shared" si="13"/>
        <v>51790577.595702626</v>
      </c>
      <c r="AH60" s="73">
        <f t="shared" si="13"/>
        <v>17806341.92748604</v>
      </c>
      <c r="AI60" s="12">
        <f t="shared" si="14"/>
        <v>0.33702222758641348</v>
      </c>
      <c r="AL60" s="73">
        <f>Summary!G60</f>
        <v>2918183.3755100775</v>
      </c>
      <c r="AM60" s="73">
        <f>IF(D60&lt;&gt;"avg",SUMIFS(Summary!$H:$H,Summary!$C:$C,Financials!C60,Summary!$E:$E,Financials!E60,Summary!$D:$D,1-Financials!D60,Summary!$F:$F,Financials!F60),SUMIFS(Summary!$H:$H,Summary!$C:$C,Financials!C60,Summary!$E:$E,Financials!E60,Summary!$D:$D,"avg",Summary!$F:$F,Financials!F60))</f>
        <v>-84637.721782571301</v>
      </c>
      <c r="AN60" s="20">
        <f>Summary!I60</f>
        <v>6905846.5401847465</v>
      </c>
      <c r="AP60" s="12">
        <v>1</v>
      </c>
    </row>
    <row r="61" spans="1:42" x14ac:dyDescent="0.3">
      <c r="A61">
        <v>57</v>
      </c>
      <c r="B61" t="str">
        <f>Summary!B61</f>
        <v>MarinusPortlandYallourn</v>
      </c>
      <c r="C61" t="str">
        <f>Summary!C61</f>
        <v>Wind</v>
      </c>
      <c r="D61" s="104">
        <f>Summary!D61</f>
        <v>1</v>
      </c>
      <c r="E61" t="str">
        <f>Summary!E61</f>
        <v>Cal-29</v>
      </c>
      <c r="F61" t="str">
        <f>Summary!F61</f>
        <v>Wartsila dual fuel</v>
      </c>
      <c r="G61" s="73">
        <f>SUMIFS(AL$5:AL61,$F$5:$F61,$F61,$D$5:$D61,$D61)</f>
        <v>194295353.05734164</v>
      </c>
      <c r="H61" s="73">
        <f>SUMIFS(AM$5:AM61,$F$5:$F61,$F61,$D$5:$D61,$D61)</f>
        <v>-148943941.2649563</v>
      </c>
      <c r="I61" s="20">
        <f>SUMIFS(AN$5:AN61,$F$5:$F61,$F61,$D$5:$D61,$D61)</f>
        <v>107129089.46731356</v>
      </c>
      <c r="J61" s="73">
        <f t="shared" si="0"/>
        <v>107129089.46731356</v>
      </c>
      <c r="K61" s="73">
        <f t="shared" si="1"/>
        <v>301424442.52465522</v>
      </c>
      <c r="L61" s="73">
        <f t="shared" si="2"/>
        <v>152480501.2596989</v>
      </c>
      <c r="M61" s="73">
        <f>-SUMIFS(FinParameters!$E$8:$E$39,FinParameters!$B$8:$B$39,Financials!$E61,FinParameters!$C$8:$C$39,Financials!$F61)</f>
        <v>-14586115.900396729</v>
      </c>
      <c r="N61" s="73">
        <f>-SUMIFS(FinParameters!$F$8:$F$39,FinParameters!$B$8:$B$39,Financials!$E61,FinParameters!$C$8:$C$39,Financials!$F61)</f>
        <v>-74000000</v>
      </c>
      <c r="O61" s="73">
        <f>SUMIFS(FinParameters!$G$8:$G$39,FinParameters!$B$8:$B$39,Financials!$E61,FinParameters!$C$8:$C$39,Financials!$F61)</f>
        <v>17942719.885425702</v>
      </c>
      <c r="P61" s="73">
        <f t="shared" si="3"/>
        <v>92542973.566916823</v>
      </c>
      <c r="Q61" s="73">
        <f>P61/SUMIFS(FinParameters!$H$8:$H$39,FinParameters!$B$8:$B$39,Financials!$E61,FinParameters!$C$8:$C$39,Financials!$F61)</f>
        <v>39247254.686837219</v>
      </c>
      <c r="R61" s="73">
        <f t="shared" si="15"/>
        <v>36485693.452342525</v>
      </c>
      <c r="S61" s="12">
        <f t="shared" si="4"/>
        <v>0.65086449748846509</v>
      </c>
      <c r="T61" s="114">
        <f t="shared" si="5"/>
        <v>194295353.05734164</v>
      </c>
      <c r="U61" s="73">
        <f>T61/SUMIFS(FinParameters!$L$8:$L$39,FinParameters!$B$8:$B$39,Financials!$E61,FinParameters!$C$8:$C$39,Financials!$F61)</f>
        <v>155577799.75290945</v>
      </c>
      <c r="V61" s="73">
        <f t="shared" si="6"/>
        <v>155577799.75290945</v>
      </c>
      <c r="W61" s="12"/>
      <c r="X61" s="73">
        <f t="shared" si="7"/>
        <v>286838326.62425852</v>
      </c>
      <c r="Y61" s="73">
        <f t="shared" si="8"/>
        <v>194825054.43974668</v>
      </c>
      <c r="Z61" s="73">
        <f t="shared" si="8"/>
        <v>192063493.20525199</v>
      </c>
      <c r="AA61" s="12">
        <f t="shared" si="9"/>
        <v>3.4262007149240463</v>
      </c>
      <c r="AB61" s="114">
        <f t="shared" si="10"/>
        <v>-148943941.2649563</v>
      </c>
      <c r="AC61" s="73">
        <f>AB61/SUMIFS(FinParameters!$L$8:$L$39,FinParameters!$B$8:$B$39,Financials!$E61,FinParameters!$C$8:$C$39,Financials!$F61)</f>
        <v>-119263638.0844873</v>
      </c>
      <c r="AD61" s="73">
        <f t="shared" si="11"/>
        <v>-119263638.0844873</v>
      </c>
      <c r="AE61" s="12"/>
      <c r="AF61" s="73">
        <f t="shared" si="12"/>
        <v>137894385.35930222</v>
      </c>
      <c r="AG61" s="73">
        <f t="shared" si="13"/>
        <v>75561416.355259374</v>
      </c>
      <c r="AH61" s="73">
        <f t="shared" si="13"/>
        <v>72799855.120764688</v>
      </c>
      <c r="AI61" s="12">
        <f t="shared" si="14"/>
        <v>1.2986690572923016</v>
      </c>
      <c r="AL61" s="73">
        <f>Summary!G61</f>
        <v>28042061.975253835</v>
      </c>
      <c r="AM61" s="73">
        <f>IF(D61&lt;&gt;"avg",SUMIFS(Summary!$H:$H,Summary!$C:$C,Financials!C61,Summary!$E:$E,Financials!E61,Summary!$D:$D,1-Financials!D61,Summary!$F:$F,Financials!F61),SUMIFS(Summary!$H:$H,Summary!$C:$C,Financials!C61,Summary!$E:$E,Financials!E61,Summary!$D:$D,"avg",Summary!$F:$F,Financials!F61))</f>
        <v>-25444702.214826286</v>
      </c>
      <c r="AN61" s="20">
        <f>Summary!I61</f>
        <v>17440737.86246011</v>
      </c>
      <c r="AP61" s="12">
        <v>1</v>
      </c>
    </row>
    <row r="62" spans="1:42" x14ac:dyDescent="0.3">
      <c r="A62">
        <v>58</v>
      </c>
      <c r="B62" t="str">
        <f>Summary!B62</f>
        <v>MarinusPortlandYallourn</v>
      </c>
      <c r="C62" t="str">
        <f>Summary!C62</f>
        <v>Wind</v>
      </c>
      <c r="D62" s="104">
        <f>Summary!D62</f>
        <v>0.95</v>
      </c>
      <c r="E62" t="str">
        <f>Summary!E62</f>
        <v>Cal-29</v>
      </c>
      <c r="F62" t="str">
        <f>Summary!F62</f>
        <v>Wartsila dual fuel</v>
      </c>
      <c r="G62" s="73">
        <f>SUMIFS(AL$5:AL62,$F$5:$F62,$F62,$D$5:$D62,$D62)</f>
        <v>121266541.5118936</v>
      </c>
      <c r="H62" s="73">
        <f>SUMIFS(AM$5:AM62,$F$5:$F62,$F62,$D$5:$D62,$D62)</f>
        <v>-66595924.577370003</v>
      </c>
      <c r="I62" s="20">
        <f>SUMIFS(AN$5:AN62,$F$5:$F62,$F62,$D$5:$D62,$D62)</f>
        <v>77161088.911416396</v>
      </c>
      <c r="J62" s="73">
        <f t="shared" si="0"/>
        <v>77161088.911416396</v>
      </c>
      <c r="K62" s="73">
        <f t="shared" si="1"/>
        <v>198427630.42330998</v>
      </c>
      <c r="L62" s="73">
        <f t="shared" si="2"/>
        <v>131831705.84593999</v>
      </c>
      <c r="M62" s="73">
        <f>-SUMIFS(FinParameters!$E$8:$E$39,FinParameters!$B$8:$B$39,Financials!$E62,FinParameters!$C$8:$C$39,Financials!$F62)</f>
        <v>-14586115.900396729</v>
      </c>
      <c r="N62" s="73">
        <f>-SUMIFS(FinParameters!$F$8:$F$39,FinParameters!$B$8:$B$39,Financials!$E62,FinParameters!$C$8:$C$39,Financials!$F62)</f>
        <v>-74000000</v>
      </c>
      <c r="O62" s="73">
        <f>SUMIFS(FinParameters!$G$8:$G$39,FinParameters!$B$8:$B$39,Financials!$E62,FinParameters!$C$8:$C$39,Financials!$F62)</f>
        <v>17942719.885425702</v>
      </c>
      <c r="P62" s="73">
        <f t="shared" si="3"/>
        <v>62574973.011019669</v>
      </c>
      <c r="Q62" s="73">
        <f>P62/SUMIFS(FinParameters!$H$8:$H$39,FinParameters!$B$8:$B$39,Financials!$E62,FinParameters!$C$8:$C$39,Financials!$F62)</f>
        <v>26537897.023695942</v>
      </c>
      <c r="R62" s="73">
        <f t="shared" si="15"/>
        <v>6517692.8964453712</v>
      </c>
      <c r="S62" s="12">
        <f t="shared" si="4"/>
        <v>0.11626844690152636</v>
      </c>
      <c r="T62" s="114">
        <f t="shared" si="5"/>
        <v>121266541.5118936</v>
      </c>
      <c r="U62" s="73">
        <f>T62/SUMIFS(FinParameters!$L$8:$L$39,FinParameters!$B$8:$B$39,Financials!$E62,FinParameters!$C$8:$C$39,Financials!$F62)</f>
        <v>97101559.122195274</v>
      </c>
      <c r="V62" s="73">
        <f t="shared" si="6"/>
        <v>97101559.122195274</v>
      </c>
      <c r="W62" s="12"/>
      <c r="X62" s="73">
        <f t="shared" si="7"/>
        <v>183841514.52291325</v>
      </c>
      <c r="Y62" s="73">
        <f t="shared" si="8"/>
        <v>123639456.14589122</v>
      </c>
      <c r="Z62" s="73">
        <f t="shared" si="8"/>
        <v>103619252.01864064</v>
      </c>
      <c r="AA62" s="12">
        <f t="shared" si="9"/>
        <v>1.8484530788303575</v>
      </c>
      <c r="AB62" s="114">
        <f t="shared" si="10"/>
        <v>-66595924.577370003</v>
      </c>
      <c r="AC62" s="73">
        <f>AB62/SUMIFS(FinParameters!$L$8:$L$39,FinParameters!$B$8:$B$39,Financials!$E62,FinParameters!$C$8:$C$39,Financials!$F62)</f>
        <v>-53325245.587320738</v>
      </c>
      <c r="AD62" s="73">
        <f t="shared" si="11"/>
        <v>-53325245.587320738</v>
      </c>
      <c r="AE62" s="12"/>
      <c r="AF62" s="73">
        <f t="shared" si="12"/>
        <v>117245589.94554324</v>
      </c>
      <c r="AG62" s="73">
        <f t="shared" si="13"/>
        <v>70314210.558570474</v>
      </c>
      <c r="AH62" s="73">
        <f t="shared" si="13"/>
        <v>50294006.4313199</v>
      </c>
      <c r="AI62" s="12">
        <f t="shared" si="14"/>
        <v>0.89718955911747833</v>
      </c>
      <c r="AL62" s="73">
        <f>Summary!G62</f>
        <v>15524327.743852422</v>
      </c>
      <c r="AM62" s="73">
        <f>IF(D62&lt;&gt;"avg",SUMIFS(Summary!$H:$H,Summary!$C:$C,Financials!C62,Summary!$E:$E,Financials!E62,Summary!$D:$D,1-Financials!D62,Summary!$F:$F,Financials!F62),SUMIFS(Summary!$H:$H,Summary!$C:$C,Financials!C62,Summary!$E:$E,Financials!E62,Summary!$D:$D,"avg",Summary!$F:$F,Financials!F62))</f>
        <v>-11414747.202595491</v>
      </c>
      <c r="AN62" s="20">
        <f>Summary!I62</f>
        <v>10833188.672313711</v>
      </c>
      <c r="AP62" s="12">
        <v>1</v>
      </c>
    </row>
    <row r="63" spans="1:42" x14ac:dyDescent="0.3">
      <c r="A63">
        <v>59</v>
      </c>
      <c r="B63" t="str">
        <f>Summary!B63</f>
        <v>MarinusPortlandYallourn</v>
      </c>
      <c r="C63" t="str">
        <f>Summary!C63</f>
        <v>Wind</v>
      </c>
      <c r="D63" s="104">
        <f>Summary!D63</f>
        <v>0.75</v>
      </c>
      <c r="E63" t="str">
        <f>Summary!E63</f>
        <v>Cal-29</v>
      </c>
      <c r="F63" t="str">
        <f>Summary!F63</f>
        <v>Wartsila dual fuel</v>
      </c>
      <c r="G63" s="73">
        <f>SUMIFS(AL$5:AL63,$F$5:$F63,$F63,$D$5:$D63,$D63)</f>
        <v>75937248.069785953</v>
      </c>
      <c r="H63" s="73">
        <f>SUMIFS(AM$5:AM63,$F$5:$F63,$F63,$D$5:$D63,$D63)</f>
        <v>-26704326.638121415</v>
      </c>
      <c r="I63" s="20">
        <f>SUMIFS(AN$5:AN63,$F$5:$F63,$F63,$D$5:$D63,$D63)</f>
        <v>63212074.206386708</v>
      </c>
      <c r="J63" s="73">
        <f t="shared" si="0"/>
        <v>63212074.206386708</v>
      </c>
      <c r="K63" s="73">
        <f t="shared" si="1"/>
        <v>139149322.27617267</v>
      </c>
      <c r="L63" s="73">
        <f t="shared" si="2"/>
        <v>112444995.63805124</v>
      </c>
      <c r="M63" s="73">
        <f>-SUMIFS(FinParameters!$E$8:$E$39,FinParameters!$B$8:$B$39,Financials!$E63,FinParameters!$C$8:$C$39,Financials!$F63)</f>
        <v>-14586115.900396729</v>
      </c>
      <c r="N63" s="73">
        <f>-SUMIFS(FinParameters!$F$8:$F$39,FinParameters!$B$8:$B$39,Financials!$E63,FinParameters!$C$8:$C$39,Financials!$F63)</f>
        <v>-74000000</v>
      </c>
      <c r="O63" s="73">
        <f>SUMIFS(FinParameters!$G$8:$G$39,FinParameters!$B$8:$B$39,Financials!$E63,FinParameters!$C$8:$C$39,Financials!$F63)</f>
        <v>17942719.885425702</v>
      </c>
      <c r="P63" s="73">
        <f t="shared" si="3"/>
        <v>48625958.305989981</v>
      </c>
      <c r="Q63" s="73">
        <f>P63/SUMIFS(FinParameters!$H$8:$H$39,FinParameters!$B$8:$B$39,Financials!$E63,FinParameters!$C$8:$C$39,Financials!$F63)</f>
        <v>20622153.108650085</v>
      </c>
      <c r="R63" s="73">
        <f t="shared" si="15"/>
        <v>-7431321.8085843176</v>
      </c>
      <c r="S63" s="12">
        <f t="shared" si="4"/>
        <v>-0.1325665782106373</v>
      </c>
      <c r="T63" s="114">
        <f t="shared" si="5"/>
        <v>75937248.069785953</v>
      </c>
      <c r="U63" s="73">
        <f>T63/SUMIFS(FinParameters!$L$8:$L$39,FinParameters!$B$8:$B$39,Financials!$E63,FinParameters!$C$8:$C$39,Financials!$F63)</f>
        <v>60805108.244156025</v>
      </c>
      <c r="V63" s="73">
        <f t="shared" si="6"/>
        <v>60805108.244156025</v>
      </c>
      <c r="W63" s="12"/>
      <c r="X63" s="73">
        <f t="shared" si="7"/>
        <v>124563206.37577593</v>
      </c>
      <c r="Y63" s="73">
        <f t="shared" si="8"/>
        <v>81427261.352806106</v>
      </c>
      <c r="Z63" s="73">
        <f t="shared" si="8"/>
        <v>53373786.435571708</v>
      </c>
      <c r="AA63" s="12">
        <f t="shared" si="9"/>
        <v>0.95212943486523327</v>
      </c>
      <c r="AB63" s="114">
        <f t="shared" si="10"/>
        <v>-26704326.638121415</v>
      </c>
      <c r="AC63" s="73">
        <f>AB63/SUMIFS(FinParameters!$L$8:$L$39,FinParameters!$B$8:$B$39,Financials!$E63,FinParameters!$C$8:$C$39,Financials!$F63)</f>
        <v>-21382911.721083768</v>
      </c>
      <c r="AD63" s="73">
        <f t="shared" si="11"/>
        <v>-21382911.721083768</v>
      </c>
      <c r="AE63" s="12"/>
      <c r="AF63" s="73">
        <f t="shared" si="12"/>
        <v>97858879.737654522</v>
      </c>
      <c r="AG63" s="73">
        <f t="shared" si="13"/>
        <v>60044349.631722338</v>
      </c>
      <c r="AH63" s="73">
        <f t="shared" si="13"/>
        <v>31990874.71448794</v>
      </c>
      <c r="AI63" s="12">
        <f t="shared" si="14"/>
        <v>0.5706818926837417</v>
      </c>
      <c r="AL63" s="73">
        <f>Summary!G63</f>
        <v>9168312.4777512439</v>
      </c>
      <c r="AM63" s="73">
        <f>IF(D63&lt;&gt;"avg",SUMIFS(Summary!$H:$H,Summary!$C:$C,Financials!C63,Summary!$E:$E,Financials!E63,Summary!$D:$D,1-Financials!D63,Summary!$F:$F,Financials!F63),SUMIFS(Summary!$H:$H,Summary!$C:$C,Financials!C63,Summary!$E:$E,Financials!E63,Summary!$D:$D,"avg",Summary!$F:$F,Financials!F63))</f>
        <v>-4361573.357520178</v>
      </c>
      <c r="AN63" s="20">
        <f>Summary!I63</f>
        <v>8732660.068552481</v>
      </c>
      <c r="AP63" s="12">
        <v>1</v>
      </c>
    </row>
    <row r="64" spans="1:42" x14ac:dyDescent="0.3">
      <c r="A64">
        <v>60</v>
      </c>
      <c r="B64" t="str">
        <f>Summary!B64</f>
        <v>MarinusPortlandYallourn</v>
      </c>
      <c r="C64" t="str">
        <f>Summary!C64</f>
        <v>Wind</v>
      </c>
      <c r="D64" s="104">
        <f>Summary!D64</f>
        <v>0.5</v>
      </c>
      <c r="E64" t="str">
        <f>Summary!E64</f>
        <v>Cal-29</v>
      </c>
      <c r="F64" t="str">
        <f>Summary!F64</f>
        <v>Wartsila dual fuel</v>
      </c>
      <c r="G64" s="73">
        <f>SUMIFS(AL$5:AL64,$F$5:$F64,$F64,$D$5:$D64,$D64)</f>
        <v>44175977.995162219</v>
      </c>
      <c r="H64" s="73">
        <f>SUMIFS(AM$5:AM64,$F$5:$F64,$F64,$D$5:$D64,$D64)</f>
        <v>271625.82527538616</v>
      </c>
      <c r="I64" s="20">
        <f>SUMIFS(AN$5:AN64,$F$5:$F64,$F64,$D$5:$D64,$D64)</f>
        <v>54857853.633665048</v>
      </c>
      <c r="J64" s="73">
        <f t="shared" si="0"/>
        <v>54857853.633665048</v>
      </c>
      <c r="K64" s="73">
        <f t="shared" si="1"/>
        <v>99033831.628827274</v>
      </c>
      <c r="L64" s="73">
        <f t="shared" si="2"/>
        <v>99305457.45410265</v>
      </c>
      <c r="M64" s="73">
        <f>-SUMIFS(FinParameters!$E$8:$E$39,FinParameters!$B$8:$B$39,Financials!$E64,FinParameters!$C$8:$C$39,Financials!$F64)</f>
        <v>-14586115.900396729</v>
      </c>
      <c r="N64" s="73">
        <f>-SUMIFS(FinParameters!$F$8:$F$39,FinParameters!$B$8:$B$39,Financials!$E64,FinParameters!$C$8:$C$39,Financials!$F64)</f>
        <v>-74000000</v>
      </c>
      <c r="O64" s="73">
        <f>SUMIFS(FinParameters!$G$8:$G$39,FinParameters!$B$8:$B$39,Financials!$E64,FinParameters!$C$8:$C$39,Financials!$F64)</f>
        <v>17942719.885425702</v>
      </c>
      <c r="P64" s="73">
        <f t="shared" si="3"/>
        <v>40271737.733268321</v>
      </c>
      <c r="Q64" s="73">
        <f>P64/SUMIFS(FinParameters!$H$8:$H$39,FinParameters!$B$8:$B$39,Financials!$E64,FinParameters!$C$8:$C$39,Financials!$F64)</f>
        <v>17079148.060400415</v>
      </c>
      <c r="R64" s="73">
        <f t="shared" si="15"/>
        <v>-15785542.381305978</v>
      </c>
      <c r="S64" s="12">
        <f t="shared" si="4"/>
        <v>-0.28159665165777287</v>
      </c>
      <c r="T64" s="114">
        <f t="shared" si="5"/>
        <v>44175977.995162219</v>
      </c>
      <c r="U64" s="73">
        <f>T64/SUMIFS(FinParameters!$L$8:$L$39,FinParameters!$B$8:$B$39,Financials!$E64,FinParameters!$C$8:$C$39,Financials!$F64)</f>
        <v>35372958.489603914</v>
      </c>
      <c r="V64" s="73">
        <f t="shared" si="6"/>
        <v>35372958.489603914</v>
      </c>
      <c r="W64" s="12"/>
      <c r="X64" s="73">
        <f t="shared" si="7"/>
        <v>84447715.728430539</v>
      </c>
      <c r="Y64" s="73">
        <f t="shared" si="8"/>
        <v>52452106.550004333</v>
      </c>
      <c r="Z64" s="73">
        <f t="shared" si="8"/>
        <v>19587416.108297937</v>
      </c>
      <c r="AA64" s="12">
        <f t="shared" si="9"/>
        <v>0.34941788235646876</v>
      </c>
      <c r="AB64" s="114">
        <f t="shared" si="10"/>
        <v>271625.82527538616</v>
      </c>
      <c r="AC64" s="73">
        <f>AB64/SUMIFS(FinParameters!$L$8:$L$39,FinParameters!$B$8:$B$39,Financials!$E64,FinParameters!$C$8:$C$39,Financials!$F64)</f>
        <v>217498.50208687739</v>
      </c>
      <c r="AD64" s="73">
        <f t="shared" si="11"/>
        <v>217498.50208687739</v>
      </c>
      <c r="AE64" s="12"/>
      <c r="AF64" s="73">
        <f t="shared" si="12"/>
        <v>84719341.553705931</v>
      </c>
      <c r="AG64" s="73">
        <f t="shared" si="13"/>
        <v>52669605.052091211</v>
      </c>
      <c r="AH64" s="73">
        <f t="shared" si="13"/>
        <v>19804914.610384814</v>
      </c>
      <c r="AI64" s="12">
        <f t="shared" si="14"/>
        <v>0.35329781555412543</v>
      </c>
      <c r="AL64" s="73">
        <f>Summary!G64</f>
        <v>5519611.4319446096</v>
      </c>
      <c r="AM64" s="73">
        <f>IF(D64&lt;&gt;"avg",SUMIFS(Summary!$H:$H,Summary!$C:$C,Financials!C64,Summary!$E:$E,Financials!E64,Summary!$D:$D,1-Financials!D64,Summary!$F:$F,Financials!F64),SUMIFS(Summary!$H:$H,Summary!$C:$C,Financials!C64,Summary!$E:$E,Financials!E64,Summary!$D:$D,"avg",Summary!$F:$F,Financials!F64))</f>
        <v>264446.98405749013</v>
      </c>
      <c r="AN64" s="20">
        <f>Summary!I64</f>
        <v>7595804.7391872825</v>
      </c>
      <c r="AP64" s="12">
        <v>1</v>
      </c>
    </row>
    <row r="65" spans="1:42" x14ac:dyDescent="0.3">
      <c r="A65">
        <v>61</v>
      </c>
      <c r="B65" t="str">
        <f>Summary!B65</f>
        <v>MarinusPortlandYallourn</v>
      </c>
      <c r="C65" t="str">
        <f>Summary!C65</f>
        <v>Wind</v>
      </c>
      <c r="D65" s="104">
        <f>Summary!D65</f>
        <v>0.25</v>
      </c>
      <c r="E65" t="str">
        <f>Summary!E65</f>
        <v>Cal-29</v>
      </c>
      <c r="F65" t="str">
        <f>Summary!F65</f>
        <v>Wartsila dual fuel</v>
      </c>
      <c r="G65" s="73">
        <f>SUMIFS(AL$5:AL65,$F$5:$F65,$F65,$D$5:$D65,$D65)</f>
        <v>21709954.055315986</v>
      </c>
      <c r="H65" s="73">
        <f>SUMIFS(AM$5:AM65,$F$5:$F65,$F65,$D$5:$D65,$D65)</f>
        <v>25364938.191224635</v>
      </c>
      <c r="I65" s="20">
        <f>SUMIFS(AN$5:AN65,$F$5:$F65,$F65,$D$5:$D65,$D65)</f>
        <v>47505762.408329226</v>
      </c>
      <c r="J65" s="73">
        <f t="shared" si="0"/>
        <v>47505762.408329226</v>
      </c>
      <c r="K65" s="73">
        <f t="shared" si="1"/>
        <v>69215716.46364522</v>
      </c>
      <c r="L65" s="73">
        <f t="shared" si="2"/>
        <v>94580654.654869854</v>
      </c>
      <c r="M65" s="73">
        <f>-SUMIFS(FinParameters!$E$8:$E$39,FinParameters!$B$8:$B$39,Financials!$E65,FinParameters!$C$8:$C$39,Financials!$F65)</f>
        <v>-14586115.900396729</v>
      </c>
      <c r="N65" s="73">
        <f>-SUMIFS(FinParameters!$F$8:$F$39,FinParameters!$B$8:$B$39,Financials!$E65,FinParameters!$C$8:$C$39,Financials!$F65)</f>
        <v>-74000000</v>
      </c>
      <c r="O65" s="73">
        <f>SUMIFS(FinParameters!$G$8:$G$39,FinParameters!$B$8:$B$39,Financials!$E65,FinParameters!$C$8:$C$39,Financials!$F65)</f>
        <v>17942719.885425702</v>
      </c>
      <c r="P65" s="73">
        <f t="shared" si="3"/>
        <v>32919646.507932499</v>
      </c>
      <c r="Q65" s="73">
        <f>P65/SUMIFS(FinParameters!$H$8:$H$39,FinParameters!$B$8:$B$39,Financials!$E65,FinParameters!$C$8:$C$39,Financials!$F65)</f>
        <v>13961143.681678252</v>
      </c>
      <c r="R65" s="73">
        <f t="shared" si="15"/>
        <v>-23137633.606641799</v>
      </c>
      <c r="S65" s="12">
        <f t="shared" si="4"/>
        <v>-0.41274984371969664</v>
      </c>
      <c r="T65" s="114">
        <f t="shared" si="5"/>
        <v>21709954.055315986</v>
      </c>
      <c r="U65" s="73">
        <f>T65/SUMIFS(FinParameters!$L$8:$L$39,FinParameters!$B$8:$B$39,Financials!$E65,FinParameters!$C$8:$C$39,Financials!$F65)</f>
        <v>17383775.944790613</v>
      </c>
      <c r="V65" s="73">
        <f t="shared" si="6"/>
        <v>17383775.944790613</v>
      </c>
      <c r="W65" s="12"/>
      <c r="X65" s="73">
        <f t="shared" si="7"/>
        <v>54629600.563248493</v>
      </c>
      <c r="Y65" s="73">
        <f t="shared" si="8"/>
        <v>31344919.626468867</v>
      </c>
      <c r="Z65" s="73">
        <f t="shared" si="8"/>
        <v>-5753857.6618511863</v>
      </c>
      <c r="AA65" s="12">
        <f t="shared" si="9"/>
        <v>-0.10264246945429742</v>
      </c>
      <c r="AB65" s="114">
        <f t="shared" si="10"/>
        <v>25364938.191224635</v>
      </c>
      <c r="AC65" s="73">
        <f>AB65/SUMIFS(FinParameters!$L$8:$L$39,FinParameters!$B$8:$B$39,Financials!$E65,FinParameters!$C$8:$C$39,Financials!$F65)</f>
        <v>20310425.404227957</v>
      </c>
      <c r="AD65" s="73">
        <f t="shared" si="11"/>
        <v>20310425.404227957</v>
      </c>
      <c r="AE65" s="12"/>
      <c r="AF65" s="73">
        <f t="shared" si="12"/>
        <v>79994538.75447312</v>
      </c>
      <c r="AG65" s="73">
        <f t="shared" si="13"/>
        <v>51655345.030696824</v>
      </c>
      <c r="AH65" s="73">
        <f t="shared" si="13"/>
        <v>14556567.742376771</v>
      </c>
      <c r="AI65" s="12">
        <f t="shared" si="14"/>
        <v>0.25967310066818988</v>
      </c>
      <c r="AL65" s="73">
        <f>Summary!G65</f>
        <v>2259181.1512839678</v>
      </c>
      <c r="AM65" s="73">
        <f>IF(D65&lt;&gt;"avg",SUMIFS(Summary!$H:$H,Summary!$C:$C,Financials!C65,Summary!$E:$E,Financials!E65,Summary!$D:$D,1-Financials!D65,Summary!$F:$F,Financials!F65),SUMIFS(Summary!$H:$H,Summary!$C:$C,Financials!C65,Summary!$E:$E,Financials!E65,Summary!$D:$D,"avg",Summary!$F:$F,Financials!F65))</f>
        <v>4575822.3775077881</v>
      </c>
      <c r="AN65" s="20">
        <f>Summary!I65</f>
        <v>6519796.5118757617</v>
      </c>
      <c r="AP65" s="12">
        <v>1</v>
      </c>
    </row>
    <row r="66" spans="1:42" x14ac:dyDescent="0.3">
      <c r="A66">
        <v>62</v>
      </c>
      <c r="B66" t="str">
        <f>Summary!B66</f>
        <v>MarinusPortlandYallourn</v>
      </c>
      <c r="C66" t="str">
        <f>Summary!C66</f>
        <v>Wind</v>
      </c>
      <c r="D66" s="104">
        <f>Summary!D66</f>
        <v>0.05</v>
      </c>
      <c r="E66" t="str">
        <f>Summary!E66</f>
        <v>Cal-29</v>
      </c>
      <c r="F66" t="str">
        <f>Summary!F66</f>
        <v>Wartsila dual fuel</v>
      </c>
      <c r="G66" s="73">
        <f>SUMIFS(AL$5:AL66,$F$5:$F66,$F66,$D$5:$D66,$D66)</f>
        <v>-3891659.1960265832</v>
      </c>
      <c r="H66" s="73">
        <f>SUMIFS(AM$5:AM66,$F$5:$F66,$F66,$D$5:$D66,$D66)</f>
        <v>58754566.176377065</v>
      </c>
      <c r="I66" s="20">
        <f>SUMIFS(AN$5:AN66,$F$5:$F66,$F66,$D$5:$D66,$D66)</f>
        <v>38008755.302505441</v>
      </c>
      <c r="J66" s="73">
        <f t="shared" si="0"/>
        <v>38008755.302505441</v>
      </c>
      <c r="K66" s="73">
        <f t="shared" si="1"/>
        <v>34117096.106478855</v>
      </c>
      <c r="L66" s="73">
        <f t="shared" si="2"/>
        <v>92871662.282855928</v>
      </c>
      <c r="M66" s="73">
        <f>-SUMIFS(FinParameters!$E$8:$E$39,FinParameters!$B$8:$B$39,Financials!$E66,FinParameters!$C$8:$C$39,Financials!$F66)</f>
        <v>-14586115.900396729</v>
      </c>
      <c r="N66" s="73">
        <f>-SUMIFS(FinParameters!$F$8:$F$39,FinParameters!$B$8:$B$39,Financials!$E66,FinParameters!$C$8:$C$39,Financials!$F66)</f>
        <v>-74000000</v>
      </c>
      <c r="O66" s="73">
        <f>SUMIFS(FinParameters!$G$8:$G$39,FinParameters!$B$8:$B$39,Financials!$E66,FinParameters!$C$8:$C$39,Financials!$F66)</f>
        <v>17942719.885425702</v>
      </c>
      <c r="P66" s="73">
        <f t="shared" si="3"/>
        <v>23422639.402108714</v>
      </c>
      <c r="Q66" s="73">
        <f>P66/SUMIFS(FinParameters!$H$8:$H$39,FinParameters!$B$8:$B$39,Financials!$E66,FinParameters!$C$8:$C$39,Financials!$F66)</f>
        <v>9933485.5864318218</v>
      </c>
      <c r="R66" s="73">
        <f t="shared" si="15"/>
        <v>-32634640.712465584</v>
      </c>
      <c r="S66" s="12">
        <f t="shared" si="4"/>
        <v>-0.58216596748476424</v>
      </c>
      <c r="T66" s="114">
        <f t="shared" si="5"/>
        <v>-3891659.1960265832</v>
      </c>
      <c r="U66" s="73">
        <f>T66/SUMIFS(FinParameters!$L$8:$L$39,FinParameters!$B$8:$B$39,Financials!$E66,FinParameters!$C$8:$C$39,Financials!$F66)</f>
        <v>-3116161.8925971254</v>
      </c>
      <c r="V66" s="73">
        <f t="shared" si="6"/>
        <v>-3116161.8925971254</v>
      </c>
      <c r="W66" s="12"/>
      <c r="X66" s="73">
        <f t="shared" si="7"/>
        <v>19530980.206082128</v>
      </c>
      <c r="Y66" s="73">
        <f t="shared" si="8"/>
        <v>6817323.693834696</v>
      </c>
      <c r="Z66" s="73">
        <f t="shared" si="8"/>
        <v>-35750802.605062708</v>
      </c>
      <c r="AA66" s="12">
        <f t="shared" si="9"/>
        <v>-0.63775485596148074</v>
      </c>
      <c r="AB66" s="114">
        <f t="shared" si="10"/>
        <v>58754566.176377065</v>
      </c>
      <c r="AC66" s="73">
        <f>AB66/SUMIFS(FinParameters!$L$8:$L$39,FinParameters!$B$8:$B$39,Financials!$E66,FinParameters!$C$8:$C$39,Financials!$F66)</f>
        <v>47046447.520851091</v>
      </c>
      <c r="AD66" s="73">
        <f t="shared" si="11"/>
        <v>47046447.520851091</v>
      </c>
      <c r="AE66" s="12"/>
      <c r="AF66" s="73">
        <f t="shared" si="12"/>
        <v>78285546.382459193</v>
      </c>
      <c r="AG66" s="73">
        <f t="shared" si="13"/>
        <v>53863771.214685783</v>
      </c>
      <c r="AH66" s="73">
        <f t="shared" si="13"/>
        <v>11295644.915788382</v>
      </c>
      <c r="AI66" s="12">
        <f t="shared" si="14"/>
        <v>0.20150183691933413</v>
      </c>
      <c r="AL66" s="73">
        <f>Summary!G66</f>
        <v>-1531851.2884044007</v>
      </c>
      <c r="AM66" s="73">
        <f>IF(D66&lt;&gt;"avg",SUMIFS(Summary!$H:$H,Summary!$C:$C,Financials!C66,Summary!$E:$E,Financials!E66,Summary!$D:$D,1-Financials!D66,Summary!$F:$F,Financials!F66),SUMIFS(Summary!$H:$H,Summary!$C:$C,Financials!C66,Summary!$E:$E,Financials!E66,Summary!$D:$D,"avg",Summary!$F:$F,Financials!F66))</f>
        <v>10384894.668715462</v>
      </c>
      <c r="AN66" s="20">
        <f>Summary!I66</f>
        <v>5222461.9950359138</v>
      </c>
      <c r="AP66" s="12">
        <v>1</v>
      </c>
    </row>
    <row r="67" spans="1:42" x14ac:dyDescent="0.3">
      <c r="A67">
        <v>63</v>
      </c>
      <c r="B67" t="str">
        <f>Summary!B67</f>
        <v>MarinusPortlandYallourn</v>
      </c>
      <c r="C67" t="str">
        <f>Summary!C67</f>
        <v>Wind</v>
      </c>
      <c r="D67" s="104">
        <f>Summary!D67</f>
        <v>0</v>
      </c>
      <c r="E67" t="str">
        <f>Summary!E67</f>
        <v>Cal-29</v>
      </c>
      <c r="F67" t="str">
        <f>Summary!F67</f>
        <v>Wartsila dual fuel</v>
      </c>
      <c r="G67" s="73">
        <f>SUMIFS(AL$5:AL67,$F$5:$F67,$F67,$D$5:$D67,$D67)</f>
        <v>-40735672.948128544</v>
      </c>
      <c r="H67" s="73">
        <f>SUMIFS(AM$5:AM67,$F$5:$F67,$F67,$D$5:$D67,$D67)</f>
        <v>129808019.41325334</v>
      </c>
      <c r="I67" s="20">
        <f>SUMIFS(AN$5:AN67,$F$5:$F67,$F67,$D$5:$D67,$D67)</f>
        <v>22319739.369786039</v>
      </c>
      <c r="J67" s="73">
        <f t="shared" si="0"/>
        <v>22319739.369786039</v>
      </c>
      <c r="K67" s="73">
        <f t="shared" si="1"/>
        <v>-18415933.578342505</v>
      </c>
      <c r="L67" s="73">
        <f t="shared" si="2"/>
        <v>111392085.83491082</v>
      </c>
      <c r="M67" s="73">
        <f>-SUMIFS(FinParameters!$E$8:$E$39,FinParameters!$B$8:$B$39,Financials!$E67,FinParameters!$C$8:$C$39,Financials!$F67)</f>
        <v>-14586115.900396729</v>
      </c>
      <c r="N67" s="73">
        <f>-SUMIFS(FinParameters!$F$8:$F$39,FinParameters!$B$8:$B$39,Financials!$E67,FinParameters!$C$8:$C$39,Financials!$F67)</f>
        <v>-74000000</v>
      </c>
      <c r="O67" s="73">
        <f>SUMIFS(FinParameters!$G$8:$G$39,FinParameters!$B$8:$B$39,Financials!$E67,FinParameters!$C$8:$C$39,Financials!$F67)</f>
        <v>17942719.885425702</v>
      </c>
      <c r="P67" s="73">
        <f t="shared" si="3"/>
        <v>7733623.4693893101</v>
      </c>
      <c r="Q67" s="73">
        <f>P67/SUMIFS(FinParameters!$H$8:$H$39,FinParameters!$B$8:$B$39,Financials!$E67,FinParameters!$C$8:$C$39,Financials!$F67)</f>
        <v>3279811.294757558</v>
      </c>
      <c r="R67" s="73">
        <f t="shared" si="15"/>
        <v>-48323656.645184986</v>
      </c>
      <c r="S67" s="12">
        <f t="shared" si="4"/>
        <v>-0.86204069384774429</v>
      </c>
      <c r="T67" s="114">
        <f t="shared" si="5"/>
        <v>-40735672.948128544</v>
      </c>
      <c r="U67" s="73">
        <f>T67/SUMIFS(FinParameters!$L$8:$L$39,FinParameters!$B$8:$B$39,Financials!$E67,FinParameters!$C$8:$C$39,Financials!$F67)</f>
        <v>-32618208.665307458</v>
      </c>
      <c r="V67" s="73">
        <f t="shared" si="6"/>
        <v>-32618208.665307458</v>
      </c>
      <c r="W67" s="12"/>
      <c r="X67" s="73">
        <f t="shared" si="7"/>
        <v>-33002049.478739232</v>
      </c>
      <c r="Y67" s="73">
        <f t="shared" si="8"/>
        <v>-29338397.370549902</v>
      </c>
      <c r="Z67" s="73">
        <f t="shared" si="8"/>
        <v>-80941865.310492441</v>
      </c>
      <c r="AA67" s="12">
        <f t="shared" si="9"/>
        <v>-1.4439135317492582</v>
      </c>
      <c r="AB67" s="114">
        <f t="shared" si="10"/>
        <v>129808019.41325334</v>
      </c>
      <c r="AC67" s="73">
        <f>AB67/SUMIFS(FinParameters!$L$8:$L$39,FinParameters!$B$8:$B$39,Financials!$E67,FinParameters!$C$8:$C$39,Financials!$F67)</f>
        <v>103940962.72923607</v>
      </c>
      <c r="AD67" s="73">
        <f t="shared" si="11"/>
        <v>103940962.72923607</v>
      </c>
      <c r="AE67" s="12"/>
      <c r="AF67" s="73">
        <f t="shared" si="12"/>
        <v>96805969.934514105</v>
      </c>
      <c r="AG67" s="73">
        <f t="shared" si="13"/>
        <v>74602565.358686164</v>
      </c>
      <c r="AH67" s="73">
        <f t="shared" si="13"/>
        <v>22999097.418743625</v>
      </c>
      <c r="AI67" s="12">
        <f t="shared" si="14"/>
        <v>0.41027851104684804</v>
      </c>
      <c r="AL67" s="73">
        <f>Summary!G67</f>
        <v>-7177099.304358284</v>
      </c>
      <c r="AM67" s="73">
        <f>IF(D67&lt;&gt;"avg",SUMIFS(Summary!$H:$H,Summary!$C:$C,Financials!C67,Summary!$E:$E,Financials!E67,Summary!$D:$D,1-Financials!D67,Summary!$F:$F,Financials!F67),SUMIFS(Summary!$H:$H,Summary!$C:$C,Financials!C67,Summary!$E:$E,Financials!E67,Summary!$D:$D,"avg",Summary!$F:$F,Financials!F67))</f>
        <v>23103845.738007661</v>
      </c>
      <c r="AN67" s="20">
        <f>Summary!I67</f>
        <v>2626036.9308355441</v>
      </c>
      <c r="AP67" s="12">
        <v>1</v>
      </c>
    </row>
    <row r="68" spans="1:42" x14ac:dyDescent="0.3">
      <c r="A68">
        <v>64</v>
      </c>
      <c r="B68" t="str">
        <f>Summary!B68</f>
        <v>MarinusPortlandYallourn</v>
      </c>
      <c r="C68" t="str">
        <f>Summary!C68</f>
        <v>Wind</v>
      </c>
      <c r="D68" s="104" t="str">
        <f>Summary!D68</f>
        <v>avg</v>
      </c>
      <c r="E68" t="str">
        <f>Summary!E68</f>
        <v>Cal-29</v>
      </c>
      <c r="F68" t="str">
        <f>Summary!F68</f>
        <v>Wartsila dual fuel</v>
      </c>
      <c r="G68" s="73">
        <f>SUMIFS(AL$5:AL68,$F$5:$F68,$F68,$D$5:$D68,$D68)</f>
        <v>50336587.855381675</v>
      </c>
      <c r="H68" s="73">
        <f>SUMIFS(AM$5:AM68,$F$5:$F68,$F68,$D$5:$D68,$D68)</f>
        <v>-1396910.4848947057</v>
      </c>
      <c r="I68" s="20">
        <f>SUMIFS(AN$5:AN68,$F$5:$F68,$F68,$D$5:$D68,$D68)</f>
        <v>55865223.655871056</v>
      </c>
      <c r="J68" s="73">
        <f t="shared" si="0"/>
        <v>55865223.655871056</v>
      </c>
      <c r="K68" s="73">
        <f t="shared" si="1"/>
        <v>106201811.51125273</v>
      </c>
      <c r="L68" s="73">
        <f t="shared" si="2"/>
        <v>104804901.02635802</v>
      </c>
      <c r="M68" s="73">
        <f>-SUMIFS(FinParameters!$E$8:$E$39,FinParameters!$B$8:$B$39,Financials!$E68,FinParameters!$C$8:$C$39,Financials!$F68)</f>
        <v>-14586115.900396729</v>
      </c>
      <c r="N68" s="73">
        <f>-SUMIFS(FinParameters!$F$8:$F$39,FinParameters!$B$8:$B$39,Financials!$E68,FinParameters!$C$8:$C$39,Financials!$F68)</f>
        <v>-74000000</v>
      </c>
      <c r="O68" s="73">
        <f>SUMIFS(FinParameters!$G$8:$G$39,FinParameters!$B$8:$B$39,Financials!$E68,FinParameters!$C$8:$C$39,Financials!$F68)</f>
        <v>17942719.885425702</v>
      </c>
      <c r="P68" s="73">
        <f t="shared" si="3"/>
        <v>41279107.755474329</v>
      </c>
      <c r="Q68" s="73">
        <f>P68/SUMIFS(FinParameters!$H$8:$H$39,FinParameters!$B$8:$B$39,Financials!$E68,FinParameters!$C$8:$C$39,Financials!$F68)</f>
        <v>17506371.287637822</v>
      </c>
      <c r="R68" s="73">
        <f t="shared" si="15"/>
        <v>-14778172.359099969</v>
      </c>
      <c r="S68" s="12">
        <f t="shared" si="4"/>
        <v>-0.26362628241853997</v>
      </c>
      <c r="T68" s="114">
        <f t="shared" si="5"/>
        <v>50336587.855381675</v>
      </c>
      <c r="U68" s="73">
        <f>T68/SUMIFS(FinParameters!$L$8:$L$39,FinParameters!$B$8:$B$39,Financials!$E68,FinParameters!$C$8:$C$39,Financials!$F68)</f>
        <v>40305933.530474588</v>
      </c>
      <c r="V68" s="73">
        <f t="shared" si="6"/>
        <v>40305933.530474588</v>
      </c>
      <c r="W68" s="12"/>
      <c r="X68" s="73">
        <f t="shared" si="7"/>
        <v>91615695.610855997</v>
      </c>
      <c r="Y68" s="73">
        <f t="shared" si="8"/>
        <v>57812304.818112411</v>
      </c>
      <c r="Z68" s="73">
        <f t="shared" si="8"/>
        <v>25527761.171374619</v>
      </c>
      <c r="AA68" s="12">
        <f t="shared" si="9"/>
        <v>0.45538708119978288</v>
      </c>
      <c r="AB68" s="114">
        <f t="shared" si="10"/>
        <v>-1396910.4848947057</v>
      </c>
      <c r="AC68" s="73">
        <f>AB68/SUMIFS(FinParameters!$L$8:$L$39,FinParameters!$B$8:$B$39,Financials!$E68,FinParameters!$C$8:$C$39,Financials!$F68)</f>
        <v>-1118545.8441074961</v>
      </c>
      <c r="AD68" s="73">
        <f t="shared" si="11"/>
        <v>-1118545.8441074961</v>
      </c>
      <c r="AE68" s="12"/>
      <c r="AF68" s="73">
        <f t="shared" si="12"/>
        <v>90218785.125961289</v>
      </c>
      <c r="AG68" s="73">
        <f t="shared" si="13"/>
        <v>56693758.974004917</v>
      </c>
      <c r="AH68" s="73">
        <f t="shared" si="13"/>
        <v>24409215.327267122</v>
      </c>
      <c r="AI68" s="12">
        <f t="shared" si="14"/>
        <v>0.43543345801611566</v>
      </c>
      <c r="AL68" s="73">
        <f>Summary!G68</f>
        <v>5974177.1964297192</v>
      </c>
      <c r="AM68" s="73">
        <f>IF(D68&lt;&gt;"avg",SUMIFS(Summary!$H:$H,Summary!$C:$C,Financials!C68,Summary!$E:$E,Financials!E68,Summary!$D:$D,1-Financials!D68,Summary!$F:$F,Financials!F68),SUMIFS(Summary!$H:$H,Summary!$C:$C,Financials!C68,Summary!$E:$E,Financials!E68,Summary!$D:$D,"avg",Summary!$F:$F,Financials!F68))</f>
        <v>-53019.017556089064</v>
      </c>
      <c r="AN68" s="20">
        <f>Summary!I68</f>
        <v>7734428.6214997889</v>
      </c>
      <c r="AP68" s="12">
        <v>1</v>
      </c>
    </row>
    <row r="69" spans="1:42" x14ac:dyDescent="0.3">
      <c r="A69">
        <v>65</v>
      </c>
      <c r="B69" t="str">
        <f>Summary!B69</f>
        <v>MarinusPortlandYallourn</v>
      </c>
      <c r="C69" t="str">
        <f>Summary!C69</f>
        <v>Wind</v>
      </c>
      <c r="D69" s="104">
        <f>Summary!D69</f>
        <v>1</v>
      </c>
      <c r="E69" t="str">
        <f>Summary!E69</f>
        <v>Cal-30</v>
      </c>
      <c r="F69" t="str">
        <f>Summary!F69</f>
        <v>Wartsila dual fuel</v>
      </c>
      <c r="G69" s="73">
        <f>SUMIFS(AL$5:AL69,$F$5:$F69,$F69,$D$5:$D69,$D69)</f>
        <v>220526963.22862959</v>
      </c>
      <c r="H69" s="73">
        <f>SUMIFS(AM$5:AM69,$F$5:$F69,$F69,$D$5:$D69,$D69)</f>
        <v>-175266289.86816782</v>
      </c>
      <c r="I69" s="20">
        <f>SUMIFS(AN$5:AN69,$F$5:$F69,$F69,$D$5:$D69,$D69)</f>
        <v>120786943.95965528</v>
      </c>
      <c r="J69" s="73">
        <f t="shared" si="0"/>
        <v>120786943.95965528</v>
      </c>
      <c r="K69" s="73">
        <f t="shared" si="1"/>
        <v>341313907.18828487</v>
      </c>
      <c r="L69" s="73">
        <f t="shared" si="2"/>
        <v>166047617.32011706</v>
      </c>
      <c r="M69" s="73">
        <f>-SUMIFS(FinParameters!$E$8:$E$39,FinParameters!$B$8:$B$39,Financials!$E69,FinParameters!$C$8:$C$39,Financials!$F69)</f>
        <v>-16404518.797906647</v>
      </c>
      <c r="N69" s="73">
        <f>-SUMIFS(FinParameters!$F$8:$F$39,FinParameters!$B$8:$B$39,Financials!$E69,FinParameters!$C$8:$C$39,Financials!$F69)</f>
        <v>-74000000</v>
      </c>
      <c r="O69" s="73">
        <f>SUMIFS(FinParameters!$G$8:$G$39,FinParameters!$B$8:$B$39,Financials!$E69,FinParameters!$C$8:$C$39,Financials!$F69)</f>
        <v>15210532.99378133</v>
      </c>
      <c r="P69" s="73">
        <f t="shared" si="3"/>
        <v>104382425.16174863</v>
      </c>
      <c r="Q69" s="73">
        <f>P69/SUMIFS(FinParameters!$H$8:$H$39,FinParameters!$B$8:$B$39,Financials!$E69,FinParameters!$C$8:$C$39,Financials!$F69)</f>
        <v>40243943.555492453</v>
      </c>
      <c r="R69" s="73">
        <f t="shared" si="15"/>
        <v>45592958.155529961</v>
      </c>
      <c r="S69" s="12">
        <f t="shared" si="4"/>
        <v>0.7755293673730228</v>
      </c>
      <c r="T69" s="114">
        <f t="shared" si="5"/>
        <v>220526963.22862959</v>
      </c>
      <c r="U69" s="73">
        <f>T69/SUMIFS(FinParameters!$L$8:$L$39,FinParameters!$B$8:$B$39,Financials!$E69,FinParameters!$C$8:$C$39,Financials!$F69)</f>
        <v>172275311.21163368</v>
      </c>
      <c r="V69" s="73">
        <f t="shared" si="6"/>
        <v>172275311.21163368</v>
      </c>
      <c r="W69" s="12"/>
      <c r="X69" s="73">
        <f t="shared" si="7"/>
        <v>324909388.39037824</v>
      </c>
      <c r="Y69" s="73">
        <f t="shared" si="8"/>
        <v>212519254.76712614</v>
      </c>
      <c r="Z69" s="73">
        <f t="shared" si="8"/>
        <v>217868269.36716366</v>
      </c>
      <c r="AA69" s="12">
        <f t="shared" si="9"/>
        <v>3.7059065247881535</v>
      </c>
      <c r="AB69" s="114">
        <f t="shared" si="10"/>
        <v>-175266289.86816782</v>
      </c>
      <c r="AC69" s="73">
        <f>AB69/SUMIFS(FinParameters!$L$8:$L$39,FinParameters!$B$8:$B$39,Financials!$E69,FinParameters!$C$8:$C$39,Financials!$F69)</f>
        <v>-136917745.52141073</v>
      </c>
      <c r="AD69" s="73">
        <f t="shared" si="11"/>
        <v>-136917745.52141073</v>
      </c>
      <c r="AE69" s="12"/>
      <c r="AF69" s="73">
        <f t="shared" si="12"/>
        <v>149643098.52221042</v>
      </c>
      <c r="AG69" s="73">
        <f t="shared" si="13"/>
        <v>75601509.24571541</v>
      </c>
      <c r="AH69" s="73">
        <f t="shared" si="13"/>
        <v>80950523.845752925</v>
      </c>
      <c r="AI69" s="12">
        <f t="shared" si="14"/>
        <v>1.3769562468935139</v>
      </c>
      <c r="AL69" s="73">
        <f>Summary!G69</f>
        <v>26231610.171287969</v>
      </c>
      <c r="AM69" s="73">
        <f>IF(D69&lt;&gt;"avg",SUMIFS(Summary!$H:$H,Summary!$C:$C,Financials!C69,Summary!$E:$E,Financials!E69,Summary!$D:$D,1-Financials!D69,Summary!$F:$F,Financials!F69),SUMIFS(Summary!$H:$H,Summary!$C:$C,Financials!C69,Summary!$E:$E,Financials!E69,Summary!$D:$D,"avg",Summary!$F:$F,Financials!F69))</f>
        <v>-26322348.60321153</v>
      </c>
      <c r="AN69" s="20">
        <f>Summary!I69</f>
        <v>13657854.492341723</v>
      </c>
      <c r="AP69" s="12">
        <v>1</v>
      </c>
    </row>
    <row r="70" spans="1:42" x14ac:dyDescent="0.3">
      <c r="A70">
        <v>66</v>
      </c>
      <c r="B70" t="str">
        <f>Summary!B70</f>
        <v>MarinusPortlandYallourn</v>
      </c>
      <c r="C70" t="str">
        <f>Summary!C70</f>
        <v>Wind</v>
      </c>
      <c r="D70" s="104">
        <f>Summary!D70</f>
        <v>0.95</v>
      </c>
      <c r="E70" t="str">
        <f>Summary!E70</f>
        <v>Cal-30</v>
      </c>
      <c r="F70" t="str">
        <f>Summary!F70</f>
        <v>Wartsila dual fuel</v>
      </c>
      <c r="G70" s="73">
        <f>SUMIFS(AL$5:AL70,$F$5:$F70,$F70,$D$5:$D70,$D70)</f>
        <v>137140023.8508071</v>
      </c>
      <c r="H70" s="73">
        <f>SUMIFS(AM$5:AM70,$F$5:$F70,$F70,$D$5:$D70,$D70)</f>
        <v>-78377760.488188356</v>
      </c>
      <c r="I70" s="20">
        <f>SUMIFS(AN$5:AN70,$F$5:$F70,$F70,$D$5:$D70,$D70)</f>
        <v>87805276.546607539</v>
      </c>
      <c r="J70" s="73">
        <f t="shared" ref="J70:J133" si="16">I70</f>
        <v>87805276.546607539</v>
      </c>
      <c r="K70" s="73">
        <f t="shared" ref="K70:K133" si="17">SUM(G70,I70)</f>
        <v>224945300.39741462</v>
      </c>
      <c r="L70" s="73">
        <f t="shared" ref="L70:L133" si="18">SUM(G70:I70)</f>
        <v>146567539.9092263</v>
      </c>
      <c r="M70" s="73">
        <f>-SUMIFS(FinParameters!$E$8:$E$39,FinParameters!$B$8:$B$39,Financials!$E70,FinParameters!$C$8:$C$39,Financials!$F70)</f>
        <v>-16404518.797906647</v>
      </c>
      <c r="N70" s="73">
        <f>-SUMIFS(FinParameters!$F$8:$F$39,FinParameters!$B$8:$B$39,Financials!$E70,FinParameters!$C$8:$C$39,Financials!$F70)</f>
        <v>-74000000</v>
      </c>
      <c r="O70" s="73">
        <f>SUMIFS(FinParameters!$G$8:$G$39,FinParameters!$B$8:$B$39,Financials!$E70,FinParameters!$C$8:$C$39,Financials!$F70)</f>
        <v>15210532.99378133</v>
      </c>
      <c r="P70" s="73">
        <f t="shared" ref="P70:P133" si="19">SUM(J70,M70)</f>
        <v>71400757.748700887</v>
      </c>
      <c r="Q70" s="73">
        <f>P70/SUMIFS(FinParameters!$H$8:$H$39,FinParameters!$B$8:$B$39,Financials!$E70,FinParameters!$C$8:$C$39,Financials!$F70)</f>
        <v>27528083.010195244</v>
      </c>
      <c r="R70" s="73">
        <f t="shared" si="15"/>
        <v>12611290.742482217</v>
      </c>
      <c r="S70" s="12">
        <f t="shared" ref="S70:S133" si="20">-R70/SUM($N70,$O70)</f>
        <v>0.21451616054195918</v>
      </c>
      <c r="T70" s="114">
        <f t="shared" ref="T70:T133" si="21">G70</f>
        <v>137140023.8508071</v>
      </c>
      <c r="U70" s="73">
        <f>T70/SUMIFS(FinParameters!$L$8:$L$39,FinParameters!$B$8:$B$39,Financials!$E70,FinParameters!$C$8:$C$39,Financials!$F70)</f>
        <v>107133567.44487864</v>
      </c>
      <c r="V70" s="73">
        <f t="shared" ref="V70:V133" si="22">U70</f>
        <v>107133567.44487864</v>
      </c>
      <c r="W70" s="12"/>
      <c r="X70" s="73">
        <f t="shared" ref="X70:X133" si="23">SUM(K70,M70)</f>
        <v>208540781.59950799</v>
      </c>
      <c r="Y70" s="73">
        <f t="shared" ref="Y70:Z133" si="24">SUM(Q70,U70)</f>
        <v>134661650.45507389</v>
      </c>
      <c r="Z70" s="73">
        <f t="shared" si="24"/>
        <v>119744858.18736085</v>
      </c>
      <c r="AA70" s="12">
        <f t="shared" ref="AA70:AA133" si="25">-Z70/SUM($N70,$O70)</f>
        <v>2.0368420447610864</v>
      </c>
      <c r="AB70" s="114">
        <f t="shared" ref="AB70:AB133" si="26">H70*AP70</f>
        <v>-78377760.488188356</v>
      </c>
      <c r="AC70" s="73">
        <f>AB70/SUMIFS(FinParameters!$L$8:$L$39,FinParameters!$B$8:$B$39,Financials!$E70,FinParameters!$C$8:$C$39,Financials!$F70)</f>
        <v>-61228581.224214606</v>
      </c>
      <c r="AD70" s="73">
        <f t="shared" ref="AD70:AD133" si="27">AC70</f>
        <v>-61228581.224214606</v>
      </c>
      <c r="AE70" s="12"/>
      <c r="AF70" s="73">
        <f t="shared" ref="AF70:AF133" si="28">X70+AB70</f>
        <v>130163021.11131963</v>
      </c>
      <c r="AG70" s="73">
        <f t="shared" ref="AG70:AH133" si="29">Y70+AC70</f>
        <v>73433069.23085928</v>
      </c>
      <c r="AH70" s="73">
        <f t="shared" si="29"/>
        <v>58516276.963146247</v>
      </c>
      <c r="AI70" s="12">
        <f t="shared" ref="AI70:AI133" si="30">-AH70/SUM($N70,$O70)</f>
        <v>0.99535307841720133</v>
      </c>
      <c r="AL70" s="73">
        <f>Summary!G70</f>
        <v>15873482.338913497</v>
      </c>
      <c r="AM70" s="73">
        <f>IF(D70&lt;&gt;"avg",SUMIFS(Summary!$H:$H,Summary!$C:$C,Financials!C70,Summary!$E:$E,Financials!E70,Summary!$D:$D,1-Financials!D70,Summary!$F:$F,Financials!F70),SUMIFS(Summary!$H:$H,Summary!$C:$C,Financials!C70,Summary!$E:$E,Financials!E70,Summary!$D:$D,"avg",Summary!$F:$F,Financials!F70))</f>
        <v>-11781835.910818346</v>
      </c>
      <c r="AN70" s="20">
        <f>Summary!I70</f>
        <v>10644187.635191148</v>
      </c>
      <c r="AP70" s="12">
        <v>1</v>
      </c>
    </row>
    <row r="71" spans="1:42" x14ac:dyDescent="0.3">
      <c r="A71">
        <v>67</v>
      </c>
      <c r="B71" t="str">
        <f>Summary!B71</f>
        <v>MarinusPortlandYallourn</v>
      </c>
      <c r="C71" t="str">
        <f>Summary!C71</f>
        <v>Wind</v>
      </c>
      <c r="D71" s="104">
        <f>Summary!D71</f>
        <v>0.75</v>
      </c>
      <c r="E71" t="str">
        <f>Summary!E71</f>
        <v>Cal-30</v>
      </c>
      <c r="F71" t="str">
        <f>Summary!F71</f>
        <v>Wartsila dual fuel</v>
      </c>
      <c r="G71" s="73">
        <f>SUMIFS(AL$5:AL71,$F$5:$F71,$F71,$D$5:$D71,$D71)</f>
        <v>85411449.820490971</v>
      </c>
      <c r="H71" s="73">
        <f>SUMIFS(AM$5:AM71,$F$5:$F71,$F71,$D$5:$D71,$D71)</f>
        <v>-31323054.934838139</v>
      </c>
      <c r="I71" s="20">
        <f>SUMIFS(AN$5:AN71,$F$5:$F71,$F71,$D$5:$D71,$D71)</f>
        <v>71844559.029879168</v>
      </c>
      <c r="J71" s="73">
        <f t="shared" si="16"/>
        <v>71844559.029879168</v>
      </c>
      <c r="K71" s="73">
        <f t="shared" si="17"/>
        <v>157256008.85037014</v>
      </c>
      <c r="L71" s="73">
        <f t="shared" si="18"/>
        <v>125932953.91553199</v>
      </c>
      <c r="M71" s="73">
        <f>-SUMIFS(FinParameters!$E$8:$E$39,FinParameters!$B$8:$B$39,Financials!$E71,FinParameters!$C$8:$C$39,Financials!$F71)</f>
        <v>-16404518.797906647</v>
      </c>
      <c r="N71" s="73">
        <f>-SUMIFS(FinParameters!$F$8:$F$39,FinParameters!$B$8:$B$39,Financials!$E71,FinParameters!$C$8:$C$39,Financials!$F71)</f>
        <v>-74000000</v>
      </c>
      <c r="O71" s="73">
        <f>SUMIFS(FinParameters!$G$8:$G$39,FinParameters!$B$8:$B$39,Financials!$E71,FinParameters!$C$8:$C$39,Financials!$F71)</f>
        <v>15210532.99378133</v>
      </c>
      <c r="P71" s="73">
        <f t="shared" si="19"/>
        <v>55440040.231972523</v>
      </c>
      <c r="Q71" s="73">
        <f>P71/SUMIFS(FinParameters!$H$8:$H$39,FinParameters!$B$8:$B$39,Financials!$E71,FinParameters!$C$8:$C$39,Financials!$F71)</f>
        <v>21374535.477140248</v>
      </c>
      <c r="R71" s="73">
        <f t="shared" ref="R71:R134" si="31">SUM(P71,N71:O71)</f>
        <v>-3349426.7742461469</v>
      </c>
      <c r="S71" s="12">
        <f t="shared" si="20"/>
        <v>-5.6973246141045111E-2</v>
      </c>
      <c r="T71" s="114">
        <f t="shared" si="21"/>
        <v>85411449.820490971</v>
      </c>
      <c r="U71" s="73">
        <f>T71/SUMIFS(FinParameters!$L$8:$L$39,FinParameters!$B$8:$B$39,Financials!$E71,FinParameters!$C$8:$C$39,Financials!$F71)</f>
        <v>66723288.088844709</v>
      </c>
      <c r="V71" s="73">
        <f t="shared" si="22"/>
        <v>66723288.088844709</v>
      </c>
      <c r="W71" s="12"/>
      <c r="X71" s="73">
        <f t="shared" si="23"/>
        <v>140851490.0524635</v>
      </c>
      <c r="Y71" s="73">
        <f t="shared" si="24"/>
        <v>88097823.565984964</v>
      </c>
      <c r="Z71" s="73">
        <f t="shared" si="24"/>
        <v>63373861.31459856</v>
      </c>
      <c r="AA71" s="12">
        <f t="shared" si="25"/>
        <v>1.0779798583289582</v>
      </c>
      <c r="AB71" s="114">
        <f t="shared" si="26"/>
        <v>-31323054.934838139</v>
      </c>
      <c r="AC71" s="73">
        <f>AB71/SUMIFS(FinParameters!$L$8:$L$39,FinParameters!$B$8:$B$39,Financials!$E71,FinParameters!$C$8:$C$39,Financials!$F71)</f>
        <v>-24469520.452262711</v>
      </c>
      <c r="AD71" s="73">
        <f t="shared" si="27"/>
        <v>-24469520.452262711</v>
      </c>
      <c r="AE71" s="12"/>
      <c r="AF71" s="73">
        <f t="shared" si="28"/>
        <v>109528435.11762536</v>
      </c>
      <c r="AG71" s="73">
        <f t="shared" si="29"/>
        <v>63628303.11372225</v>
      </c>
      <c r="AH71" s="73">
        <f t="shared" si="29"/>
        <v>38904340.862335846</v>
      </c>
      <c r="AI71" s="12">
        <f t="shared" si="30"/>
        <v>0.6617569922554426</v>
      </c>
      <c r="AL71" s="73">
        <f>Summary!G71</f>
        <v>9474201.7507050205</v>
      </c>
      <c r="AM71" s="73">
        <f>IF(D71&lt;&gt;"avg",SUMIFS(Summary!$H:$H,Summary!$C:$C,Financials!C71,Summary!$E:$E,Financials!E71,Summary!$D:$D,1-Financials!D71,Summary!$F:$F,Financials!F71),SUMIFS(Summary!$H:$H,Summary!$C:$C,Financials!C71,Summary!$E:$E,Financials!E71,Summary!$D:$D,"avg",Summary!$F:$F,Financials!F71))</f>
        <v>-4618728.2967167217</v>
      </c>
      <c r="AN71" s="20">
        <f>Summary!I71</f>
        <v>8632484.8234924544</v>
      </c>
      <c r="AP71" s="12">
        <v>1</v>
      </c>
    </row>
    <row r="72" spans="1:42" x14ac:dyDescent="0.3">
      <c r="A72">
        <v>68</v>
      </c>
      <c r="B72" t="str">
        <f>Summary!B72</f>
        <v>MarinusPortlandYallourn</v>
      </c>
      <c r="C72" t="str">
        <f>Summary!C72</f>
        <v>Wind</v>
      </c>
      <c r="D72" s="104">
        <f>Summary!D72</f>
        <v>0.5</v>
      </c>
      <c r="E72" t="str">
        <f>Summary!E72</f>
        <v>Cal-30</v>
      </c>
      <c r="F72" t="str">
        <f>Summary!F72</f>
        <v>Wartsila dual fuel</v>
      </c>
      <c r="G72" s="73">
        <f>SUMIFS(AL$5:AL72,$F$5:$F72,$F72,$D$5:$D72,$D72)</f>
        <v>49678792.147643216</v>
      </c>
      <c r="H72" s="73">
        <f>SUMIFS(AM$5:AM72,$F$5:$F72,$F72,$D$5:$D72,$D72)</f>
        <v>440735.90547253744</v>
      </c>
      <c r="I72" s="20">
        <f>SUMIFS(AN$5:AN72,$F$5:$F72,$F72,$D$5:$D72,$D72)</f>
        <v>62336598.835677341</v>
      </c>
      <c r="J72" s="73">
        <f t="shared" si="16"/>
        <v>62336598.835677341</v>
      </c>
      <c r="K72" s="73">
        <f t="shared" si="17"/>
        <v>112015390.98332056</v>
      </c>
      <c r="L72" s="73">
        <f t="shared" si="18"/>
        <v>112456126.8887931</v>
      </c>
      <c r="M72" s="73">
        <f>-SUMIFS(FinParameters!$E$8:$E$39,FinParameters!$B$8:$B$39,Financials!$E72,FinParameters!$C$8:$C$39,Financials!$F72)</f>
        <v>-16404518.797906647</v>
      </c>
      <c r="N72" s="73">
        <f>-SUMIFS(FinParameters!$F$8:$F$39,FinParameters!$B$8:$B$39,Financials!$E72,FinParameters!$C$8:$C$39,Financials!$F72)</f>
        <v>-74000000</v>
      </c>
      <c r="O72" s="73">
        <f>SUMIFS(FinParameters!$G$8:$G$39,FinParameters!$B$8:$B$39,Financials!$E72,FinParameters!$C$8:$C$39,Financials!$F72)</f>
        <v>15210532.99378133</v>
      </c>
      <c r="P72" s="73">
        <f t="shared" si="19"/>
        <v>45932080.037770696</v>
      </c>
      <c r="Q72" s="73">
        <f>P72/SUMIFS(FinParameters!$H$8:$H$39,FinParameters!$B$8:$B$39,Financials!$E72,FinParameters!$C$8:$C$39,Financials!$F72)</f>
        <v>17708805.228102628</v>
      </c>
      <c r="R72" s="73">
        <f t="shared" si="31"/>
        <v>-12857386.968447974</v>
      </c>
      <c r="S72" s="12">
        <f t="shared" si="20"/>
        <v>-0.2187022203669228</v>
      </c>
      <c r="T72" s="114">
        <f t="shared" si="21"/>
        <v>49678792.147643216</v>
      </c>
      <c r="U72" s="73">
        <f>T72/SUMIFS(FinParameters!$L$8:$L$39,FinParameters!$B$8:$B$39,Financials!$E72,FinParameters!$C$8:$C$39,Financials!$F72)</f>
        <v>38808993.025403492</v>
      </c>
      <c r="V72" s="73">
        <f t="shared" si="22"/>
        <v>38808993.025403492</v>
      </c>
      <c r="W72" s="12"/>
      <c r="X72" s="73">
        <f t="shared" si="23"/>
        <v>95610872.185413912</v>
      </c>
      <c r="Y72" s="73">
        <f t="shared" si="24"/>
        <v>56517798.253506124</v>
      </c>
      <c r="Z72" s="73">
        <f t="shared" si="24"/>
        <v>25951606.056955516</v>
      </c>
      <c r="AA72" s="12">
        <f t="shared" si="25"/>
        <v>0.44143291950938063</v>
      </c>
      <c r="AB72" s="114">
        <f t="shared" si="26"/>
        <v>440735.90547253744</v>
      </c>
      <c r="AC72" s="73">
        <f>AB72/SUMIFS(FinParameters!$L$8:$L$39,FinParameters!$B$8:$B$39,Financials!$E72,FinParameters!$C$8:$C$39,Financials!$F72)</f>
        <v>344302.18493828748</v>
      </c>
      <c r="AD72" s="73">
        <f t="shared" si="27"/>
        <v>344302.18493828748</v>
      </c>
      <c r="AE72" s="12"/>
      <c r="AF72" s="73">
        <f t="shared" si="28"/>
        <v>96051608.090886444</v>
      </c>
      <c r="AG72" s="73">
        <f t="shared" si="29"/>
        <v>56862100.438444413</v>
      </c>
      <c r="AH72" s="73">
        <f t="shared" si="29"/>
        <v>26295908.241893806</v>
      </c>
      <c r="AI72" s="12">
        <f t="shared" si="30"/>
        <v>0.44728944793992192</v>
      </c>
      <c r="AL72" s="73">
        <f>Summary!G72</f>
        <v>5502814.1524809971</v>
      </c>
      <c r="AM72" s="73">
        <f>IF(D72&lt;&gt;"avg",SUMIFS(Summary!$H:$H,Summary!$C:$C,Financials!C72,Summary!$E:$E,Financials!E72,Summary!$D:$D,1-Financials!D72,Summary!$F:$F,Financials!F72),SUMIFS(Summary!$H:$H,Summary!$C:$C,Financials!C72,Summary!$E:$E,Financials!E72,Summary!$D:$D,"avg",Summary!$F:$F,Financials!F72))</f>
        <v>169110.08019715128</v>
      </c>
      <c r="AN72" s="20">
        <f>Summary!I72</f>
        <v>7478745.2020122958</v>
      </c>
      <c r="AP72" s="12">
        <v>1</v>
      </c>
    </row>
    <row r="73" spans="1:42" x14ac:dyDescent="0.3">
      <c r="A73">
        <v>69</v>
      </c>
      <c r="B73" t="str">
        <f>Summary!B73</f>
        <v>MarinusPortlandYallourn</v>
      </c>
      <c r="C73" t="str">
        <f>Summary!C73</f>
        <v>Wind</v>
      </c>
      <c r="D73" s="104">
        <f>Summary!D73</f>
        <v>0.25</v>
      </c>
      <c r="E73" t="str">
        <f>Summary!E73</f>
        <v>Cal-30</v>
      </c>
      <c r="F73" t="str">
        <f>Summary!F73</f>
        <v>Wartsila dual fuel</v>
      </c>
      <c r="G73" s="73">
        <f>SUMIFS(AL$5:AL73,$F$5:$F73,$F73,$D$5:$D73,$D73)</f>
        <v>23967888.465321247</v>
      </c>
      <c r="H73" s="73">
        <f>SUMIFS(AM$5:AM73,$F$5:$F73,$F73,$D$5:$D73,$D73)</f>
        <v>30167283.202498626</v>
      </c>
      <c r="I73" s="20">
        <f>SUMIFS(AN$5:AN73,$F$5:$F73,$F73,$D$5:$D73,$D73)</f>
        <v>53920885.617498428</v>
      </c>
      <c r="J73" s="73">
        <f t="shared" si="16"/>
        <v>53920885.617498428</v>
      </c>
      <c r="K73" s="73">
        <f t="shared" si="17"/>
        <v>77888774.08281967</v>
      </c>
      <c r="L73" s="73">
        <f t="shared" si="18"/>
        <v>108056057.2853183</v>
      </c>
      <c r="M73" s="73">
        <f>-SUMIFS(FinParameters!$E$8:$E$39,FinParameters!$B$8:$B$39,Financials!$E73,FinParameters!$C$8:$C$39,Financials!$F73)</f>
        <v>-16404518.797906647</v>
      </c>
      <c r="N73" s="73">
        <f>-SUMIFS(FinParameters!$F$8:$F$39,FinParameters!$B$8:$B$39,Financials!$E73,FinParameters!$C$8:$C$39,Financials!$F73)</f>
        <v>-74000000</v>
      </c>
      <c r="O73" s="73">
        <f>SUMIFS(FinParameters!$G$8:$G$39,FinParameters!$B$8:$B$39,Financials!$E73,FinParameters!$C$8:$C$39,Financials!$F73)</f>
        <v>15210532.99378133</v>
      </c>
      <c r="P73" s="73">
        <f t="shared" si="19"/>
        <v>37516366.819591783</v>
      </c>
      <c r="Q73" s="73">
        <f>P73/SUMIFS(FinParameters!$H$8:$H$39,FinParameters!$B$8:$B$39,Financials!$E73,FinParameters!$C$8:$C$39,Financials!$F73)</f>
        <v>14464183.471070344</v>
      </c>
      <c r="R73" s="73">
        <f t="shared" si="31"/>
        <v>-21273100.186626889</v>
      </c>
      <c r="S73" s="12">
        <f t="shared" si="20"/>
        <v>-0.36185223765299063</v>
      </c>
      <c r="T73" s="114">
        <f t="shared" si="21"/>
        <v>23967888.465321247</v>
      </c>
      <c r="U73" s="73">
        <f>T73/SUMIFS(FinParameters!$L$8:$L$39,FinParameters!$B$8:$B$39,Financials!$E73,FinParameters!$C$8:$C$39,Financials!$F73)</f>
        <v>18723676.161849454</v>
      </c>
      <c r="V73" s="73">
        <f t="shared" si="22"/>
        <v>18723676.161849454</v>
      </c>
      <c r="W73" s="12"/>
      <c r="X73" s="73">
        <f t="shared" si="23"/>
        <v>61484255.284913026</v>
      </c>
      <c r="Y73" s="73">
        <f t="shared" si="24"/>
        <v>33187859.632919796</v>
      </c>
      <c r="Z73" s="73">
        <f t="shared" si="24"/>
        <v>-2549424.0247774348</v>
      </c>
      <c r="AA73" s="12">
        <f t="shared" si="25"/>
        <v>-4.3365319581954366E-2</v>
      </c>
      <c r="AB73" s="114">
        <f t="shared" si="26"/>
        <v>30167283.202498626</v>
      </c>
      <c r="AC73" s="73">
        <f>AB73/SUMIFS(FinParameters!$L$8:$L$39,FinParameters!$B$8:$B$39,Financials!$E73,FinParameters!$C$8:$C$39,Financials!$F73)</f>
        <v>23566633.422199309</v>
      </c>
      <c r="AD73" s="73">
        <f t="shared" si="27"/>
        <v>23566633.422199309</v>
      </c>
      <c r="AE73" s="12"/>
      <c r="AF73" s="73">
        <f t="shared" si="28"/>
        <v>91651538.487411648</v>
      </c>
      <c r="AG73" s="73">
        <f t="shared" si="29"/>
        <v>56754493.055119105</v>
      </c>
      <c r="AH73" s="73">
        <f t="shared" si="29"/>
        <v>21017209.397421874</v>
      </c>
      <c r="AI73" s="12">
        <f t="shared" si="30"/>
        <v>0.35749957377906999</v>
      </c>
      <c r="AL73" s="73">
        <f>Summary!G73</f>
        <v>2257934.4100052617</v>
      </c>
      <c r="AM73" s="73">
        <f>IF(D73&lt;&gt;"avg",SUMIFS(Summary!$H:$H,Summary!$C:$C,Financials!C73,Summary!$E:$E,Financials!E73,Summary!$D:$D,1-Financials!D73,Summary!$F:$F,Financials!F73),SUMIFS(Summary!$H:$H,Summary!$C:$C,Financials!C73,Summary!$E:$E,Financials!E73,Summary!$D:$D,"avg",Summary!$F:$F,Financials!F73))</f>
        <v>4802345.0112739922</v>
      </c>
      <c r="AN73" s="20">
        <f>Summary!I73</f>
        <v>6415123.2091692043</v>
      </c>
      <c r="AP73" s="12">
        <v>1</v>
      </c>
    </row>
    <row r="74" spans="1:42" x14ac:dyDescent="0.3">
      <c r="A74">
        <v>70</v>
      </c>
      <c r="B74" t="str">
        <f>Summary!B74</f>
        <v>MarinusPortlandYallourn</v>
      </c>
      <c r="C74" t="str">
        <f>Summary!C74</f>
        <v>Wind</v>
      </c>
      <c r="D74" s="104">
        <f>Summary!D74</f>
        <v>0.05</v>
      </c>
      <c r="E74" t="str">
        <f>Summary!E74</f>
        <v>Cal-30</v>
      </c>
      <c r="F74" t="str">
        <f>Summary!F74</f>
        <v>Wartsila dual fuel</v>
      </c>
      <c r="G74" s="73">
        <f>SUMIFS(AL$5:AL74,$F$5:$F74,$F74,$D$5:$D74,$D74)</f>
        <v>-5722065.1653674357</v>
      </c>
      <c r="H74" s="73">
        <f>SUMIFS(AM$5:AM74,$F$5:$F74,$F74,$D$5:$D74,$D74)</f>
        <v>69612370.57465294</v>
      </c>
      <c r="I74" s="20">
        <f>SUMIFS(AN$5:AN74,$F$5:$F74,$F74,$D$5:$D74,$D74)</f>
        <v>43054547.174894333</v>
      </c>
      <c r="J74" s="73">
        <f t="shared" si="16"/>
        <v>43054547.174894333</v>
      </c>
      <c r="K74" s="73">
        <f t="shared" si="17"/>
        <v>37332482.009526893</v>
      </c>
      <c r="L74" s="73">
        <f t="shared" si="18"/>
        <v>106944852.58417983</v>
      </c>
      <c r="M74" s="73">
        <f>-SUMIFS(FinParameters!$E$8:$E$39,FinParameters!$B$8:$B$39,Financials!$E74,FinParameters!$C$8:$C$39,Financials!$F74)</f>
        <v>-16404518.797906647</v>
      </c>
      <c r="N74" s="73">
        <f>-SUMIFS(FinParameters!$F$8:$F$39,FinParameters!$B$8:$B$39,Financials!$E74,FinParameters!$C$8:$C$39,Financials!$F74)</f>
        <v>-74000000</v>
      </c>
      <c r="O74" s="73">
        <f>SUMIFS(FinParameters!$G$8:$G$39,FinParameters!$B$8:$B$39,Financials!$E74,FinParameters!$C$8:$C$39,Financials!$F74)</f>
        <v>15210532.99378133</v>
      </c>
      <c r="P74" s="73">
        <f t="shared" si="19"/>
        <v>26650028.376987688</v>
      </c>
      <c r="Q74" s="73">
        <f>P74/SUMIFS(FinParameters!$H$8:$H$39,FinParameters!$B$8:$B$39,Financials!$E74,FinParameters!$C$8:$C$39,Financials!$F74)</f>
        <v>10274739.603854189</v>
      </c>
      <c r="R74" s="73">
        <f t="shared" si="31"/>
        <v>-32139438.629230984</v>
      </c>
      <c r="S74" s="12">
        <f t="shared" si="20"/>
        <v>-0.54668702177264705</v>
      </c>
      <c r="T74" s="114">
        <f t="shared" si="21"/>
        <v>-5722065.1653674357</v>
      </c>
      <c r="U74" s="73">
        <f>T74/SUMIFS(FinParameters!$L$8:$L$39,FinParameters!$B$8:$B$39,Financials!$E74,FinParameters!$C$8:$C$39,Financials!$F74)</f>
        <v>-4470068.1617555004</v>
      </c>
      <c r="V74" s="73">
        <f t="shared" si="22"/>
        <v>-4470068.1617555004</v>
      </c>
      <c r="W74" s="12"/>
      <c r="X74" s="73">
        <f t="shared" si="23"/>
        <v>20927963.211620249</v>
      </c>
      <c r="Y74" s="73">
        <f t="shared" si="24"/>
        <v>5804671.4420986883</v>
      </c>
      <c r="Z74" s="73">
        <f t="shared" si="24"/>
        <v>-36609506.790986486</v>
      </c>
      <c r="AA74" s="12">
        <f t="shared" si="25"/>
        <v>-0.62272220952630819</v>
      </c>
      <c r="AB74" s="114">
        <f t="shared" si="26"/>
        <v>69612370.57465294</v>
      </c>
      <c r="AC74" s="73">
        <f>AB74/SUMIFS(FinParameters!$L$8:$L$39,FinParameters!$B$8:$B$39,Financials!$E74,FinParameters!$C$8:$C$39,Financials!$F74)</f>
        <v>54381072.633257926</v>
      </c>
      <c r="AD74" s="73">
        <f t="shared" si="27"/>
        <v>54381072.633257926</v>
      </c>
      <c r="AE74" s="12"/>
      <c r="AF74" s="73">
        <f t="shared" si="28"/>
        <v>90540333.786273181</v>
      </c>
      <c r="AG74" s="73">
        <f t="shared" si="29"/>
        <v>60185744.075356618</v>
      </c>
      <c r="AH74" s="73">
        <f t="shared" si="29"/>
        <v>17771565.84227144</v>
      </c>
      <c r="AI74" s="12">
        <f t="shared" si="30"/>
        <v>0.30229166460025209</v>
      </c>
      <c r="AL74" s="73">
        <f>Summary!G74</f>
        <v>-1830405.9693408527</v>
      </c>
      <c r="AM74" s="73">
        <f>IF(D74&lt;&gt;"avg",SUMIFS(Summary!$H:$H,Summary!$C:$C,Financials!C74,Summary!$E:$E,Financials!E74,Summary!$D:$D,1-Financials!D74,Summary!$F:$F,Financials!F74),SUMIFS(Summary!$H:$H,Summary!$C:$C,Financials!C74,Summary!$E:$E,Financials!E74,Summary!$D:$D,"avg",Summary!$F:$F,Financials!F74))</f>
        <v>10857804.398275875</v>
      </c>
      <c r="AN74" s="20">
        <f>Summary!I74</f>
        <v>5045791.87238889</v>
      </c>
      <c r="AP74" s="12">
        <v>1</v>
      </c>
    </row>
    <row r="75" spans="1:42" x14ac:dyDescent="0.3">
      <c r="A75">
        <v>71</v>
      </c>
      <c r="B75" t="str">
        <f>Summary!B75</f>
        <v>MarinusPortlandYallourn</v>
      </c>
      <c r="C75" t="str">
        <f>Summary!C75</f>
        <v>Wind</v>
      </c>
      <c r="D75" s="104">
        <f>Summary!D75</f>
        <v>0</v>
      </c>
      <c r="E75" t="str">
        <f>Summary!E75</f>
        <v>Cal-30</v>
      </c>
      <c r="F75" t="str">
        <f>Summary!F75</f>
        <v>Wartsila dual fuel</v>
      </c>
      <c r="G75" s="73">
        <f>SUMIFS(AL$5:AL75,$F$5:$F75,$F75,$D$5:$D75,$D75)</f>
        <v>-46841619.803172596</v>
      </c>
      <c r="H75" s="73">
        <f>SUMIFS(AM$5:AM75,$F$5:$F75,$F75,$D$5:$D75,$D75)</f>
        <v>155146736.07436392</v>
      </c>
      <c r="I75" s="20">
        <f>SUMIFS(AN$5:AN75,$F$5:$F75,$F75,$D$5:$D75,$D75)</f>
        <v>25358150.397578347</v>
      </c>
      <c r="J75" s="73">
        <f t="shared" si="16"/>
        <v>25358150.397578347</v>
      </c>
      <c r="K75" s="73">
        <f t="shared" si="17"/>
        <v>-21483469.405594248</v>
      </c>
      <c r="L75" s="73">
        <f t="shared" si="18"/>
        <v>133663266.66876967</v>
      </c>
      <c r="M75" s="73">
        <f>-SUMIFS(FinParameters!$E$8:$E$39,FinParameters!$B$8:$B$39,Financials!$E75,FinParameters!$C$8:$C$39,Financials!$F75)</f>
        <v>-16404518.797906647</v>
      </c>
      <c r="N75" s="73">
        <f>-SUMIFS(FinParameters!$F$8:$F$39,FinParameters!$B$8:$B$39,Financials!$E75,FinParameters!$C$8:$C$39,Financials!$F75)</f>
        <v>-74000000</v>
      </c>
      <c r="O75" s="73">
        <f>SUMIFS(FinParameters!$G$8:$G$39,FinParameters!$B$8:$B$39,Financials!$E75,FinParameters!$C$8:$C$39,Financials!$F75)</f>
        <v>15210532.99378133</v>
      </c>
      <c r="P75" s="73">
        <f t="shared" si="19"/>
        <v>8953631.599671701</v>
      </c>
      <c r="Q75" s="73">
        <f>P75/SUMIFS(FinParameters!$H$8:$H$39,FinParameters!$B$8:$B$39,Financials!$E75,FinParameters!$C$8:$C$39,Financials!$F75)</f>
        <v>3452012.5792776248</v>
      </c>
      <c r="R75" s="73">
        <f t="shared" si="31"/>
        <v>-49835835.406546973</v>
      </c>
      <c r="S75" s="12">
        <f t="shared" si="20"/>
        <v>-0.84770007187300067</v>
      </c>
      <c r="T75" s="114">
        <f t="shared" si="21"/>
        <v>-46841619.803172596</v>
      </c>
      <c r="U75" s="73">
        <f>T75/SUMIFS(FinParameters!$L$8:$L$39,FinParameters!$B$8:$B$39,Financials!$E75,FinParameters!$C$8:$C$39,Financials!$F75)</f>
        <v>-36592598.524482608</v>
      </c>
      <c r="V75" s="73">
        <f t="shared" si="22"/>
        <v>-36592598.524482608</v>
      </c>
      <c r="W75" s="12"/>
      <c r="X75" s="73">
        <f t="shared" si="23"/>
        <v>-37887988.203500897</v>
      </c>
      <c r="Y75" s="73">
        <f t="shared" si="24"/>
        <v>-33140585.945204984</v>
      </c>
      <c r="Z75" s="73">
        <f t="shared" si="24"/>
        <v>-86428433.931029588</v>
      </c>
      <c r="AA75" s="12">
        <f t="shared" si="25"/>
        <v>-1.4701346743267345</v>
      </c>
      <c r="AB75" s="114">
        <f t="shared" si="26"/>
        <v>155146736.07436392</v>
      </c>
      <c r="AC75" s="73">
        <f>AB75/SUMIFS(FinParameters!$L$8:$L$39,FinParameters!$B$8:$B$39,Financials!$E75,FinParameters!$C$8:$C$39,Financials!$F75)</f>
        <v>121200382.25425634</v>
      </c>
      <c r="AD75" s="73">
        <f t="shared" si="27"/>
        <v>121200382.25425634</v>
      </c>
      <c r="AE75" s="12"/>
      <c r="AF75" s="73">
        <f t="shared" si="28"/>
        <v>117258747.87086302</v>
      </c>
      <c r="AG75" s="73">
        <f t="shared" si="29"/>
        <v>88059796.30905135</v>
      </c>
      <c r="AH75" s="73">
        <f t="shared" si="29"/>
        <v>34771948.32322675</v>
      </c>
      <c r="AI75" s="12">
        <f t="shared" si="30"/>
        <v>0.59146561610345305</v>
      </c>
      <c r="AL75" s="73">
        <f>Summary!G75</f>
        <v>-6105946.855044052</v>
      </c>
      <c r="AM75" s="73">
        <f>IF(D75&lt;&gt;"avg",SUMIFS(Summary!$H:$H,Summary!$C:$C,Financials!C75,Summary!$E:$E,Financials!E75,Summary!$D:$D,1-Financials!D75,Summary!$F:$F,Financials!F75),SUMIFS(Summary!$H:$H,Summary!$C:$C,Financials!C75,Summary!$E:$E,Financials!E75,Summary!$D:$D,"avg",Summary!$F:$F,Financials!F75))</f>
        <v>25338716.66111058</v>
      </c>
      <c r="AN75" s="20">
        <f>Summary!I75</f>
        <v>3038411.0277923075</v>
      </c>
      <c r="AP75" s="12">
        <v>1</v>
      </c>
    </row>
    <row r="76" spans="1:42" x14ac:dyDescent="0.3">
      <c r="A76">
        <v>72</v>
      </c>
      <c r="B76" t="str">
        <f>Summary!B76</f>
        <v>MarinusPortlandYallourn</v>
      </c>
      <c r="C76" t="str">
        <f>Summary!C76</f>
        <v>Wind</v>
      </c>
      <c r="D76" s="104" t="str">
        <f>Summary!D76</f>
        <v>avg</v>
      </c>
      <c r="E76" t="str">
        <f>Summary!E76</f>
        <v>Cal-30</v>
      </c>
      <c r="F76" t="str">
        <f>Summary!F76</f>
        <v>Wartsila dual fuel</v>
      </c>
      <c r="G76" s="73">
        <f>SUMIFS(AL$5:AL76,$F$5:$F76,$F76,$D$5:$D76,$D76)</f>
        <v>56405523.999791026</v>
      </c>
      <c r="H76" s="73">
        <f>SUMIFS(AM$5:AM76,$F$5:$F76,$F76,$D$5:$D76,$D76)</f>
        <v>-1426815.3271021501</v>
      </c>
      <c r="I76" s="20">
        <f>SUMIFS(AN$5:AN76,$F$5:$F76,$F76,$D$5:$D76,$D76)</f>
        <v>63457486.992081754</v>
      </c>
      <c r="J76" s="73">
        <f t="shared" si="16"/>
        <v>63457486.992081754</v>
      </c>
      <c r="K76" s="73">
        <f t="shared" si="17"/>
        <v>119863010.99187279</v>
      </c>
      <c r="L76" s="73">
        <f t="shared" si="18"/>
        <v>118436195.66477063</v>
      </c>
      <c r="M76" s="73">
        <f>-SUMIFS(FinParameters!$E$8:$E$39,FinParameters!$B$8:$B$39,Financials!$E76,FinParameters!$C$8:$C$39,Financials!$F76)</f>
        <v>-16404518.797906647</v>
      </c>
      <c r="N76" s="73">
        <f>-SUMIFS(FinParameters!$F$8:$F$39,FinParameters!$B$8:$B$39,Financials!$E76,FinParameters!$C$8:$C$39,Financials!$F76)</f>
        <v>-74000000</v>
      </c>
      <c r="O76" s="73">
        <f>SUMIFS(FinParameters!$G$8:$G$39,FinParameters!$B$8:$B$39,Financials!$E76,FinParameters!$C$8:$C$39,Financials!$F76)</f>
        <v>15210532.99378133</v>
      </c>
      <c r="P76" s="73">
        <f t="shared" si="19"/>
        <v>47052968.194175109</v>
      </c>
      <c r="Q76" s="73">
        <f>P76/SUMIFS(FinParameters!$H$8:$H$39,FinParameters!$B$8:$B$39,Financials!$E76,FinParameters!$C$8:$C$39,Financials!$F76)</f>
        <v>18140956.135005388</v>
      </c>
      <c r="R76" s="73">
        <f t="shared" si="31"/>
        <v>-11736498.812043561</v>
      </c>
      <c r="S76" s="12">
        <f t="shared" si="20"/>
        <v>-0.19963608125248167</v>
      </c>
      <c r="T76" s="114">
        <f t="shared" si="21"/>
        <v>56405523.999791026</v>
      </c>
      <c r="U76" s="73">
        <f>T76/SUMIFS(FinParameters!$L$8:$L$39,FinParameters!$B$8:$B$39,Financials!$E76,FinParameters!$C$8:$C$39,Financials!$F76)</f>
        <v>44063905.197138906</v>
      </c>
      <c r="V76" s="73">
        <f t="shared" si="22"/>
        <v>44063905.197138906</v>
      </c>
      <c r="W76" s="12"/>
      <c r="X76" s="73">
        <f t="shared" si="23"/>
        <v>103458492.19396614</v>
      </c>
      <c r="Y76" s="73">
        <f t="shared" si="24"/>
        <v>62204861.33214429</v>
      </c>
      <c r="Z76" s="73">
        <f t="shared" si="24"/>
        <v>32327406.385095343</v>
      </c>
      <c r="AA76" s="12">
        <f t="shared" si="25"/>
        <v>0.54988432505563956</v>
      </c>
      <c r="AB76" s="114">
        <f t="shared" si="26"/>
        <v>-1426815.3271021501</v>
      </c>
      <c r="AC76" s="73">
        <f>AB76/SUMIFS(FinParameters!$L$8:$L$39,FinParameters!$B$8:$B$39,Financials!$E76,FinParameters!$C$8:$C$39,Financials!$F76)</f>
        <v>-1114625.8530899705</v>
      </c>
      <c r="AD76" s="73">
        <f t="shared" si="27"/>
        <v>-1114625.8530899705</v>
      </c>
      <c r="AE76" s="12"/>
      <c r="AF76" s="73">
        <f t="shared" si="28"/>
        <v>102031676.86686398</v>
      </c>
      <c r="AG76" s="73">
        <f t="shared" si="29"/>
        <v>61090235.479054317</v>
      </c>
      <c r="AH76" s="73">
        <f t="shared" si="29"/>
        <v>31212780.532005373</v>
      </c>
      <c r="AI76" s="12">
        <f t="shared" si="30"/>
        <v>0.53092470677959591</v>
      </c>
      <c r="AL76" s="73">
        <f>Summary!G76</f>
        <v>6068936.144409352</v>
      </c>
      <c r="AM76" s="73">
        <f>IF(D76&lt;&gt;"avg",SUMIFS(Summary!$H:$H,Summary!$C:$C,Financials!C76,Summary!$E:$E,Financials!E76,Summary!$D:$D,1-Financials!D76,Summary!$F:$F,Financials!F76),SUMIFS(Summary!$H:$H,Summary!$C:$C,Financials!C76,Summary!$E:$E,Financials!E76,Summary!$D:$D,"avg",Summary!$F:$F,Financials!F76))</f>
        <v>-29904.842207444381</v>
      </c>
      <c r="AN76" s="20">
        <f>Summary!I76</f>
        <v>7592263.3362107007</v>
      </c>
      <c r="AP76" s="12">
        <v>1</v>
      </c>
    </row>
    <row r="77" spans="1:42" x14ac:dyDescent="0.3">
      <c r="A77">
        <v>73</v>
      </c>
      <c r="B77" t="str">
        <f>Summary!B77</f>
        <v>MarinusPortlandYallourn</v>
      </c>
      <c r="C77" t="str">
        <f>Summary!C77</f>
        <v>Wind</v>
      </c>
      <c r="D77" s="104">
        <f>Summary!D77</f>
        <v>1</v>
      </c>
      <c r="E77" t="str">
        <f>Summary!E77</f>
        <v>Cal-31</v>
      </c>
      <c r="F77" t="str">
        <f>Summary!F77</f>
        <v>Wartsila dual fuel</v>
      </c>
      <c r="G77" s="73">
        <f>SUMIFS(AL$5:AL77,$F$5:$F77,$F77,$D$5:$D77,$D77)</f>
        <v>247939578.96115428</v>
      </c>
      <c r="H77" s="73">
        <f>SUMIFS(AM$5:AM77,$F$5:$F77,$F77,$D$5:$D77,$D77)</f>
        <v>-207346477.58681491</v>
      </c>
      <c r="I77" s="20">
        <f>SUMIFS(AN$5:AN77,$F$5:$F77,$F77,$D$5:$D77,$D77)</f>
        <v>135850765.04914588</v>
      </c>
      <c r="J77" s="73">
        <f t="shared" si="16"/>
        <v>135850765.04914588</v>
      </c>
      <c r="K77" s="73">
        <f t="shared" si="17"/>
        <v>383790344.01030016</v>
      </c>
      <c r="L77" s="73">
        <f t="shared" si="18"/>
        <v>176443866.42348525</v>
      </c>
      <c r="M77" s="73">
        <f>-SUMIFS(FinParameters!$E$8:$E$39,FinParameters!$B$8:$B$39,Financials!$E77,FinParameters!$C$8:$C$39,Financials!$F77)</f>
        <v>-18253381.767854311</v>
      </c>
      <c r="N77" s="73">
        <f>-SUMIFS(FinParameters!$F$8:$F$39,FinParameters!$B$8:$B$39,Financials!$E77,FinParameters!$C$8:$C$39,Financials!$F77)</f>
        <v>-74000000</v>
      </c>
      <c r="O77" s="73">
        <f>SUMIFS(FinParameters!$G$8:$G$39,FinParameters!$B$8:$B$39,Financials!$E77,FinParameters!$C$8:$C$39,Financials!$F77)</f>
        <v>12894383.651546447</v>
      </c>
      <c r="P77" s="73">
        <f t="shared" si="19"/>
        <v>117597383.28129157</v>
      </c>
      <c r="Q77" s="73">
        <f>P77/SUMIFS(FinParameters!$H$8:$H$39,FinParameters!$B$8:$B$39,Financials!$E77,FinParameters!$C$8:$C$39,Financials!$F77)</f>
        <v>41217165.435067751</v>
      </c>
      <c r="R77" s="73">
        <f t="shared" si="31"/>
        <v>56491766.932838023</v>
      </c>
      <c r="S77" s="12">
        <f t="shared" si="20"/>
        <v>0.9244938568444323</v>
      </c>
      <c r="T77" s="114">
        <f t="shared" si="21"/>
        <v>247939578.96115428</v>
      </c>
      <c r="U77" s="73">
        <f>T77/SUMIFS(FinParameters!$L$8:$L$39,FinParameters!$B$8:$B$39,Financials!$E77,FinParameters!$C$8:$C$39,Financials!$F77)</f>
        <v>188965856.39902779</v>
      </c>
      <c r="V77" s="73">
        <f t="shared" si="22"/>
        <v>188965856.39902779</v>
      </c>
      <c r="W77" s="12"/>
      <c r="X77" s="73">
        <f t="shared" si="23"/>
        <v>365536962.24244583</v>
      </c>
      <c r="Y77" s="73">
        <f t="shared" si="24"/>
        <v>230183021.83409554</v>
      </c>
      <c r="Z77" s="73">
        <f t="shared" si="24"/>
        <v>245457623.33186582</v>
      </c>
      <c r="AA77" s="12">
        <f t="shared" si="25"/>
        <v>4.016940471267791</v>
      </c>
      <c r="AB77" s="114">
        <f t="shared" si="26"/>
        <v>-207346477.58681491</v>
      </c>
      <c r="AC77" s="73">
        <f>AB77/SUMIFS(FinParameters!$L$8:$L$39,FinParameters!$B$8:$B$39,Financials!$E77,FinParameters!$C$8:$C$39,Financials!$F77)</f>
        <v>-158028035.99441868</v>
      </c>
      <c r="AD77" s="73">
        <f t="shared" si="27"/>
        <v>-158028035.99441868</v>
      </c>
      <c r="AE77" s="12"/>
      <c r="AF77" s="73">
        <f t="shared" si="28"/>
        <v>158190484.65563092</v>
      </c>
      <c r="AG77" s="73">
        <f t="shared" si="29"/>
        <v>72154985.839676857</v>
      </c>
      <c r="AH77" s="73">
        <f t="shared" si="29"/>
        <v>87429587.337447137</v>
      </c>
      <c r="AI77" s="12">
        <f t="shared" si="30"/>
        <v>1.4307946235069731</v>
      </c>
      <c r="AL77" s="73">
        <f>Summary!G77</f>
        <v>27412615.732524693</v>
      </c>
      <c r="AM77" s="73">
        <f>IF(D77&lt;&gt;"avg",SUMIFS(Summary!$H:$H,Summary!$C:$C,Financials!C77,Summary!$E:$E,Financials!E77,Summary!$D:$D,1-Financials!D77,Summary!$F:$F,Financials!F77),SUMIFS(Summary!$H:$H,Summary!$C:$C,Financials!C77,Summary!$E:$E,Financials!E77,Summary!$D:$D,"avg",Summary!$F:$F,Financials!F77))</f>
        <v>-32080187.718647096</v>
      </c>
      <c r="AN77" s="20">
        <f>Summary!I77</f>
        <v>15063821.089490581</v>
      </c>
      <c r="AP77" s="12">
        <v>1</v>
      </c>
    </row>
    <row r="78" spans="1:42" x14ac:dyDescent="0.3">
      <c r="A78">
        <v>74</v>
      </c>
      <c r="B78" t="str">
        <f>Summary!B78</f>
        <v>MarinusPortlandYallourn</v>
      </c>
      <c r="C78" t="str">
        <f>Summary!C78</f>
        <v>Wind</v>
      </c>
      <c r="D78" s="104">
        <f>Summary!D78</f>
        <v>0.95</v>
      </c>
      <c r="E78" t="str">
        <f>Summary!E78</f>
        <v>Cal-31</v>
      </c>
      <c r="F78" t="str">
        <f>Summary!F78</f>
        <v>Wartsila dual fuel</v>
      </c>
      <c r="G78" s="73">
        <f>SUMIFS(AL$5:AL78,$F$5:$F78,$F78,$D$5:$D78,$D78)</f>
        <v>150399988.31525719</v>
      </c>
      <c r="H78" s="73">
        <f>SUMIFS(AM$5:AM78,$F$5:$F78,$F78,$D$5:$D78,$D78)</f>
        <v>-92312197.811493993</v>
      </c>
      <c r="I78" s="20">
        <f>SUMIFS(AN$5:AN78,$F$5:$F78,$F78,$D$5:$D78,$D78)</f>
        <v>97929370.711473078</v>
      </c>
      <c r="J78" s="73">
        <f t="shared" si="16"/>
        <v>97929370.711473078</v>
      </c>
      <c r="K78" s="73">
        <f t="shared" si="17"/>
        <v>248329359.02673027</v>
      </c>
      <c r="L78" s="73">
        <f t="shared" si="18"/>
        <v>156017161.21523628</v>
      </c>
      <c r="M78" s="73">
        <f>-SUMIFS(FinParameters!$E$8:$E$39,FinParameters!$B$8:$B$39,Financials!$E78,FinParameters!$C$8:$C$39,Financials!$F78)</f>
        <v>-18253381.767854311</v>
      </c>
      <c r="N78" s="73">
        <f>-SUMIFS(FinParameters!$F$8:$F$39,FinParameters!$B$8:$B$39,Financials!$E78,FinParameters!$C$8:$C$39,Financials!$F78)</f>
        <v>-74000000</v>
      </c>
      <c r="O78" s="73">
        <f>SUMIFS(FinParameters!$G$8:$G$39,FinParameters!$B$8:$B$39,Financials!$E78,FinParameters!$C$8:$C$39,Financials!$F78)</f>
        <v>12894383.651546447</v>
      </c>
      <c r="P78" s="73">
        <f t="shared" si="19"/>
        <v>79675988.943618774</v>
      </c>
      <c r="Q78" s="73">
        <f>P78/SUMIFS(FinParameters!$H$8:$H$39,FinParameters!$B$8:$B$39,Financials!$E78,FinParameters!$C$8:$C$39,Financials!$F78)</f>
        <v>27925948.05988523</v>
      </c>
      <c r="R78" s="73">
        <f t="shared" si="31"/>
        <v>18570372.595165223</v>
      </c>
      <c r="S78" s="12">
        <f t="shared" si="20"/>
        <v>0.30390614979264829</v>
      </c>
      <c r="T78" s="114">
        <f t="shared" si="21"/>
        <v>150399988.31525719</v>
      </c>
      <c r="U78" s="73">
        <f>T78/SUMIFS(FinParameters!$L$8:$L$39,FinParameters!$B$8:$B$39,Financials!$E78,FinParameters!$C$8:$C$39,Financials!$F78)</f>
        <v>114626566.33311902</v>
      </c>
      <c r="V78" s="73">
        <f t="shared" si="22"/>
        <v>114626566.33311902</v>
      </c>
      <c r="W78" s="12"/>
      <c r="X78" s="73">
        <f t="shared" si="23"/>
        <v>230075977.25887597</v>
      </c>
      <c r="Y78" s="73">
        <f t="shared" si="24"/>
        <v>142552514.39300424</v>
      </c>
      <c r="Z78" s="73">
        <f t="shared" si="24"/>
        <v>133196938.92828424</v>
      </c>
      <c r="AA78" s="12">
        <f t="shared" si="25"/>
        <v>2.1797822669643225</v>
      </c>
      <c r="AB78" s="114">
        <f t="shared" si="26"/>
        <v>-92312197.811493993</v>
      </c>
      <c r="AC78" s="73">
        <f>AB78/SUMIFS(FinParameters!$L$8:$L$39,FinParameters!$B$8:$B$39,Financials!$E78,FinParameters!$C$8:$C$39,Financials!$F78)</f>
        <v>-70355259.892808095</v>
      </c>
      <c r="AD78" s="73">
        <f t="shared" si="27"/>
        <v>-70355259.892808095</v>
      </c>
      <c r="AE78" s="12"/>
      <c r="AF78" s="73">
        <f t="shared" si="28"/>
        <v>137763779.44738197</v>
      </c>
      <c r="AG78" s="73">
        <f t="shared" si="29"/>
        <v>72197254.500196144</v>
      </c>
      <c r="AH78" s="73">
        <f t="shared" si="29"/>
        <v>62841679.035476148</v>
      </c>
      <c r="AI78" s="12">
        <f t="shared" si="30"/>
        <v>1.0284108530568243</v>
      </c>
      <c r="AL78" s="73">
        <f>Summary!G78</f>
        <v>13259964.4644501</v>
      </c>
      <c r="AM78" s="73">
        <f>IF(D78&lt;&gt;"avg",SUMIFS(Summary!$H:$H,Summary!$C:$C,Financials!C78,Summary!$E:$E,Financials!E78,Summary!$D:$D,1-Financials!D78,Summary!$F:$F,Financials!F78),SUMIFS(Summary!$H:$H,Summary!$C:$C,Financials!C78,Summary!$E:$E,Financials!E78,Summary!$D:$D,"avg",Summary!$F:$F,Financials!F78))</f>
        <v>-13934437.323305644</v>
      </c>
      <c r="AN78" s="20">
        <f>Summary!I78</f>
        <v>10124094.164865538</v>
      </c>
      <c r="AP78" s="12">
        <v>1</v>
      </c>
    </row>
    <row r="79" spans="1:42" x14ac:dyDescent="0.3">
      <c r="A79">
        <v>75</v>
      </c>
      <c r="B79" t="str">
        <f>Summary!B79</f>
        <v>MarinusPortlandYallourn</v>
      </c>
      <c r="C79" t="str">
        <f>Summary!C79</f>
        <v>Wind</v>
      </c>
      <c r="D79" s="104">
        <f>Summary!D79</f>
        <v>0.75</v>
      </c>
      <c r="E79" t="str">
        <f>Summary!E79</f>
        <v>Cal-31</v>
      </c>
      <c r="F79" t="str">
        <f>Summary!F79</f>
        <v>Wartsila dual fuel</v>
      </c>
      <c r="G79" s="73">
        <f>SUMIFS(AL$5:AL79,$F$5:$F79,$F79,$D$5:$D79,$D79)</f>
        <v>92967981.652410358</v>
      </c>
      <c r="H79" s="73">
        <f>SUMIFS(AM$5:AM79,$F$5:$F79,$F79,$D$5:$D79,$D79)</f>
        <v>-36983610.915825307</v>
      </c>
      <c r="I79" s="20">
        <f>SUMIFS(AN$5:AN79,$F$5:$F79,$F79,$D$5:$D79,$D79)</f>
        <v>79962839.40273568</v>
      </c>
      <c r="J79" s="73">
        <f t="shared" si="16"/>
        <v>79962839.40273568</v>
      </c>
      <c r="K79" s="73">
        <f t="shared" si="17"/>
        <v>172930821.05514604</v>
      </c>
      <c r="L79" s="73">
        <f t="shared" si="18"/>
        <v>135947210.13932073</v>
      </c>
      <c r="M79" s="73">
        <f>-SUMIFS(FinParameters!$E$8:$E$39,FinParameters!$B$8:$B$39,Financials!$E79,FinParameters!$C$8:$C$39,Financials!$F79)</f>
        <v>-18253381.767854311</v>
      </c>
      <c r="N79" s="73">
        <f>-SUMIFS(FinParameters!$F$8:$F$39,FinParameters!$B$8:$B$39,Financials!$E79,FinParameters!$C$8:$C$39,Financials!$F79)</f>
        <v>-74000000</v>
      </c>
      <c r="O79" s="73">
        <f>SUMIFS(FinParameters!$G$8:$G$39,FinParameters!$B$8:$B$39,Financials!$E79,FinParameters!$C$8:$C$39,Financials!$F79)</f>
        <v>12894383.651546447</v>
      </c>
      <c r="P79" s="73">
        <f t="shared" si="19"/>
        <v>61709457.63488137</v>
      </c>
      <c r="Q79" s="73">
        <f>P79/SUMIFS(FinParameters!$H$8:$H$39,FinParameters!$B$8:$B$39,Financials!$E79,FinParameters!$C$8:$C$39,Financials!$F79)</f>
        <v>21628788.441331338</v>
      </c>
      <c r="R79" s="73">
        <f t="shared" si="31"/>
        <v>603841.28642781638</v>
      </c>
      <c r="S79" s="12">
        <f t="shared" si="20"/>
        <v>9.8819277590528436E-3</v>
      </c>
      <c r="T79" s="114">
        <f t="shared" si="21"/>
        <v>92967981.652410358</v>
      </c>
      <c r="U79" s="73">
        <f>T79/SUMIFS(FinParameters!$L$8:$L$39,FinParameters!$B$8:$B$39,Financials!$E79,FinParameters!$C$8:$C$39,Financials!$F79)</f>
        <v>70855062.125394851</v>
      </c>
      <c r="V79" s="73">
        <f t="shared" si="22"/>
        <v>70855062.125394851</v>
      </c>
      <c r="W79" s="12"/>
      <c r="X79" s="73">
        <f t="shared" si="23"/>
        <v>154677439.28729174</v>
      </c>
      <c r="Y79" s="73">
        <f t="shared" si="24"/>
        <v>92483850.566726193</v>
      </c>
      <c r="Z79" s="73">
        <f t="shared" si="24"/>
        <v>71458903.411822662</v>
      </c>
      <c r="AA79" s="12">
        <f t="shared" si="25"/>
        <v>1.1694326590919188</v>
      </c>
      <c r="AB79" s="114">
        <f t="shared" si="26"/>
        <v>-36983610.915825307</v>
      </c>
      <c r="AC79" s="73">
        <f>AB79/SUMIFS(FinParameters!$L$8:$L$39,FinParameters!$B$8:$B$39,Financials!$E79,FinParameters!$C$8:$C$39,Financials!$F79)</f>
        <v>-28186866.085355017</v>
      </c>
      <c r="AD79" s="73">
        <f t="shared" si="27"/>
        <v>-28186866.085355017</v>
      </c>
      <c r="AE79" s="12"/>
      <c r="AF79" s="73">
        <f t="shared" si="28"/>
        <v>117693828.37146643</v>
      </c>
      <c r="AG79" s="73">
        <f t="shared" si="29"/>
        <v>64296984.481371179</v>
      </c>
      <c r="AH79" s="73">
        <f t="shared" si="29"/>
        <v>43272037.326467648</v>
      </c>
      <c r="AI79" s="12">
        <f t="shared" si="30"/>
        <v>0.70815155647411721</v>
      </c>
      <c r="AL79" s="73">
        <f>Summary!G79</f>
        <v>7556531.831919387</v>
      </c>
      <c r="AM79" s="73">
        <f>IF(D79&lt;&gt;"avg",SUMIFS(Summary!$H:$H,Summary!$C:$C,Financials!C79,Summary!$E:$E,Financials!E79,Summary!$D:$D,1-Financials!D79,Summary!$F:$F,Financials!F79),SUMIFS(Summary!$H:$H,Summary!$C:$C,Financials!C79,Summary!$E:$E,Financials!E79,Summary!$D:$D,"avg",Summary!$F:$F,Financials!F79))</f>
        <v>-5660555.9809871716</v>
      </c>
      <c r="AN79" s="20">
        <f>Summary!I79</f>
        <v>8118280.3728565117</v>
      </c>
      <c r="AP79" s="12">
        <v>1</v>
      </c>
    </row>
    <row r="80" spans="1:42" x14ac:dyDescent="0.3">
      <c r="A80">
        <v>76</v>
      </c>
      <c r="B80" t="str">
        <f>Summary!B80</f>
        <v>MarinusPortlandYallourn</v>
      </c>
      <c r="C80" t="str">
        <f>Summary!C80</f>
        <v>Wind</v>
      </c>
      <c r="D80" s="104">
        <f>Summary!D80</f>
        <v>0.5</v>
      </c>
      <c r="E80" t="str">
        <f>Summary!E80</f>
        <v>Cal-31</v>
      </c>
      <c r="F80" t="str">
        <f>Summary!F80</f>
        <v>Wartsila dual fuel</v>
      </c>
      <c r="G80" s="73">
        <f>SUMIFS(AL$5:AL80,$F$5:$F80,$F80,$D$5:$D80,$D80)</f>
        <v>53329695.814624161</v>
      </c>
      <c r="H80" s="73">
        <f>SUMIFS(AM$5:AM80,$F$5:$F80,$F80,$D$5:$D80,$D80)</f>
        <v>451700.26666912576</v>
      </c>
      <c r="I80" s="20">
        <f>SUMIFS(AN$5:AN80,$F$5:$F80,$F80,$D$5:$D80,$D80)</f>
        <v>69406564.613519073</v>
      </c>
      <c r="J80" s="73">
        <f t="shared" si="16"/>
        <v>69406564.613519073</v>
      </c>
      <c r="K80" s="73">
        <f t="shared" si="17"/>
        <v>122736260.42814323</v>
      </c>
      <c r="L80" s="73">
        <f t="shared" si="18"/>
        <v>123187960.69481236</v>
      </c>
      <c r="M80" s="73">
        <f>-SUMIFS(FinParameters!$E$8:$E$39,FinParameters!$B$8:$B$39,Financials!$E80,FinParameters!$C$8:$C$39,Financials!$F80)</f>
        <v>-18253381.767854311</v>
      </c>
      <c r="N80" s="73">
        <f>-SUMIFS(FinParameters!$F$8:$F$39,FinParameters!$B$8:$B$39,Financials!$E80,FinParameters!$C$8:$C$39,Financials!$F80)</f>
        <v>-74000000</v>
      </c>
      <c r="O80" s="73">
        <f>SUMIFS(FinParameters!$G$8:$G$39,FinParameters!$B$8:$B$39,Financials!$E80,FinParameters!$C$8:$C$39,Financials!$F80)</f>
        <v>12894383.651546447</v>
      </c>
      <c r="P80" s="73">
        <f t="shared" si="19"/>
        <v>51153182.845664762</v>
      </c>
      <c r="Q80" s="73">
        <f>P80/SUMIFS(FinParameters!$H$8:$H$39,FinParameters!$B$8:$B$39,Financials!$E80,FinParameters!$C$8:$C$39,Financials!$F80)</f>
        <v>17928878.526461698</v>
      </c>
      <c r="R80" s="73">
        <f t="shared" si="31"/>
        <v>-9952433.5027887914</v>
      </c>
      <c r="S80" s="12">
        <f t="shared" si="20"/>
        <v>-0.16287264735266296</v>
      </c>
      <c r="T80" s="114">
        <f t="shared" si="21"/>
        <v>53329695.814624161</v>
      </c>
      <c r="U80" s="73">
        <f>T80/SUMIFS(FinParameters!$L$8:$L$39,FinParameters!$B$8:$B$39,Financials!$E80,FinParameters!$C$8:$C$39,Financials!$F80)</f>
        <v>40644949.399905957</v>
      </c>
      <c r="V80" s="73">
        <f t="shared" si="22"/>
        <v>40644949.399905957</v>
      </c>
      <c r="W80" s="12"/>
      <c r="X80" s="73">
        <f t="shared" si="23"/>
        <v>104482878.66028893</v>
      </c>
      <c r="Y80" s="73">
        <f t="shared" si="24"/>
        <v>58573827.926367655</v>
      </c>
      <c r="Z80" s="73">
        <f t="shared" si="24"/>
        <v>30692515.897117168</v>
      </c>
      <c r="AA80" s="12">
        <f t="shared" si="25"/>
        <v>0.50228633194850225</v>
      </c>
      <c r="AB80" s="114">
        <f t="shared" si="26"/>
        <v>451700.26666912576</v>
      </c>
      <c r="AC80" s="73">
        <f>AB80/SUMIFS(FinParameters!$L$8:$L$39,FinParameters!$B$8:$B$39,Financials!$E80,FinParameters!$C$8:$C$39,Financials!$F80)</f>
        <v>344261.00134732283</v>
      </c>
      <c r="AD80" s="73">
        <f t="shared" si="27"/>
        <v>344261.00134732283</v>
      </c>
      <c r="AE80" s="12"/>
      <c r="AF80" s="73">
        <f t="shared" si="28"/>
        <v>104934578.92695805</v>
      </c>
      <c r="AG80" s="73">
        <f t="shared" si="29"/>
        <v>58918088.927714981</v>
      </c>
      <c r="AH80" s="73">
        <f t="shared" si="29"/>
        <v>31036776.89846449</v>
      </c>
      <c r="AI80" s="12">
        <f t="shared" si="30"/>
        <v>0.50792020035405405</v>
      </c>
      <c r="AL80" s="73">
        <f>Summary!G80</f>
        <v>3650903.666980946</v>
      </c>
      <c r="AM80" s="73">
        <f>IF(D80&lt;&gt;"avg",SUMIFS(Summary!$H:$H,Summary!$C:$C,Financials!C80,Summary!$E:$E,Financials!E80,Summary!$D:$D,1-Financials!D80,Summary!$F:$F,Financials!F80),SUMIFS(Summary!$H:$H,Summary!$C:$C,Financials!C80,Summary!$E:$E,Financials!E80,Summary!$D:$D,"avg",Summary!$F:$F,Financials!F80))</f>
        <v>10964.361196588343</v>
      </c>
      <c r="AN80" s="20">
        <f>Summary!I80</f>
        <v>7069965.7778417384</v>
      </c>
      <c r="AP80" s="12">
        <v>1</v>
      </c>
    </row>
    <row r="81" spans="1:42" x14ac:dyDescent="0.3">
      <c r="A81">
        <v>77</v>
      </c>
      <c r="B81" t="str">
        <f>Summary!B81</f>
        <v>MarinusPortlandYallourn</v>
      </c>
      <c r="C81" t="str">
        <f>Summary!C81</f>
        <v>Wind</v>
      </c>
      <c r="D81" s="104">
        <f>Summary!D81</f>
        <v>0.25</v>
      </c>
      <c r="E81" t="str">
        <f>Summary!E81</f>
        <v>Cal-31</v>
      </c>
      <c r="F81" t="str">
        <f>Summary!F81</f>
        <v>Wartsila dual fuel</v>
      </c>
      <c r="G81" s="73">
        <f>SUMIFS(AL$5:AL81,$F$5:$F81,$F81,$D$5:$D81,$D81)</f>
        <v>24329607.676470041</v>
      </c>
      <c r="H81" s="73">
        <f>SUMIFS(AM$5:AM81,$F$5:$F81,$F81,$D$5:$D81,$D81)</f>
        <v>35406651.579776622</v>
      </c>
      <c r="I81" s="20">
        <f>SUMIFS(AN$5:AN81,$F$5:$F81,$F81,$D$5:$D81,$D81)</f>
        <v>60040719.036419444</v>
      </c>
      <c r="J81" s="73">
        <f t="shared" si="16"/>
        <v>60040719.036419444</v>
      </c>
      <c r="K81" s="73">
        <f t="shared" si="17"/>
        <v>84370326.712889493</v>
      </c>
      <c r="L81" s="73">
        <f t="shared" si="18"/>
        <v>119776978.29266611</v>
      </c>
      <c r="M81" s="73">
        <f>-SUMIFS(FinParameters!$E$8:$E$39,FinParameters!$B$8:$B$39,Financials!$E81,FinParameters!$C$8:$C$39,Financials!$F81)</f>
        <v>-18253381.767854311</v>
      </c>
      <c r="N81" s="73">
        <f>-SUMIFS(FinParameters!$F$8:$F$39,FinParameters!$B$8:$B$39,Financials!$E81,FinParameters!$C$8:$C$39,Financials!$F81)</f>
        <v>-74000000</v>
      </c>
      <c r="O81" s="73">
        <f>SUMIFS(FinParameters!$G$8:$G$39,FinParameters!$B$8:$B$39,Financials!$E81,FinParameters!$C$8:$C$39,Financials!$F81)</f>
        <v>12894383.651546447</v>
      </c>
      <c r="P81" s="73">
        <f t="shared" si="19"/>
        <v>41787337.268565133</v>
      </c>
      <c r="Q81" s="73">
        <f>P81/SUMIFS(FinParameters!$H$8:$H$39,FinParameters!$B$8:$B$39,Financials!$E81,FinParameters!$C$8:$C$39,Financials!$F81)</f>
        <v>14646206.7882035</v>
      </c>
      <c r="R81" s="73">
        <f t="shared" si="31"/>
        <v>-19318279.079888418</v>
      </c>
      <c r="S81" s="12">
        <f t="shared" si="20"/>
        <v>-0.31614572005503255</v>
      </c>
      <c r="T81" s="114">
        <f t="shared" si="21"/>
        <v>24329607.676470041</v>
      </c>
      <c r="U81" s="73">
        <f>T81/SUMIFS(FinParameters!$L$8:$L$39,FinParameters!$B$8:$B$39,Financials!$E81,FinParameters!$C$8:$C$39,Financials!$F81)</f>
        <v>18542683.542899888</v>
      </c>
      <c r="V81" s="73">
        <f t="shared" si="22"/>
        <v>18542683.542899888</v>
      </c>
      <c r="W81" s="12"/>
      <c r="X81" s="73">
        <f t="shared" si="23"/>
        <v>66116944.945035182</v>
      </c>
      <c r="Y81" s="73">
        <f t="shared" si="24"/>
        <v>33188890.331103388</v>
      </c>
      <c r="Z81" s="73">
        <f t="shared" si="24"/>
        <v>-775595.53698853031</v>
      </c>
      <c r="AA81" s="12">
        <f t="shared" si="25"/>
        <v>-1.2692704588162769E-2</v>
      </c>
      <c r="AB81" s="114">
        <f t="shared" si="26"/>
        <v>35406651.579776622</v>
      </c>
      <c r="AC81" s="73">
        <f>AB81/SUMIFS(FinParameters!$L$8:$L$39,FinParameters!$B$8:$B$39,Financials!$E81,FinParameters!$C$8:$C$39,Financials!$F81)</f>
        <v>26984994.755688973</v>
      </c>
      <c r="AD81" s="73">
        <f t="shared" si="27"/>
        <v>26984994.755688973</v>
      </c>
      <c r="AE81" s="12"/>
      <c r="AF81" s="73">
        <f t="shared" si="28"/>
        <v>101523596.5248118</v>
      </c>
      <c r="AG81" s="73">
        <f t="shared" si="29"/>
        <v>60173885.086792365</v>
      </c>
      <c r="AH81" s="73">
        <f t="shared" si="29"/>
        <v>26209399.218700442</v>
      </c>
      <c r="AI81" s="12">
        <f t="shared" si="30"/>
        <v>0.42891964413290373</v>
      </c>
      <c r="AL81" s="73">
        <f>Summary!G81</f>
        <v>361719.21114879556</v>
      </c>
      <c r="AM81" s="73">
        <f>IF(D81&lt;&gt;"avg",SUMIFS(Summary!$H:$H,Summary!$C:$C,Financials!C81,Summary!$E:$E,Financials!E81,Summary!$D:$D,1-Financials!D81,Summary!$F:$F,Financials!F81),SUMIFS(Summary!$H:$H,Summary!$C:$C,Financials!C81,Summary!$E:$E,Financials!E81,Summary!$D:$D,"avg",Summary!$F:$F,Financials!F81))</f>
        <v>5239368.3772779992</v>
      </c>
      <c r="AN81" s="20">
        <f>Summary!I81</f>
        <v>6119833.4189210143</v>
      </c>
      <c r="AP81" s="12">
        <v>1</v>
      </c>
    </row>
    <row r="82" spans="1:42" x14ac:dyDescent="0.3">
      <c r="A82">
        <v>78</v>
      </c>
      <c r="B82" t="str">
        <f>Summary!B82</f>
        <v>MarinusPortlandYallourn</v>
      </c>
      <c r="C82" t="str">
        <f>Summary!C82</f>
        <v>Wind</v>
      </c>
      <c r="D82" s="104">
        <f>Summary!D82</f>
        <v>0.05</v>
      </c>
      <c r="E82" t="str">
        <f>Summary!E82</f>
        <v>Cal-31</v>
      </c>
      <c r="F82" t="str">
        <f>Summary!F82</f>
        <v>Wartsila dual fuel</v>
      </c>
      <c r="G82" s="73">
        <f>SUMIFS(AL$5:AL82,$F$5:$F82,$F82,$D$5:$D82,$D82)</f>
        <v>-8865873.1500001326</v>
      </c>
      <c r="H82" s="73">
        <f>SUMIFS(AM$5:AM82,$F$5:$F82,$F82,$D$5:$D82,$D82)</f>
        <v>81221959.906870872</v>
      </c>
      <c r="I82" s="20">
        <f>SUMIFS(AN$5:AN82,$F$5:$F82,$F82,$D$5:$D82,$D82)</f>
        <v>47955382.166132912</v>
      </c>
      <c r="J82" s="73">
        <f t="shared" si="16"/>
        <v>47955382.166132912</v>
      </c>
      <c r="K82" s="73">
        <f t="shared" si="17"/>
        <v>39089509.016132779</v>
      </c>
      <c r="L82" s="73">
        <f t="shared" si="18"/>
        <v>120311468.92300366</v>
      </c>
      <c r="M82" s="73">
        <f>-SUMIFS(FinParameters!$E$8:$E$39,FinParameters!$B$8:$B$39,Financials!$E82,FinParameters!$C$8:$C$39,Financials!$F82)</f>
        <v>-18253381.767854311</v>
      </c>
      <c r="N82" s="73">
        <f>-SUMIFS(FinParameters!$F$8:$F$39,FinParameters!$B$8:$B$39,Financials!$E82,FinParameters!$C$8:$C$39,Financials!$F82)</f>
        <v>-74000000</v>
      </c>
      <c r="O82" s="73">
        <f>SUMIFS(FinParameters!$G$8:$G$39,FinParameters!$B$8:$B$39,Financials!$E82,FinParameters!$C$8:$C$39,Financials!$F82)</f>
        <v>12894383.651546447</v>
      </c>
      <c r="P82" s="73">
        <f t="shared" si="19"/>
        <v>29702000.398278601</v>
      </c>
      <c r="Q82" s="73">
        <f>P82/SUMIFS(FinParameters!$H$8:$H$39,FinParameters!$B$8:$B$39,Financials!$E82,FinParameters!$C$8:$C$39,Financials!$F82)</f>
        <v>10410369.94199053</v>
      </c>
      <c r="R82" s="73">
        <f t="shared" si="31"/>
        <v>-31403615.95017495</v>
      </c>
      <c r="S82" s="12">
        <f t="shared" si="20"/>
        <v>-0.51392356098818248</v>
      </c>
      <c r="T82" s="114">
        <f t="shared" si="21"/>
        <v>-8865873.1500001326</v>
      </c>
      <c r="U82" s="73">
        <f>T82/SUMIFS(FinParameters!$L$8:$L$39,FinParameters!$B$8:$B$39,Financials!$E82,FinParameters!$C$8:$C$39,Financials!$F82)</f>
        <v>-6757078.9606664814</v>
      </c>
      <c r="V82" s="73">
        <f t="shared" si="22"/>
        <v>-6757078.9606664814</v>
      </c>
      <c r="W82" s="12"/>
      <c r="X82" s="73">
        <f t="shared" si="23"/>
        <v>20836127.248278469</v>
      </c>
      <c r="Y82" s="73">
        <f t="shared" si="24"/>
        <v>3653290.9813240487</v>
      </c>
      <c r="Z82" s="73">
        <f t="shared" si="24"/>
        <v>-38160694.910841435</v>
      </c>
      <c r="AA82" s="12">
        <f t="shared" si="25"/>
        <v>-0.6245038867332724</v>
      </c>
      <c r="AB82" s="114">
        <f t="shared" si="26"/>
        <v>81221959.906870872</v>
      </c>
      <c r="AC82" s="73">
        <f>AB82/SUMIFS(FinParameters!$L$8:$L$39,FinParameters!$B$8:$B$39,Financials!$E82,FinParameters!$C$8:$C$39,Financials!$F82)</f>
        <v>61902892.940759644</v>
      </c>
      <c r="AD82" s="73">
        <f t="shared" si="27"/>
        <v>61902892.940759644</v>
      </c>
      <c r="AE82" s="12"/>
      <c r="AF82" s="73">
        <f t="shared" si="28"/>
        <v>102058087.15514934</v>
      </c>
      <c r="AG82" s="73">
        <f t="shared" si="29"/>
        <v>65556183.922083691</v>
      </c>
      <c r="AH82" s="73">
        <f t="shared" si="29"/>
        <v>23742198.029918209</v>
      </c>
      <c r="AI82" s="12">
        <f t="shared" si="30"/>
        <v>0.38854363066283137</v>
      </c>
      <c r="AL82" s="73">
        <f>Summary!G82</f>
        <v>-3143807.9846326965</v>
      </c>
      <c r="AM82" s="73">
        <f>IF(D82&lt;&gt;"avg",SUMIFS(Summary!$H:$H,Summary!$C:$C,Financials!C82,Summary!$E:$E,Financials!E82,Summary!$D:$D,1-Financials!D82,Summary!$F:$F,Financials!F82),SUMIFS(Summary!$H:$H,Summary!$C:$C,Financials!C82,Summary!$E:$E,Financials!E82,Summary!$D:$D,"avg",Summary!$F:$F,Financials!F82))</f>
        <v>11609589.332217932</v>
      </c>
      <c r="AN82" s="20">
        <f>Summary!I82</f>
        <v>4900834.9912385819</v>
      </c>
      <c r="AP82" s="12">
        <v>1</v>
      </c>
    </row>
    <row r="83" spans="1:42" x14ac:dyDescent="0.3">
      <c r="A83">
        <v>79</v>
      </c>
      <c r="B83" t="str">
        <f>Summary!B83</f>
        <v>MarinusPortlandYallourn</v>
      </c>
      <c r="C83" t="str">
        <f>Summary!C83</f>
        <v>Wind</v>
      </c>
      <c r="D83" s="104">
        <f>Summary!D83</f>
        <v>0</v>
      </c>
      <c r="E83" t="str">
        <f>Summary!E83</f>
        <v>Cal-31</v>
      </c>
      <c r="F83" t="str">
        <f>Summary!F83</f>
        <v>Wartsila dual fuel</v>
      </c>
      <c r="G83" s="73">
        <f>SUMIFS(AL$5:AL83,$F$5:$F83,$F83,$D$5:$D83,$D83)</f>
        <v>-54809144.579912074</v>
      </c>
      <c r="H83" s="73">
        <f>SUMIFS(AM$5:AM83,$F$5:$F83,$F83,$D$5:$D83,$D83)</f>
        <v>181356656.64114812</v>
      </c>
      <c r="I83" s="20">
        <f>SUMIFS(AN$5:AN83,$F$5:$F83,$F83,$D$5:$D83,$D83)</f>
        <v>28090557.235301521</v>
      </c>
      <c r="J83" s="73">
        <f t="shared" si="16"/>
        <v>28090557.235301521</v>
      </c>
      <c r="K83" s="73">
        <f t="shared" si="17"/>
        <v>-26718587.344610553</v>
      </c>
      <c r="L83" s="73">
        <f t="shared" si="18"/>
        <v>154638069.29653758</v>
      </c>
      <c r="M83" s="73">
        <f>-SUMIFS(FinParameters!$E$8:$E$39,FinParameters!$B$8:$B$39,Financials!$E83,FinParameters!$C$8:$C$39,Financials!$F83)</f>
        <v>-18253381.767854311</v>
      </c>
      <c r="N83" s="73">
        <f>-SUMIFS(FinParameters!$F$8:$F$39,FinParameters!$B$8:$B$39,Financials!$E83,FinParameters!$C$8:$C$39,Financials!$F83)</f>
        <v>-74000000</v>
      </c>
      <c r="O83" s="73">
        <f>SUMIFS(FinParameters!$G$8:$G$39,FinParameters!$B$8:$B$39,Financials!$E83,FinParameters!$C$8:$C$39,Financials!$F83)</f>
        <v>12894383.651546447</v>
      </c>
      <c r="P83" s="73">
        <f t="shared" si="19"/>
        <v>9837175.4674472101</v>
      </c>
      <c r="Q83" s="73">
        <f>P83/SUMIFS(FinParameters!$H$8:$H$39,FinParameters!$B$8:$B$39,Financials!$E83,FinParameters!$C$8:$C$39,Financials!$F83)</f>
        <v>3447869.9894682593</v>
      </c>
      <c r="R83" s="73">
        <f t="shared" si="31"/>
        <v>-51268440.881006345</v>
      </c>
      <c r="S83" s="12">
        <f t="shared" si="20"/>
        <v>-0.83901356282291772</v>
      </c>
      <c r="T83" s="114">
        <f t="shared" si="21"/>
        <v>-54809144.579912074</v>
      </c>
      <c r="U83" s="73">
        <f>T83/SUMIFS(FinParameters!$L$8:$L$39,FinParameters!$B$8:$B$39,Financials!$E83,FinParameters!$C$8:$C$39,Financials!$F83)</f>
        <v>-41772503.556860119</v>
      </c>
      <c r="V83" s="73">
        <f t="shared" si="22"/>
        <v>-41772503.556860119</v>
      </c>
      <c r="W83" s="12"/>
      <c r="X83" s="73">
        <f t="shared" si="23"/>
        <v>-44971969.11246486</v>
      </c>
      <c r="Y83" s="73">
        <f t="shared" si="24"/>
        <v>-38324633.567391858</v>
      </c>
      <c r="Z83" s="73">
        <f t="shared" si="24"/>
        <v>-93040944.437866464</v>
      </c>
      <c r="AA83" s="12">
        <f t="shared" si="25"/>
        <v>-1.5226250874764498</v>
      </c>
      <c r="AB83" s="114">
        <f t="shared" si="26"/>
        <v>181356656.64114812</v>
      </c>
      <c r="AC83" s="73">
        <f>AB83/SUMIFS(FinParameters!$L$8:$L$39,FinParameters!$B$8:$B$39,Financials!$E83,FinParameters!$C$8:$C$39,Financials!$F83)</f>
        <v>138220029.5711087</v>
      </c>
      <c r="AD83" s="73">
        <f t="shared" si="27"/>
        <v>138220029.5711087</v>
      </c>
      <c r="AE83" s="12"/>
      <c r="AF83" s="73">
        <f t="shared" si="28"/>
        <v>136384687.52868325</v>
      </c>
      <c r="AG83" s="73">
        <f t="shared" si="29"/>
        <v>99895396.003716841</v>
      </c>
      <c r="AH83" s="73">
        <f t="shared" si="29"/>
        <v>45179085.133242235</v>
      </c>
      <c r="AI83" s="12">
        <f t="shared" si="30"/>
        <v>0.73936059945143839</v>
      </c>
      <c r="AL83" s="73">
        <f>Summary!G83</f>
        <v>-7967524.7767394762</v>
      </c>
      <c r="AM83" s="73">
        <f>IF(D83&lt;&gt;"avg",SUMIFS(Summary!$H:$H,Summary!$C:$C,Financials!C83,Summary!$E:$E,Financials!E83,Summary!$D:$D,1-Financials!D83,Summary!$F:$F,Financials!F83),SUMIFS(Summary!$H:$H,Summary!$C:$C,Financials!C83,Summary!$E:$E,Financials!E83,Summary!$D:$D,"avg",Summary!$F:$F,Financials!F83))</f>
        <v>26209920.566784196</v>
      </c>
      <c r="AN83" s="20">
        <f>Summary!I83</f>
        <v>2732406.8377231727</v>
      </c>
      <c r="AP83" s="12">
        <v>1</v>
      </c>
    </row>
    <row r="84" spans="1:42" x14ac:dyDescent="0.3">
      <c r="A84">
        <v>80</v>
      </c>
      <c r="B84" t="str">
        <f>Summary!B84</f>
        <v>MarinusPortlandYallourn</v>
      </c>
      <c r="C84" t="str">
        <f>Summary!C84</f>
        <v>Wind</v>
      </c>
      <c r="D84" s="104" t="str">
        <f>Summary!D84</f>
        <v>avg</v>
      </c>
      <c r="E84" t="str">
        <f>Summary!E84</f>
        <v>Cal-31</v>
      </c>
      <c r="F84" t="str">
        <f>Summary!F84</f>
        <v>Wartsila dual fuel</v>
      </c>
      <c r="G84" s="73">
        <f>SUMIFS(AL$5:AL84,$F$5:$F84,$F84,$D$5:$D84,$D84)</f>
        <v>60590730.919464819</v>
      </c>
      <c r="H84" s="73">
        <f>SUMIFS(AM$5:AM84,$F$5:$F84,$F84,$D$5:$D84,$D84)</f>
        <v>-1844156.904152167</v>
      </c>
      <c r="I84" s="20">
        <f>SUMIFS(AN$5:AN84,$F$5:$F84,$F84,$D$5:$D84,$D84)</f>
        <v>70662898.741843939</v>
      </c>
      <c r="J84" s="73">
        <f t="shared" si="16"/>
        <v>70662898.741843939</v>
      </c>
      <c r="K84" s="73">
        <f t="shared" si="17"/>
        <v>131253629.66130877</v>
      </c>
      <c r="L84" s="73">
        <f t="shared" si="18"/>
        <v>129409472.75715658</v>
      </c>
      <c r="M84" s="73">
        <f>-SUMIFS(FinParameters!$E$8:$E$39,FinParameters!$B$8:$B$39,Financials!$E84,FinParameters!$C$8:$C$39,Financials!$F84)</f>
        <v>-18253381.767854311</v>
      </c>
      <c r="N84" s="73">
        <f>-SUMIFS(FinParameters!$F$8:$F$39,FinParameters!$B$8:$B$39,Financials!$E84,FinParameters!$C$8:$C$39,Financials!$F84)</f>
        <v>-74000000</v>
      </c>
      <c r="O84" s="73">
        <f>SUMIFS(FinParameters!$G$8:$G$39,FinParameters!$B$8:$B$39,Financials!$E84,FinParameters!$C$8:$C$39,Financials!$F84)</f>
        <v>12894383.651546447</v>
      </c>
      <c r="P84" s="73">
        <f t="shared" si="19"/>
        <v>52409516.973989628</v>
      </c>
      <c r="Q84" s="73">
        <f>P84/SUMIFS(FinParameters!$H$8:$H$39,FinParameters!$B$8:$B$39,Financials!$E84,FinParameters!$C$8:$C$39,Financials!$F84)</f>
        <v>18369215.974149834</v>
      </c>
      <c r="R84" s="73">
        <f t="shared" si="31"/>
        <v>-8696099.3744639251</v>
      </c>
      <c r="S84" s="12">
        <f t="shared" si="20"/>
        <v>-0.14231260388365274</v>
      </c>
      <c r="T84" s="114">
        <f t="shared" si="21"/>
        <v>60590730.919464819</v>
      </c>
      <c r="U84" s="73">
        <f>T84/SUMIFS(FinParameters!$L$8:$L$39,FinParameters!$B$8:$B$39,Financials!$E84,FinParameters!$C$8:$C$39,Financials!$F84)</f>
        <v>46178909.418223932</v>
      </c>
      <c r="V84" s="73">
        <f t="shared" si="22"/>
        <v>46178909.418223932</v>
      </c>
      <c r="W84" s="12"/>
      <c r="X84" s="73">
        <f t="shared" si="23"/>
        <v>113000247.89345446</v>
      </c>
      <c r="Y84" s="73">
        <f t="shared" si="24"/>
        <v>64548125.39237377</v>
      </c>
      <c r="Z84" s="73">
        <f t="shared" si="24"/>
        <v>37482810.043760009</v>
      </c>
      <c r="AA84" s="12">
        <f t="shared" si="25"/>
        <v>0.61341022779338383</v>
      </c>
      <c r="AB84" s="114">
        <f t="shared" si="26"/>
        <v>-1844156.904152167</v>
      </c>
      <c r="AC84" s="73">
        <f>AB84/SUMIFS(FinParameters!$L$8:$L$39,FinParameters!$B$8:$B$39,Financials!$E84,FinParameters!$C$8:$C$39,Financials!$F84)</f>
        <v>-1405514.562005013</v>
      </c>
      <c r="AD84" s="73">
        <f t="shared" si="27"/>
        <v>-1405514.562005013</v>
      </c>
      <c r="AE84" s="12"/>
      <c r="AF84" s="73">
        <f t="shared" si="28"/>
        <v>111156090.98930229</v>
      </c>
      <c r="AG84" s="73">
        <f t="shared" si="29"/>
        <v>63142610.830368757</v>
      </c>
      <c r="AH84" s="73">
        <f t="shared" si="29"/>
        <v>36077295.481754996</v>
      </c>
      <c r="AI84" s="12">
        <f t="shared" si="30"/>
        <v>0.59040883044244152</v>
      </c>
      <c r="AL84" s="73">
        <f>Summary!G84</f>
        <v>4185206.9196737963</v>
      </c>
      <c r="AM84" s="73">
        <f>IF(D84&lt;&gt;"avg",SUMIFS(Summary!$H:$H,Summary!$C:$C,Financials!C84,Summary!$E:$E,Financials!E84,Summary!$D:$D,1-Financials!D84,Summary!$F:$F,Financials!F84),SUMIFS(Summary!$H:$H,Summary!$C:$C,Financials!C84,Summary!$E:$E,Financials!E84,Summary!$D:$D,"avg",Summary!$F:$F,Financials!F84))</f>
        <v>-417341.57705001696</v>
      </c>
      <c r="AN84" s="20">
        <f>Summary!I84</f>
        <v>7205411.7497621821</v>
      </c>
      <c r="AP84" s="12">
        <v>1</v>
      </c>
    </row>
    <row r="85" spans="1:42" x14ac:dyDescent="0.3">
      <c r="A85">
        <v>81</v>
      </c>
      <c r="B85" t="str">
        <f>Summary!B85</f>
        <v>MarinusPortlandYallourn</v>
      </c>
      <c r="C85" t="str">
        <f>Summary!C85</f>
        <v>Wind</v>
      </c>
      <c r="D85" s="104">
        <f>Summary!D85</f>
        <v>1</v>
      </c>
      <c r="E85" t="str">
        <f>Summary!E85</f>
        <v>Cal-32</v>
      </c>
      <c r="F85" t="str">
        <f>Summary!F85</f>
        <v>Wartsila dual fuel</v>
      </c>
      <c r="G85" s="73">
        <f>SUMIFS(AL$5:AL85,$F$5:$F85,$F85,$D$5:$D85,$D85)</f>
        <v>269085867.14895248</v>
      </c>
      <c r="H85" s="73">
        <f>SUMIFS(AM$5:AM85,$F$5:$F85,$F85,$D$5:$D85,$D85)</f>
        <v>-238931917.48789603</v>
      </c>
      <c r="I85" s="20">
        <f>SUMIFS(AN$5:AN85,$F$5:$F85,$F85,$D$5:$D85,$D85)</f>
        <v>149802274.2216197</v>
      </c>
      <c r="J85" s="73">
        <f t="shared" si="16"/>
        <v>149802274.2216197</v>
      </c>
      <c r="K85" s="73">
        <f t="shared" si="17"/>
        <v>418888141.37057221</v>
      </c>
      <c r="L85" s="73">
        <f t="shared" si="18"/>
        <v>179956223.88267615</v>
      </c>
      <c r="M85" s="73">
        <f>-SUMIFS(FinParameters!$E$8:$E$39,FinParameters!$B$8:$B$39,Financials!$E85,FinParameters!$C$8:$C$39,Financials!$F85)</f>
        <v>-21273466.312050667</v>
      </c>
      <c r="N85" s="73">
        <f>-SUMIFS(FinParameters!$F$8:$F$39,FinParameters!$B$8:$B$39,Financials!$E85,FinParameters!$C$8:$C$39,Financials!$F85)</f>
        <v>-74000000</v>
      </c>
      <c r="O85" s="73">
        <f>SUMIFS(FinParameters!$G$8:$G$39,FinParameters!$B$8:$B$39,Financials!$E85,FinParameters!$C$8:$C$39,Financials!$F85)</f>
        <v>10930920.6864246</v>
      </c>
      <c r="P85" s="73">
        <f t="shared" si="19"/>
        <v>128528807.90956903</v>
      </c>
      <c r="Q85" s="73">
        <f>P85/SUMIFS(FinParameters!$H$8:$H$39,FinParameters!$B$8:$B$39,Financials!$E85,FinParameters!$C$8:$C$39,Financials!$F85)</f>
        <v>40953239.163563311</v>
      </c>
      <c r="R85" s="73">
        <f t="shared" si="31"/>
        <v>65459728.595993623</v>
      </c>
      <c r="S85" s="12">
        <f t="shared" si="20"/>
        <v>1.0379052510110709</v>
      </c>
      <c r="T85" s="114">
        <f t="shared" si="21"/>
        <v>269085867.14895248</v>
      </c>
      <c r="U85" s="73">
        <f>T85/SUMIFS(FinParameters!$L$8:$L$39,FinParameters!$B$8:$B$39,Financials!$E85,FinParameters!$C$8:$C$39,Financials!$F85)</f>
        <v>200080380.10112372</v>
      </c>
      <c r="V85" s="73">
        <f t="shared" si="22"/>
        <v>200080380.10112372</v>
      </c>
      <c r="W85" s="12"/>
      <c r="X85" s="73">
        <f t="shared" si="23"/>
        <v>397614675.05852157</v>
      </c>
      <c r="Y85" s="73">
        <f t="shared" si="24"/>
        <v>241033619.26468703</v>
      </c>
      <c r="Z85" s="73">
        <f t="shared" si="24"/>
        <v>265540108.69711733</v>
      </c>
      <c r="AA85" s="12">
        <f t="shared" si="25"/>
        <v>4.2103057724510133</v>
      </c>
      <c r="AB85" s="114">
        <f t="shared" si="26"/>
        <v>-238931917.48789603</v>
      </c>
      <c r="AC85" s="73">
        <f>AB85/SUMIFS(FinParameters!$L$8:$L$39,FinParameters!$B$8:$B$39,Financials!$E85,FinParameters!$C$8:$C$39,Financials!$F85)</f>
        <v>-177659233.3732852</v>
      </c>
      <c r="AD85" s="73">
        <f t="shared" si="27"/>
        <v>-177659233.3732852</v>
      </c>
      <c r="AE85" s="12"/>
      <c r="AF85" s="73">
        <f t="shared" si="28"/>
        <v>158682757.57062554</v>
      </c>
      <c r="AG85" s="73">
        <f t="shared" si="29"/>
        <v>63374385.891401827</v>
      </c>
      <c r="AH85" s="73">
        <f t="shared" si="29"/>
        <v>87880875.323832124</v>
      </c>
      <c r="AI85" s="12">
        <f t="shared" si="30"/>
        <v>1.3934066626673598</v>
      </c>
      <c r="AL85" s="73">
        <f>Summary!G85</f>
        <v>21146288.187798209</v>
      </c>
      <c r="AM85" s="73">
        <f>IF(D85&lt;&gt;"avg",SUMIFS(Summary!$H:$H,Summary!$C:$C,Financials!C85,Summary!$E:$E,Financials!E85,Summary!$D:$D,1-Financials!D85,Summary!$F:$F,Financials!F85),SUMIFS(Summary!$H:$H,Summary!$C:$C,Financials!C85,Summary!$E:$E,Financials!E85,Summary!$D:$D,"avg",Summary!$F:$F,Financials!F85))</f>
        <v>-31585439.901081104</v>
      </c>
      <c r="AN85" s="20">
        <f>Summary!I85</f>
        <v>13951509.172473827</v>
      </c>
      <c r="AP85" s="12">
        <v>1</v>
      </c>
    </row>
    <row r="86" spans="1:42" x14ac:dyDescent="0.3">
      <c r="A86">
        <v>82</v>
      </c>
      <c r="B86" t="str">
        <f>Summary!B86</f>
        <v>MarinusPortlandYallourn</v>
      </c>
      <c r="C86" t="str">
        <f>Summary!C86</f>
        <v>Wind</v>
      </c>
      <c r="D86" s="104">
        <f>Summary!D86</f>
        <v>0.95</v>
      </c>
      <c r="E86" t="str">
        <f>Summary!E86</f>
        <v>Cal-32</v>
      </c>
      <c r="F86" t="str">
        <f>Summary!F86</f>
        <v>Wartsila dual fuel</v>
      </c>
      <c r="G86" s="73">
        <f>SUMIFS(AL$5:AL86,$F$5:$F86,$F86,$D$5:$D86,$D86)</f>
        <v>160439031.58404362</v>
      </c>
      <c r="H86" s="73">
        <f>SUMIFS(AM$5:AM86,$F$5:$F86,$F86,$D$5:$D86,$D86)</f>
        <v>-105039791.17888339</v>
      </c>
      <c r="I86" s="20">
        <f>SUMIFS(AN$5:AN86,$F$5:$F86,$F86,$D$5:$D86,$D86)</f>
        <v>107502543.32836656</v>
      </c>
      <c r="J86" s="73">
        <f t="shared" si="16"/>
        <v>107502543.32836656</v>
      </c>
      <c r="K86" s="73">
        <f t="shared" si="17"/>
        <v>267941574.9124102</v>
      </c>
      <c r="L86" s="73">
        <f t="shared" si="18"/>
        <v>162901783.7335268</v>
      </c>
      <c r="M86" s="73">
        <f>-SUMIFS(FinParameters!$E$8:$E$39,FinParameters!$B$8:$B$39,Financials!$E86,FinParameters!$C$8:$C$39,Financials!$F86)</f>
        <v>-21273466.312050667</v>
      </c>
      <c r="N86" s="73">
        <f>-SUMIFS(FinParameters!$F$8:$F$39,FinParameters!$B$8:$B$39,Financials!$E86,FinParameters!$C$8:$C$39,Financials!$F86)</f>
        <v>-74000000</v>
      </c>
      <c r="O86" s="73">
        <f>SUMIFS(FinParameters!$G$8:$G$39,FinParameters!$B$8:$B$39,Financials!$E86,FinParameters!$C$8:$C$39,Financials!$F86)</f>
        <v>10930920.6864246</v>
      </c>
      <c r="P86" s="73">
        <f t="shared" si="19"/>
        <v>86229077.016315892</v>
      </c>
      <c r="Q86" s="73">
        <f>P86/SUMIFS(FinParameters!$H$8:$H$39,FinParameters!$B$8:$B$39,Financials!$E86,FinParameters!$C$8:$C$39,Financials!$F86)</f>
        <v>27475241.320118036</v>
      </c>
      <c r="R86" s="73">
        <f t="shared" si="31"/>
        <v>23159997.70274049</v>
      </c>
      <c r="S86" s="12">
        <f t="shared" si="20"/>
        <v>0.36721635950305337</v>
      </c>
      <c r="T86" s="114">
        <f t="shared" si="21"/>
        <v>160439031.58404362</v>
      </c>
      <c r="U86" s="73">
        <f>T86/SUMIFS(FinParameters!$L$8:$L$39,FinParameters!$B$8:$B$39,Financials!$E86,FinParameters!$C$8:$C$39,Financials!$F86)</f>
        <v>119295386.12528579</v>
      </c>
      <c r="V86" s="73">
        <f t="shared" si="22"/>
        <v>119295386.12528579</v>
      </c>
      <c r="W86" s="12"/>
      <c r="X86" s="73">
        <f t="shared" si="23"/>
        <v>246668108.60035953</v>
      </c>
      <c r="Y86" s="73">
        <f t="shared" si="24"/>
        <v>146770627.44540381</v>
      </c>
      <c r="Z86" s="73">
        <f t="shared" si="24"/>
        <v>142455383.82802629</v>
      </c>
      <c r="AA86" s="12">
        <f t="shared" si="25"/>
        <v>2.2587198890243396</v>
      </c>
      <c r="AB86" s="114">
        <f t="shared" si="26"/>
        <v>-105039791.17888339</v>
      </c>
      <c r="AC86" s="73">
        <f>AB86/SUMIFS(FinParameters!$L$8:$L$39,FinParameters!$B$8:$B$39,Financials!$E86,FinParameters!$C$8:$C$39,Financials!$F86)</f>
        <v>-78102954.894989043</v>
      </c>
      <c r="AD86" s="73">
        <f t="shared" si="27"/>
        <v>-78102954.894989043</v>
      </c>
      <c r="AE86" s="12"/>
      <c r="AF86" s="73">
        <f t="shared" si="28"/>
        <v>141628317.42147613</v>
      </c>
      <c r="AG86" s="73">
        <f t="shared" si="29"/>
        <v>68667672.550414771</v>
      </c>
      <c r="AH86" s="73">
        <f t="shared" si="29"/>
        <v>64352428.933037251</v>
      </c>
      <c r="AI86" s="12">
        <f t="shared" si="30"/>
        <v>1.0203483170109575</v>
      </c>
      <c r="AL86" s="73">
        <f>Summary!G86</f>
        <v>10039043.268786445</v>
      </c>
      <c r="AM86" s="73">
        <f>IF(D86&lt;&gt;"avg",SUMIFS(Summary!$H:$H,Summary!$C:$C,Financials!C86,Summary!$E:$E,Financials!E86,Summary!$D:$D,1-Financials!D86,Summary!$F:$F,Financials!F86),SUMIFS(Summary!$H:$H,Summary!$C:$C,Financials!C86,Summary!$E:$E,Financials!E86,Summary!$D:$D,"avg",Summary!$F:$F,Financials!F86))</f>
        <v>-12727593.367389398</v>
      </c>
      <c r="AN86" s="20">
        <f>Summary!I86</f>
        <v>9573172.6168934908</v>
      </c>
      <c r="AP86" s="12">
        <v>1</v>
      </c>
    </row>
    <row r="87" spans="1:42" x14ac:dyDescent="0.3">
      <c r="A87">
        <v>83</v>
      </c>
      <c r="B87" t="str">
        <f>Summary!B87</f>
        <v>MarinusPortlandYallourn</v>
      </c>
      <c r="C87" t="str">
        <f>Summary!C87</f>
        <v>Wind</v>
      </c>
      <c r="D87" s="104">
        <f>Summary!D87</f>
        <v>0.75</v>
      </c>
      <c r="E87" t="str">
        <f>Summary!E87</f>
        <v>Cal-32</v>
      </c>
      <c r="F87" t="str">
        <f>Summary!F87</f>
        <v>Wartsila dual fuel</v>
      </c>
      <c r="G87" s="73">
        <f>SUMIFS(AL$5:AL87,$F$5:$F87,$F87,$D$5:$D87,$D87)</f>
        <v>97988622.60441725</v>
      </c>
      <c r="H87" s="73">
        <f>SUMIFS(AM$5:AM87,$F$5:$F87,$F87,$D$5:$D87,$D87)</f>
        <v>-41969474.584976926</v>
      </c>
      <c r="I87" s="20">
        <f>SUMIFS(AN$5:AN87,$F$5:$F87,$F87,$D$5:$D87,$D87)</f>
        <v>87793440.011085108</v>
      </c>
      <c r="J87" s="73">
        <f t="shared" si="16"/>
        <v>87793440.011085108</v>
      </c>
      <c r="K87" s="73">
        <f t="shared" si="17"/>
        <v>185782062.61550236</v>
      </c>
      <c r="L87" s="73">
        <f t="shared" si="18"/>
        <v>143812588.03052545</v>
      </c>
      <c r="M87" s="73">
        <f>-SUMIFS(FinParameters!$E$8:$E$39,FinParameters!$B$8:$B$39,Financials!$E87,FinParameters!$C$8:$C$39,Financials!$F87)</f>
        <v>-21273466.312050667</v>
      </c>
      <c r="N87" s="73">
        <f>-SUMIFS(FinParameters!$F$8:$F$39,FinParameters!$B$8:$B$39,Financials!$E87,FinParameters!$C$8:$C$39,Financials!$F87)</f>
        <v>-74000000</v>
      </c>
      <c r="O87" s="73">
        <f>SUMIFS(FinParameters!$G$8:$G$39,FinParameters!$B$8:$B$39,Financials!$E87,FinParameters!$C$8:$C$39,Financials!$F87)</f>
        <v>10930920.6864246</v>
      </c>
      <c r="P87" s="73">
        <f t="shared" si="19"/>
        <v>66519973.699034438</v>
      </c>
      <c r="Q87" s="73">
        <f>P87/SUMIFS(FinParameters!$H$8:$H$39,FinParameters!$B$8:$B$39,Financials!$E87,FinParameters!$C$8:$C$39,Financials!$F87)</f>
        <v>21195313.613794748</v>
      </c>
      <c r="R87" s="73">
        <f t="shared" si="31"/>
        <v>3450894.3854590375</v>
      </c>
      <c r="S87" s="12">
        <f t="shared" si="20"/>
        <v>5.471610530893297E-2</v>
      </c>
      <c r="T87" s="114">
        <f t="shared" si="21"/>
        <v>97988622.60441725</v>
      </c>
      <c r="U87" s="73">
        <f>T87/SUMIFS(FinParameters!$L$8:$L$39,FinParameters!$B$8:$B$39,Financials!$E87,FinParameters!$C$8:$C$39,Financials!$F87)</f>
        <v>72860017.004998207</v>
      </c>
      <c r="V87" s="73">
        <f t="shared" si="22"/>
        <v>72860017.004998207</v>
      </c>
      <c r="W87" s="12"/>
      <c r="X87" s="73">
        <f t="shared" si="23"/>
        <v>164508596.30345169</v>
      </c>
      <c r="Y87" s="73">
        <f t="shared" si="24"/>
        <v>94055330.618792951</v>
      </c>
      <c r="Z87" s="73">
        <f t="shared" si="24"/>
        <v>76310911.390457243</v>
      </c>
      <c r="AA87" s="12">
        <f t="shared" si="25"/>
        <v>1.2099575928648698</v>
      </c>
      <c r="AB87" s="114">
        <f t="shared" si="26"/>
        <v>-41969474.584976926</v>
      </c>
      <c r="AC87" s="73">
        <f>AB87/SUMIFS(FinParameters!$L$8:$L$39,FinParameters!$B$8:$B$39,Financials!$E87,FinParameters!$C$8:$C$39,Financials!$F87)</f>
        <v>-31206649.819919106</v>
      </c>
      <c r="AD87" s="73">
        <f t="shared" si="27"/>
        <v>-31206649.819919106</v>
      </c>
      <c r="AE87" s="12"/>
      <c r="AF87" s="73">
        <f t="shared" si="28"/>
        <v>122539121.71847476</v>
      </c>
      <c r="AG87" s="73">
        <f t="shared" si="29"/>
        <v>62848680.798873842</v>
      </c>
      <c r="AH87" s="73">
        <f t="shared" si="29"/>
        <v>45104261.570538133</v>
      </c>
      <c r="AI87" s="12">
        <f t="shared" si="30"/>
        <v>0.7151564928716122</v>
      </c>
      <c r="AL87" s="73">
        <f>Summary!G87</f>
        <v>5020640.9520068923</v>
      </c>
      <c r="AM87" s="73">
        <f>IF(D87&lt;&gt;"avg",SUMIFS(Summary!$H:$H,Summary!$C:$C,Financials!C87,Summary!$E:$E,Financials!E87,Summary!$D:$D,1-Financials!D87,Summary!$F:$F,Financials!F87),SUMIFS(Summary!$H:$H,Summary!$C:$C,Financials!C87,Summary!$E:$E,Financials!E87,Summary!$D:$D,"avg",Summary!$F:$F,Financials!F87))</f>
        <v>-4985863.66915162</v>
      </c>
      <c r="AN87" s="20">
        <f>Summary!I87</f>
        <v>7830600.6083494294</v>
      </c>
      <c r="AP87" s="12">
        <v>1</v>
      </c>
    </row>
    <row r="88" spans="1:42" x14ac:dyDescent="0.3">
      <c r="A88">
        <v>84</v>
      </c>
      <c r="B88" t="str">
        <f>Summary!B88</f>
        <v>MarinusPortlandYallourn</v>
      </c>
      <c r="C88" t="str">
        <f>Summary!C88</f>
        <v>Wind</v>
      </c>
      <c r="D88" s="104">
        <f>Summary!D88</f>
        <v>0.5</v>
      </c>
      <c r="E88" t="str">
        <f>Summary!E88</f>
        <v>Cal-32</v>
      </c>
      <c r="F88" t="str">
        <f>Summary!F88</f>
        <v>Wartsila dual fuel</v>
      </c>
      <c r="G88" s="73">
        <f>SUMIFS(AL$5:AL88,$F$5:$F88,$F88,$D$5:$D88,$D88)</f>
        <v>54674217.135446653</v>
      </c>
      <c r="H88" s="73">
        <f>SUMIFS(AM$5:AM88,$F$5:$F88,$F88,$D$5:$D88,$D88)</f>
        <v>591584.44795008493</v>
      </c>
      <c r="I88" s="20">
        <f>SUMIFS(AN$5:AN88,$F$5:$F88,$F88,$D$5:$D88,$D88)</f>
        <v>76140947.760305002</v>
      </c>
      <c r="J88" s="73">
        <f t="shared" si="16"/>
        <v>76140947.760305002</v>
      </c>
      <c r="K88" s="73">
        <f t="shared" si="17"/>
        <v>130815164.89575166</v>
      </c>
      <c r="L88" s="73">
        <f t="shared" si="18"/>
        <v>131406749.34370175</v>
      </c>
      <c r="M88" s="73">
        <f>-SUMIFS(FinParameters!$E$8:$E$39,FinParameters!$B$8:$B$39,Financials!$E88,FinParameters!$C$8:$C$39,Financials!$F88)</f>
        <v>-21273466.312050667</v>
      </c>
      <c r="N88" s="73">
        <f>-SUMIFS(FinParameters!$F$8:$F$39,FinParameters!$B$8:$B$39,Financials!$E88,FinParameters!$C$8:$C$39,Financials!$F88)</f>
        <v>-74000000</v>
      </c>
      <c r="O88" s="73">
        <f>SUMIFS(FinParameters!$G$8:$G$39,FinParameters!$B$8:$B$39,Financials!$E88,FinParameters!$C$8:$C$39,Financials!$F88)</f>
        <v>10930920.6864246</v>
      </c>
      <c r="P88" s="73">
        <f t="shared" si="19"/>
        <v>54867481.448254332</v>
      </c>
      <c r="Q88" s="73">
        <f>P88/SUMIFS(FinParameters!$H$8:$H$39,FinParameters!$B$8:$B$39,Financials!$E88,FinParameters!$C$8:$C$39,Financials!$F88)</f>
        <v>17482470.479565091</v>
      </c>
      <c r="R88" s="73">
        <f t="shared" si="31"/>
        <v>-8201597.8653210681</v>
      </c>
      <c r="S88" s="12">
        <f t="shared" si="20"/>
        <v>-0.13004150297712849</v>
      </c>
      <c r="T88" s="114">
        <f t="shared" si="21"/>
        <v>54674217.135446653</v>
      </c>
      <c r="U88" s="73">
        <f>T88/SUMIFS(FinParameters!$L$8:$L$39,FinParameters!$B$8:$B$39,Financials!$E88,FinParameters!$C$8:$C$39,Financials!$F88)</f>
        <v>40653335.911306418</v>
      </c>
      <c r="V88" s="73">
        <f t="shared" si="22"/>
        <v>40653335.911306418</v>
      </c>
      <c r="W88" s="12"/>
      <c r="X88" s="73">
        <f t="shared" si="23"/>
        <v>109541698.58370098</v>
      </c>
      <c r="Y88" s="73">
        <f t="shared" si="24"/>
        <v>58135806.39087151</v>
      </c>
      <c r="Z88" s="73">
        <f t="shared" si="24"/>
        <v>32451738.045985349</v>
      </c>
      <c r="AA88" s="12">
        <f t="shared" si="25"/>
        <v>0.51454275849877873</v>
      </c>
      <c r="AB88" s="114">
        <f t="shared" si="26"/>
        <v>591584.44795008493</v>
      </c>
      <c r="AC88" s="73">
        <f>AB88/SUMIFS(FinParameters!$L$8:$L$39,FinParameters!$B$8:$B$39,Financials!$E88,FinParameters!$C$8:$C$39,Financials!$F88)</f>
        <v>439876.09777456574</v>
      </c>
      <c r="AD88" s="73">
        <f t="shared" si="27"/>
        <v>439876.09777456574</v>
      </c>
      <c r="AE88" s="12"/>
      <c r="AF88" s="73">
        <f t="shared" si="28"/>
        <v>110133283.03165106</v>
      </c>
      <c r="AG88" s="73">
        <f t="shared" si="29"/>
        <v>58575682.488646075</v>
      </c>
      <c r="AH88" s="73">
        <f t="shared" si="29"/>
        <v>32891614.143759914</v>
      </c>
      <c r="AI88" s="12">
        <f t="shared" si="30"/>
        <v>0.52151727124832326</v>
      </c>
      <c r="AL88" s="73">
        <f>Summary!G88</f>
        <v>1344521.3208224894</v>
      </c>
      <c r="AM88" s="73">
        <f>IF(D88&lt;&gt;"avg",SUMIFS(Summary!$H:$H,Summary!$C:$C,Financials!C88,Summary!$E:$E,Financials!E88,Summary!$D:$D,1-Financials!D88,Summary!$F:$F,Financials!F88),SUMIFS(Summary!$H:$H,Summary!$C:$C,Financials!C88,Summary!$E:$E,Financials!E88,Summary!$D:$D,"avg",Summary!$F:$F,Financials!F88))</f>
        <v>139884.18128095911</v>
      </c>
      <c r="AN88" s="20">
        <f>Summary!I88</f>
        <v>6734383.1467859335</v>
      </c>
      <c r="AP88" s="12">
        <v>1</v>
      </c>
    </row>
    <row r="89" spans="1:42" x14ac:dyDescent="0.3">
      <c r="A89">
        <v>85</v>
      </c>
      <c r="B89" t="str">
        <f>Summary!B89</f>
        <v>MarinusPortlandYallourn</v>
      </c>
      <c r="C89" t="str">
        <f>Summary!C89</f>
        <v>Wind</v>
      </c>
      <c r="D89" s="104">
        <f>Summary!D89</f>
        <v>0.25</v>
      </c>
      <c r="E89" t="str">
        <f>Summary!E89</f>
        <v>Cal-32</v>
      </c>
      <c r="F89" t="str">
        <f>Summary!F89</f>
        <v>Wartsila dual fuel</v>
      </c>
      <c r="G89" s="73">
        <f>SUMIFS(AL$5:AL89,$F$5:$F89,$F89,$D$5:$D89,$D89)</f>
        <v>22548490.650957029</v>
      </c>
      <c r="H89" s="73">
        <f>SUMIFS(AM$5:AM89,$F$5:$F89,$F89,$D$5:$D89,$D89)</f>
        <v>40645626.971906282</v>
      </c>
      <c r="I89" s="20">
        <f>SUMIFS(AN$5:AN89,$F$5:$F89,$F89,$D$5:$D89,$D89)</f>
        <v>65833451.192074351</v>
      </c>
      <c r="J89" s="73">
        <f t="shared" si="16"/>
        <v>65833451.192074351</v>
      </c>
      <c r="K89" s="73">
        <f t="shared" si="17"/>
        <v>88381941.843031377</v>
      </c>
      <c r="L89" s="73">
        <f t="shared" si="18"/>
        <v>129027568.81493765</v>
      </c>
      <c r="M89" s="73">
        <f>-SUMIFS(FinParameters!$E$8:$E$39,FinParameters!$B$8:$B$39,Financials!$E89,FinParameters!$C$8:$C$39,Financials!$F89)</f>
        <v>-21273466.312050667</v>
      </c>
      <c r="N89" s="73">
        <f>-SUMIFS(FinParameters!$F$8:$F$39,FinParameters!$B$8:$B$39,Financials!$E89,FinParameters!$C$8:$C$39,Financials!$F89)</f>
        <v>-74000000</v>
      </c>
      <c r="O89" s="73">
        <f>SUMIFS(FinParameters!$G$8:$G$39,FinParameters!$B$8:$B$39,Financials!$E89,FinParameters!$C$8:$C$39,Financials!$F89)</f>
        <v>10930920.6864246</v>
      </c>
      <c r="P89" s="73">
        <f t="shared" si="19"/>
        <v>44559984.880023688</v>
      </c>
      <c r="Q89" s="73">
        <f>P89/SUMIFS(FinParameters!$H$8:$H$39,FinParameters!$B$8:$B$39,Financials!$E89,FinParameters!$C$8:$C$39,Financials!$F89)</f>
        <v>14198184.419483067</v>
      </c>
      <c r="R89" s="73">
        <f t="shared" si="31"/>
        <v>-18509094.433551714</v>
      </c>
      <c r="S89" s="12">
        <f t="shared" si="20"/>
        <v>-0.29347335707131045</v>
      </c>
      <c r="T89" s="114">
        <f t="shared" si="21"/>
        <v>22548490.650957029</v>
      </c>
      <c r="U89" s="73">
        <f>T89/SUMIFS(FinParameters!$L$8:$L$39,FinParameters!$B$8:$B$39,Financials!$E89,FinParameters!$C$8:$C$39,Financials!$F89)</f>
        <v>16766062.922408221</v>
      </c>
      <c r="V89" s="73">
        <f t="shared" si="22"/>
        <v>16766062.922408221</v>
      </c>
      <c r="W89" s="12"/>
      <c r="X89" s="73">
        <f t="shared" si="23"/>
        <v>67108475.530980706</v>
      </c>
      <c r="Y89" s="73">
        <f t="shared" si="24"/>
        <v>30964247.341891289</v>
      </c>
      <c r="Z89" s="73">
        <f t="shared" si="24"/>
        <v>-1743031.5111434925</v>
      </c>
      <c r="AA89" s="12">
        <f t="shared" si="25"/>
        <v>-2.763686310493375E-2</v>
      </c>
      <c r="AB89" s="114">
        <f t="shared" si="26"/>
        <v>40645626.971906282</v>
      </c>
      <c r="AC89" s="73">
        <f>AB89/SUMIFS(FinParameters!$L$8:$L$39,FinParameters!$B$8:$B$39,Financials!$E89,FinParameters!$C$8:$C$39,Financials!$F89)</f>
        <v>30222295.136317246</v>
      </c>
      <c r="AD89" s="73">
        <f t="shared" si="27"/>
        <v>30222295.136317246</v>
      </c>
      <c r="AE89" s="12"/>
      <c r="AF89" s="73">
        <f t="shared" si="28"/>
        <v>107754102.50288698</v>
      </c>
      <c r="AG89" s="73">
        <f t="shared" si="29"/>
        <v>61186542.478208534</v>
      </c>
      <c r="AH89" s="73">
        <f t="shared" si="29"/>
        <v>28479263.625173755</v>
      </c>
      <c r="AI89" s="12">
        <f t="shared" si="30"/>
        <v>0.45155667301843255</v>
      </c>
      <c r="AL89" s="73">
        <f>Summary!G89</f>
        <v>-1781117.0255130131</v>
      </c>
      <c r="AM89" s="73">
        <f>IF(D89&lt;&gt;"avg",SUMIFS(Summary!$H:$H,Summary!$C:$C,Financials!C89,Summary!$E:$E,Financials!E89,Summary!$D:$D,1-Financials!D89,Summary!$F:$F,Financials!F89),SUMIFS(Summary!$H:$H,Summary!$C:$C,Financials!C89,Summary!$E:$E,Financials!E89,Summary!$D:$D,"avg",Summary!$F:$F,Financials!F89))</f>
        <v>5238975.3921296624</v>
      </c>
      <c r="AN89" s="20">
        <f>Summary!I89</f>
        <v>5792732.1556549044</v>
      </c>
      <c r="AP89" s="12">
        <v>1</v>
      </c>
    </row>
    <row r="90" spans="1:42" x14ac:dyDescent="0.3">
      <c r="A90">
        <v>86</v>
      </c>
      <c r="B90" t="str">
        <f>Summary!B90</f>
        <v>MarinusPortlandYallourn</v>
      </c>
      <c r="C90" t="str">
        <f>Summary!C90</f>
        <v>Wind</v>
      </c>
      <c r="D90" s="104">
        <f>Summary!D90</f>
        <v>0.05</v>
      </c>
      <c r="E90" t="str">
        <f>Summary!E90</f>
        <v>Cal-32</v>
      </c>
      <c r="F90" t="str">
        <f>Summary!F90</f>
        <v>Wartsila dual fuel</v>
      </c>
      <c r="G90" s="73">
        <f>SUMIFS(AL$5:AL90,$F$5:$F90,$F90,$D$5:$D90,$D90)</f>
        <v>-14167289.687772274</v>
      </c>
      <c r="H90" s="73">
        <f>SUMIFS(AM$5:AM90,$F$5:$F90,$F90,$D$5:$D90,$D90)</f>
        <v>93058318.526632071</v>
      </c>
      <c r="I90" s="20">
        <f>SUMIFS(AN$5:AN90,$F$5:$F90,$F90,$D$5:$D90,$D90)</f>
        <v>52532456.849515304</v>
      </c>
      <c r="J90" s="73">
        <f t="shared" si="16"/>
        <v>52532456.849515304</v>
      </c>
      <c r="K90" s="73">
        <f t="shared" si="17"/>
        <v>38365167.16174303</v>
      </c>
      <c r="L90" s="73">
        <f t="shared" si="18"/>
        <v>131423485.6883751</v>
      </c>
      <c r="M90" s="73">
        <f>-SUMIFS(FinParameters!$E$8:$E$39,FinParameters!$B$8:$B$39,Financials!$E90,FinParameters!$C$8:$C$39,Financials!$F90)</f>
        <v>-21273466.312050667</v>
      </c>
      <c r="N90" s="73">
        <f>-SUMIFS(FinParameters!$F$8:$F$39,FinParameters!$B$8:$B$39,Financials!$E90,FinParameters!$C$8:$C$39,Financials!$F90)</f>
        <v>-74000000</v>
      </c>
      <c r="O90" s="73">
        <f>SUMIFS(FinParameters!$G$8:$G$39,FinParameters!$B$8:$B$39,Financials!$E90,FinParameters!$C$8:$C$39,Financials!$F90)</f>
        <v>10930920.6864246</v>
      </c>
      <c r="P90" s="73">
        <f t="shared" si="19"/>
        <v>31258990.537464637</v>
      </c>
      <c r="Q90" s="73">
        <f>P90/SUMIFS(FinParameters!$H$8:$H$39,FinParameters!$B$8:$B$39,Financials!$E90,FinParameters!$C$8:$C$39,Financials!$F90)</f>
        <v>9960077.7157526519</v>
      </c>
      <c r="R90" s="73">
        <f t="shared" si="31"/>
        <v>-31810088.776110768</v>
      </c>
      <c r="S90" s="12">
        <f t="shared" si="20"/>
        <v>-0.50436900494381809</v>
      </c>
      <c r="T90" s="114">
        <f t="shared" si="21"/>
        <v>-14167289.687772274</v>
      </c>
      <c r="U90" s="73">
        <f>T90/SUMIFS(FinParameters!$L$8:$L$39,FinParameters!$B$8:$B$39,Financials!$E90,FinParameters!$C$8:$C$39,Financials!$F90)</f>
        <v>-10534171.622484788</v>
      </c>
      <c r="V90" s="73">
        <f t="shared" si="22"/>
        <v>-10534171.622484788</v>
      </c>
      <c r="W90" s="12"/>
      <c r="X90" s="73">
        <f t="shared" si="23"/>
        <v>17091700.849692363</v>
      </c>
      <c r="Y90" s="73">
        <f t="shared" si="24"/>
        <v>-574093.90673213638</v>
      </c>
      <c r="Z90" s="73">
        <f t="shared" si="24"/>
        <v>-42344260.398595557</v>
      </c>
      <c r="AA90" s="12">
        <f t="shared" si="25"/>
        <v>-0.67139493487866886</v>
      </c>
      <c r="AB90" s="114">
        <f t="shared" si="26"/>
        <v>93058318.526632071</v>
      </c>
      <c r="AC90" s="73">
        <f>AB90/SUMIFS(FinParameters!$L$8:$L$39,FinParameters!$B$8:$B$39,Financials!$E90,FinParameters!$C$8:$C$39,Financials!$F90)</f>
        <v>69194060.392898157</v>
      </c>
      <c r="AD90" s="73">
        <f t="shared" si="27"/>
        <v>69194060.392898157</v>
      </c>
      <c r="AE90" s="12"/>
      <c r="AF90" s="73">
        <f t="shared" si="28"/>
        <v>110150019.37632443</v>
      </c>
      <c r="AG90" s="73">
        <f t="shared" si="29"/>
        <v>68619966.486166015</v>
      </c>
      <c r="AH90" s="73">
        <f t="shared" si="29"/>
        <v>26849799.994302601</v>
      </c>
      <c r="AI90" s="12">
        <f t="shared" si="30"/>
        <v>0.42572050022812485</v>
      </c>
      <c r="AL90" s="73">
        <f>Summary!G90</f>
        <v>-5301416.5377721405</v>
      </c>
      <c r="AM90" s="73">
        <f>IF(D90&lt;&gt;"avg",SUMIFS(Summary!$H:$H,Summary!$C:$C,Financials!C90,Summary!$E:$E,Financials!E90,Summary!$D:$D,1-Financials!D90,Summary!$F:$F,Financials!F90),SUMIFS(Summary!$H:$H,Summary!$C:$C,Financials!C90,Summary!$E:$E,Financials!E90,Summary!$D:$D,"avg",Summary!$F:$F,Financials!F90))</f>
        <v>11836358.619761204</v>
      </c>
      <c r="AN90" s="20">
        <f>Summary!I90</f>
        <v>4577074.6833823929</v>
      </c>
      <c r="AP90" s="12">
        <v>1</v>
      </c>
    </row>
    <row r="91" spans="1:42" x14ac:dyDescent="0.3">
      <c r="A91">
        <v>87</v>
      </c>
      <c r="B91" t="str">
        <f>Summary!B91</f>
        <v>MarinusPortlandYallourn</v>
      </c>
      <c r="C91" t="str">
        <f>Summary!C91</f>
        <v>Wind</v>
      </c>
      <c r="D91" s="104">
        <f>Summary!D91</f>
        <v>0</v>
      </c>
      <c r="E91" t="str">
        <f>Summary!E91</f>
        <v>Cal-32</v>
      </c>
      <c r="F91" t="str">
        <f>Summary!F91</f>
        <v>Wartsila dual fuel</v>
      </c>
      <c r="G91" s="73">
        <f>SUMIFS(AL$5:AL91,$F$5:$F91,$F91,$D$5:$D91,$D91)</f>
        <v>-64335803.152538866</v>
      </c>
      <c r="H91" s="73">
        <f>SUMIFS(AM$5:AM91,$F$5:$F91,$F91,$D$5:$D91,$D91)</f>
        <v>205488168.63498393</v>
      </c>
      <c r="I91" s="20">
        <f>SUMIFS(AN$5:AN91,$F$5:$F91,$F91,$D$5:$D91,$D91)</f>
        <v>31009205.342346098</v>
      </c>
      <c r="J91" s="73">
        <f t="shared" si="16"/>
        <v>31009205.342346098</v>
      </c>
      <c r="K91" s="73">
        <f t="shared" si="17"/>
        <v>-33326597.810192768</v>
      </c>
      <c r="L91" s="73">
        <f t="shared" si="18"/>
        <v>172161570.82479116</v>
      </c>
      <c r="M91" s="73">
        <f>-SUMIFS(FinParameters!$E$8:$E$39,FinParameters!$B$8:$B$39,Financials!$E91,FinParameters!$C$8:$C$39,Financials!$F91)</f>
        <v>-21273466.312050667</v>
      </c>
      <c r="N91" s="73">
        <f>-SUMIFS(FinParameters!$F$8:$F$39,FinParameters!$B$8:$B$39,Financials!$E91,FinParameters!$C$8:$C$39,Financials!$F91)</f>
        <v>-74000000</v>
      </c>
      <c r="O91" s="73">
        <f>SUMIFS(FinParameters!$G$8:$G$39,FinParameters!$B$8:$B$39,Financials!$E91,FinParameters!$C$8:$C$39,Financials!$F91)</f>
        <v>10930920.6864246</v>
      </c>
      <c r="P91" s="73">
        <f t="shared" si="19"/>
        <v>9735739.0302954316</v>
      </c>
      <c r="Q91" s="73">
        <f>P91/SUMIFS(FinParameters!$H$8:$H$39,FinParameters!$B$8:$B$39,Financials!$E91,FinParameters!$C$8:$C$39,Financials!$F91)</f>
        <v>3102106.4882376664</v>
      </c>
      <c r="R91" s="73">
        <f t="shared" si="31"/>
        <v>-53333340.28327997</v>
      </c>
      <c r="S91" s="12">
        <f t="shared" si="20"/>
        <v>-0.84563372200361508</v>
      </c>
      <c r="T91" s="114">
        <f t="shared" si="21"/>
        <v>-64335803.152538866</v>
      </c>
      <c r="U91" s="73">
        <f>T91/SUMIFS(FinParameters!$L$8:$L$39,FinParameters!$B$8:$B$39,Financials!$E91,FinParameters!$C$8:$C$39,Financials!$F91)</f>
        <v>-47837265.053186797</v>
      </c>
      <c r="V91" s="73">
        <f t="shared" si="22"/>
        <v>-47837265.053186797</v>
      </c>
      <c r="W91" s="12"/>
      <c r="X91" s="73">
        <f t="shared" si="23"/>
        <v>-54600064.122243434</v>
      </c>
      <c r="Y91" s="73">
        <f t="shared" si="24"/>
        <v>-44735158.564949133</v>
      </c>
      <c r="Z91" s="73">
        <f t="shared" si="24"/>
        <v>-101170605.33646676</v>
      </c>
      <c r="AA91" s="12">
        <f t="shared" si="25"/>
        <v>-1.6041237074898942</v>
      </c>
      <c r="AB91" s="114">
        <f t="shared" si="26"/>
        <v>205488168.63498393</v>
      </c>
      <c r="AC91" s="73">
        <f>AB91/SUMIFS(FinParameters!$L$8:$L$39,FinParameters!$B$8:$B$39,Financials!$E91,FinParameters!$C$8:$C$39,Financials!$F91)</f>
        <v>152791937.09572512</v>
      </c>
      <c r="AD91" s="73">
        <f t="shared" si="27"/>
        <v>152791937.09572512</v>
      </c>
      <c r="AE91" s="12"/>
      <c r="AF91" s="73">
        <f t="shared" si="28"/>
        <v>150888104.51274049</v>
      </c>
      <c r="AG91" s="73">
        <f t="shared" si="29"/>
        <v>108056778.53077599</v>
      </c>
      <c r="AH91" s="73">
        <f t="shared" si="29"/>
        <v>51621331.75925836</v>
      </c>
      <c r="AI91" s="12">
        <f t="shared" si="30"/>
        <v>0.81848874791084902</v>
      </c>
      <c r="AL91" s="73">
        <f>Summary!G91</f>
        <v>-9526658.5726267956</v>
      </c>
      <c r="AM91" s="73">
        <f>IF(D91&lt;&gt;"avg",SUMIFS(Summary!$H:$H,Summary!$C:$C,Financials!C91,Summary!$E:$E,Financials!E91,Summary!$D:$D,1-Financials!D91,Summary!$F:$F,Financials!F91),SUMIFS(Summary!$H:$H,Summary!$C:$C,Financials!C91,Summary!$E:$E,Financials!E91,Summary!$D:$D,"avg",Summary!$F:$F,Financials!F91))</f>
        <v>24131511.993835799</v>
      </c>
      <c r="AN91" s="20">
        <f>Summary!I91</f>
        <v>2918648.1070445776</v>
      </c>
      <c r="AP91" s="12">
        <v>1</v>
      </c>
    </row>
    <row r="92" spans="1:42" x14ac:dyDescent="0.3">
      <c r="A92">
        <v>88</v>
      </c>
      <c r="B92" t="str">
        <f>Summary!B92</f>
        <v>MarinusPortlandYallourn</v>
      </c>
      <c r="C92" t="str">
        <f>Summary!C92</f>
        <v>Wind</v>
      </c>
      <c r="D92" s="104" t="str">
        <f>Summary!D92</f>
        <v>avg</v>
      </c>
      <c r="E92" t="str">
        <f>Summary!E92</f>
        <v>Cal-32</v>
      </c>
      <c r="F92" t="str">
        <f>Summary!F92</f>
        <v>Wartsila dual fuel</v>
      </c>
      <c r="G92" s="73">
        <f>SUMIFS(AL$5:AL92,$F$5:$F92,$F92,$D$5:$D92,$D92)</f>
        <v>62357840.776685245</v>
      </c>
      <c r="H92" s="73">
        <f>SUMIFS(AM$5:AM92,$F$5:$F92,$F92,$D$5:$D92,$D92)</f>
        <v>-1890259.0143649797</v>
      </c>
      <c r="I92" s="20">
        <f>SUMIFS(AN$5:AN92,$F$5:$F92,$F92,$D$5:$D92,$D92)</f>
        <v>77531413.412722528</v>
      </c>
      <c r="J92" s="73">
        <f t="shared" si="16"/>
        <v>77531413.412722528</v>
      </c>
      <c r="K92" s="73">
        <f t="shared" si="17"/>
        <v>139889254.18940777</v>
      </c>
      <c r="L92" s="73">
        <f t="shared" si="18"/>
        <v>137998995.17504281</v>
      </c>
      <c r="M92" s="73">
        <f>-SUMIFS(FinParameters!$E$8:$E$39,FinParameters!$B$8:$B$39,Financials!$E92,FinParameters!$C$8:$C$39,Financials!$F92)</f>
        <v>-21273466.312050667</v>
      </c>
      <c r="N92" s="73">
        <f>-SUMIFS(FinParameters!$F$8:$F$39,FinParameters!$B$8:$B$39,Financials!$E92,FinParameters!$C$8:$C$39,Financials!$F92)</f>
        <v>-74000000</v>
      </c>
      <c r="O92" s="73">
        <f>SUMIFS(FinParameters!$G$8:$G$39,FinParameters!$B$8:$B$39,Financials!$E92,FinParameters!$C$8:$C$39,Financials!$F92)</f>
        <v>10930920.6864246</v>
      </c>
      <c r="P92" s="73">
        <f t="shared" si="19"/>
        <v>56257947.100671858</v>
      </c>
      <c r="Q92" s="73">
        <f>P92/SUMIFS(FinParameters!$H$8:$H$39,FinParameters!$B$8:$B$39,Financials!$E92,FinParameters!$C$8:$C$39,Financials!$F92)</f>
        <v>17925515.687393051</v>
      </c>
      <c r="R92" s="73">
        <f t="shared" si="31"/>
        <v>-6811132.2129035424</v>
      </c>
      <c r="S92" s="12">
        <f t="shared" si="20"/>
        <v>-0.1079947937568429</v>
      </c>
      <c r="T92" s="114">
        <f t="shared" si="21"/>
        <v>62357840.776685245</v>
      </c>
      <c r="U92" s="73">
        <f>T92/SUMIFS(FinParameters!$L$8:$L$39,FinParameters!$B$8:$B$39,Financials!$E92,FinParameters!$C$8:$C$39,Financials!$F92)</f>
        <v>46366539.488222636</v>
      </c>
      <c r="V92" s="73">
        <f t="shared" si="22"/>
        <v>46366539.488222636</v>
      </c>
      <c r="W92" s="12"/>
      <c r="X92" s="73">
        <f t="shared" si="23"/>
        <v>118615787.8773571</v>
      </c>
      <c r="Y92" s="73">
        <f t="shared" si="24"/>
        <v>64292055.175615683</v>
      </c>
      <c r="Z92" s="73">
        <f t="shared" si="24"/>
        <v>39555407.275319092</v>
      </c>
      <c r="AA92" s="12">
        <f t="shared" si="25"/>
        <v>0.62717591101420955</v>
      </c>
      <c r="AB92" s="114">
        <f t="shared" si="26"/>
        <v>-1890259.0143649797</v>
      </c>
      <c r="AC92" s="73">
        <f>AB92/SUMIFS(FinParameters!$L$8:$L$39,FinParameters!$B$8:$B$39,Financials!$E92,FinParameters!$C$8:$C$39,Financials!$F92)</f>
        <v>-1405513.2143910252</v>
      </c>
      <c r="AD92" s="73">
        <f t="shared" si="27"/>
        <v>-1405513.2143910252</v>
      </c>
      <c r="AE92" s="12"/>
      <c r="AF92" s="73">
        <f t="shared" si="28"/>
        <v>116725528.86299212</v>
      </c>
      <c r="AG92" s="73">
        <f t="shared" si="29"/>
        <v>62886541.96122466</v>
      </c>
      <c r="AH92" s="73">
        <f t="shared" si="29"/>
        <v>38149894.060928069</v>
      </c>
      <c r="AI92" s="12">
        <f t="shared" si="30"/>
        <v>0.60489061321553861</v>
      </c>
      <c r="AL92" s="73">
        <f>Summary!G92</f>
        <v>1767109.8572204274</v>
      </c>
      <c r="AM92" s="73">
        <f>IF(D92&lt;&gt;"avg",SUMIFS(Summary!$H:$H,Summary!$C:$C,Financials!C92,Summary!$E:$E,Financials!E92,Summary!$D:$D,1-Financials!D92,Summary!$F:$F,Financials!F92),SUMIFS(Summary!$H:$H,Summary!$C:$C,Financials!C92,Summary!$E:$E,Financials!E92,Summary!$D:$D,"avg",Summary!$F:$F,Financials!F92))</f>
        <v>-46102.110212812746</v>
      </c>
      <c r="AN92" s="20">
        <f>Summary!I92</f>
        <v>6868514.6708785817</v>
      </c>
      <c r="AP92" s="12">
        <v>1</v>
      </c>
    </row>
    <row r="93" spans="1:42" x14ac:dyDescent="0.3">
      <c r="A93">
        <v>89</v>
      </c>
      <c r="B93" t="str">
        <f>Summary!B93</f>
        <v>MarinusPortlandYallourn</v>
      </c>
      <c r="C93" t="str">
        <f>Summary!C93</f>
        <v>Wind</v>
      </c>
      <c r="D93" s="104">
        <f>Summary!D93</f>
        <v>1</v>
      </c>
      <c r="E93" t="str">
        <f>Summary!E93</f>
        <v>Cal-33</v>
      </c>
      <c r="F93" t="str">
        <f>Summary!F93</f>
        <v>Wartsila dual fuel</v>
      </c>
      <c r="G93" s="73">
        <f>SUMIFS(AL$5:AL93,$F$5:$F93,$F93,$D$5:$D93,$D93)</f>
        <v>289464618.26218587</v>
      </c>
      <c r="H93" s="73">
        <f>SUMIFS(AM$5:AM93,$F$5:$F93,$F93,$D$5:$D93,$D93)</f>
        <v>-265469037.29600394</v>
      </c>
      <c r="I93" s="20">
        <f>SUMIFS(AN$5:AN93,$F$5:$F93,$F93,$D$5:$D93,$D93)</f>
        <v>163782856.79390043</v>
      </c>
      <c r="J93" s="73">
        <f t="shared" si="16"/>
        <v>163782856.79390043</v>
      </c>
      <c r="K93" s="73">
        <f t="shared" si="17"/>
        <v>453247475.0560863</v>
      </c>
      <c r="L93" s="73">
        <f t="shared" si="18"/>
        <v>187778437.76008236</v>
      </c>
      <c r="M93" s="73">
        <f>-SUMIFS(FinParameters!$E$8:$E$39,FinParameters!$B$8:$B$39,Financials!$E93,FinParameters!$C$8:$C$39,Financials!$F93)</f>
        <v>-23215927.969851933</v>
      </c>
      <c r="N93" s="73">
        <f>-SUMIFS(FinParameters!$F$8:$F$39,FinParameters!$B$8:$B$39,Financials!$E93,FinParameters!$C$8:$C$39,Financials!$F93)</f>
        <v>-74000000</v>
      </c>
      <c r="O93" s="73">
        <f>SUMIFS(FinParameters!$G$8:$G$39,FinParameters!$B$8:$B$39,Financials!$E93,FinParameters!$C$8:$C$39,Financials!$F93)</f>
        <v>9266439.5819008537</v>
      </c>
      <c r="P93" s="73">
        <f t="shared" si="19"/>
        <v>140566928.82404849</v>
      </c>
      <c r="Q93" s="73">
        <f>P93/SUMIFS(FinParameters!$H$8:$H$39,FinParameters!$B$8:$B$39,Financials!$E93,FinParameters!$C$8:$C$39,Financials!$F93)</f>
        <v>40717232.24930913</v>
      </c>
      <c r="R93" s="73">
        <f t="shared" si="31"/>
        <v>75833368.405949339</v>
      </c>
      <c r="S93" s="12">
        <f t="shared" si="20"/>
        <v>1.1714691408314186</v>
      </c>
      <c r="T93" s="114">
        <f t="shared" si="21"/>
        <v>289464618.26218587</v>
      </c>
      <c r="U93" s="73">
        <f>T93/SUMIFS(FinParameters!$L$8:$L$39,FinParameters!$B$8:$B$39,Financials!$E93,FinParameters!$C$8:$C$39,Financials!$F93)</f>
        <v>209983532.11828491</v>
      </c>
      <c r="V93" s="73">
        <f t="shared" si="22"/>
        <v>209983532.11828491</v>
      </c>
      <c r="W93" s="12"/>
      <c r="X93" s="73">
        <f t="shared" si="23"/>
        <v>430031547.08623439</v>
      </c>
      <c r="Y93" s="73">
        <f t="shared" si="24"/>
        <v>250700764.36759403</v>
      </c>
      <c r="Z93" s="73">
        <f t="shared" si="24"/>
        <v>285816900.52423424</v>
      </c>
      <c r="AA93" s="12">
        <f t="shared" si="25"/>
        <v>4.4152816356494027</v>
      </c>
      <c r="AB93" s="114">
        <f t="shared" si="26"/>
        <v>-265469037.29600394</v>
      </c>
      <c r="AC93" s="73">
        <f>AB93/SUMIFS(FinParameters!$L$8:$L$39,FinParameters!$B$8:$B$39,Financials!$E93,FinParameters!$C$8:$C$39,Financials!$F93)</f>
        <v>-192576648.75976223</v>
      </c>
      <c r="AD93" s="73">
        <f t="shared" si="27"/>
        <v>-192576648.75976223</v>
      </c>
      <c r="AE93" s="12"/>
      <c r="AF93" s="73">
        <f t="shared" si="28"/>
        <v>164562509.79023045</v>
      </c>
      <c r="AG93" s="73">
        <f t="shared" si="29"/>
        <v>58124115.607831806</v>
      </c>
      <c r="AH93" s="73">
        <f t="shared" si="29"/>
        <v>93240251.764472008</v>
      </c>
      <c r="AI93" s="12">
        <f t="shared" si="30"/>
        <v>1.4403695882360665</v>
      </c>
      <c r="AL93" s="73">
        <f>Summary!G93</f>
        <v>20378751.113233399</v>
      </c>
      <c r="AM93" s="73">
        <f>IF(D93&lt;&gt;"avg",SUMIFS(Summary!$H:$H,Summary!$C:$C,Financials!C93,Summary!$E:$E,Financials!E93,Summary!$D:$D,1-Financials!D93,Summary!$F:$F,Financials!F93),SUMIFS(Summary!$H:$H,Summary!$C:$C,Financials!C93,Summary!$E:$E,Financials!E93,Summary!$D:$D,"avg",Summary!$F:$F,Financials!F93))</f>
        <v>-26537119.808107905</v>
      </c>
      <c r="AN93" s="20">
        <f>Summary!I93</f>
        <v>13980582.572280727</v>
      </c>
      <c r="AP93" s="12">
        <v>1</v>
      </c>
    </row>
    <row r="94" spans="1:42" x14ac:dyDescent="0.3">
      <c r="A94">
        <v>90</v>
      </c>
      <c r="B94" t="str">
        <f>Summary!B94</f>
        <v>MarinusPortlandYallourn</v>
      </c>
      <c r="C94" t="str">
        <f>Summary!C94</f>
        <v>Wind</v>
      </c>
      <c r="D94" s="104">
        <f>Summary!D94</f>
        <v>0.95</v>
      </c>
      <c r="E94" t="str">
        <f>Summary!E94</f>
        <v>Cal-33</v>
      </c>
      <c r="F94" t="str">
        <f>Summary!F94</f>
        <v>Wartsila dual fuel</v>
      </c>
      <c r="G94" s="73">
        <f>SUMIFS(AL$5:AL94,$F$5:$F94,$F94,$D$5:$D94,$D94)</f>
        <v>171899826.28294042</v>
      </c>
      <c r="H94" s="73">
        <f>SUMIFS(AM$5:AM94,$F$5:$F94,$F94,$D$5:$D94,$D94)</f>
        <v>-117238335.02229455</v>
      </c>
      <c r="I94" s="20">
        <f>SUMIFS(AN$5:AN94,$F$5:$F94,$F94,$D$5:$D94,$D94)</f>
        <v>117580227.58581373</v>
      </c>
      <c r="J94" s="73">
        <f t="shared" si="16"/>
        <v>117580227.58581373</v>
      </c>
      <c r="K94" s="73">
        <f t="shared" si="17"/>
        <v>289480053.86875415</v>
      </c>
      <c r="L94" s="73">
        <f t="shared" si="18"/>
        <v>172241718.8464596</v>
      </c>
      <c r="M94" s="73">
        <f>-SUMIFS(FinParameters!$E$8:$E$39,FinParameters!$B$8:$B$39,Financials!$E94,FinParameters!$C$8:$C$39,Financials!$F94)</f>
        <v>-23215927.969851933</v>
      </c>
      <c r="N94" s="73">
        <f>-SUMIFS(FinParameters!$F$8:$F$39,FinParameters!$B$8:$B$39,Financials!$E94,FinParameters!$C$8:$C$39,Financials!$F94)</f>
        <v>-74000000</v>
      </c>
      <c r="O94" s="73">
        <f>SUMIFS(FinParameters!$G$8:$G$39,FinParameters!$B$8:$B$39,Financials!$E94,FinParameters!$C$8:$C$39,Financials!$F94)</f>
        <v>9266439.5819008537</v>
      </c>
      <c r="P94" s="73">
        <f t="shared" si="19"/>
        <v>94364299.61596179</v>
      </c>
      <c r="Q94" s="73">
        <f>P94/SUMIFS(FinParameters!$H$8:$H$39,FinParameters!$B$8:$B$39,Financials!$E94,FinParameters!$C$8:$C$39,Financials!$F94)</f>
        <v>27333976.317544524</v>
      </c>
      <c r="R94" s="73">
        <f t="shared" si="31"/>
        <v>29630739.197862644</v>
      </c>
      <c r="S94" s="12">
        <f t="shared" si="20"/>
        <v>0.45773380927118063</v>
      </c>
      <c r="T94" s="114">
        <f t="shared" si="21"/>
        <v>171899826.28294042</v>
      </c>
      <c r="U94" s="73">
        <f>T94/SUMIFS(FinParameters!$L$8:$L$39,FinParameters!$B$8:$B$39,Financials!$E94,FinParameters!$C$8:$C$39,Financials!$F94)</f>
        <v>124699636.55702105</v>
      </c>
      <c r="V94" s="73">
        <f t="shared" si="22"/>
        <v>124699636.55702105</v>
      </c>
      <c r="W94" s="12"/>
      <c r="X94" s="73">
        <f t="shared" si="23"/>
        <v>266264125.89890221</v>
      </c>
      <c r="Y94" s="73">
        <f t="shared" si="24"/>
        <v>152033612.87456557</v>
      </c>
      <c r="Z94" s="73">
        <f t="shared" si="24"/>
        <v>154330375.75488371</v>
      </c>
      <c r="AA94" s="12">
        <f t="shared" si="25"/>
        <v>2.3840860097621599</v>
      </c>
      <c r="AB94" s="114">
        <f t="shared" si="26"/>
        <v>-117238335.02229455</v>
      </c>
      <c r="AC94" s="73">
        <f>AB94/SUMIFS(FinParameters!$L$8:$L$39,FinParameters!$B$8:$B$39,Financials!$E94,FinParameters!$C$8:$C$39,Financials!$F94)</f>
        <v>-85047077.032917693</v>
      </c>
      <c r="AD94" s="73">
        <f t="shared" si="27"/>
        <v>-85047077.032917693</v>
      </c>
      <c r="AE94" s="12"/>
      <c r="AF94" s="73">
        <f t="shared" si="28"/>
        <v>149025790.87660766</v>
      </c>
      <c r="AG94" s="73">
        <f t="shared" si="29"/>
        <v>66986535.841647878</v>
      </c>
      <c r="AH94" s="73">
        <f t="shared" si="29"/>
        <v>69283298.721966013</v>
      </c>
      <c r="AI94" s="12">
        <f t="shared" si="30"/>
        <v>1.0702840732763832</v>
      </c>
      <c r="AL94" s="73">
        <f>Summary!G94</f>
        <v>11460794.698896794</v>
      </c>
      <c r="AM94" s="73">
        <f>IF(D94&lt;&gt;"avg",SUMIFS(Summary!$H:$H,Summary!$C:$C,Financials!C94,Summary!$E:$E,Financials!E94,Summary!$D:$D,1-Financials!D94,Summary!$F:$F,Financials!F94),SUMIFS(Summary!$H:$H,Summary!$C:$C,Financials!C94,Summary!$E:$E,Financials!E94,Summary!$D:$D,"avg",Summary!$F:$F,Financials!F94))</f>
        <v>-12198543.843411159</v>
      </c>
      <c r="AN94" s="20">
        <f>Summary!I94</f>
        <v>10077684.257447168</v>
      </c>
      <c r="AP94" s="12">
        <v>1</v>
      </c>
    </row>
    <row r="95" spans="1:42" x14ac:dyDescent="0.3">
      <c r="A95">
        <v>91</v>
      </c>
      <c r="B95" t="str">
        <f>Summary!B95</f>
        <v>MarinusPortlandYallourn</v>
      </c>
      <c r="C95" t="str">
        <f>Summary!C95</f>
        <v>Wind</v>
      </c>
      <c r="D95" s="104">
        <f>Summary!D95</f>
        <v>0.75</v>
      </c>
      <c r="E95" t="str">
        <f>Summary!E95</f>
        <v>Cal-33</v>
      </c>
      <c r="F95" t="str">
        <f>Summary!F95</f>
        <v>Wartsila dual fuel</v>
      </c>
      <c r="G95" s="73">
        <f>SUMIFS(AL$5:AL95,$F$5:$F95,$F95,$D$5:$D95,$D95)</f>
        <v>105220094.17898886</v>
      </c>
      <c r="H95" s="73">
        <f>SUMIFS(AM$5:AM95,$F$5:$F95,$F95,$D$5:$D95,$D95)</f>
        <v>-47126743.6301568</v>
      </c>
      <c r="I95" s="20">
        <f>SUMIFS(AN$5:AN95,$F$5:$F95,$F95,$D$5:$D95,$D95)</f>
        <v>96241011.28523992</v>
      </c>
      <c r="J95" s="73">
        <f t="shared" si="16"/>
        <v>96241011.28523992</v>
      </c>
      <c r="K95" s="73">
        <f t="shared" si="17"/>
        <v>201461105.46422878</v>
      </c>
      <c r="L95" s="73">
        <f t="shared" si="18"/>
        <v>154334361.83407199</v>
      </c>
      <c r="M95" s="73">
        <f>-SUMIFS(FinParameters!$E$8:$E$39,FinParameters!$B$8:$B$39,Financials!$E95,FinParameters!$C$8:$C$39,Financials!$F95)</f>
        <v>-23215927.969851933</v>
      </c>
      <c r="N95" s="73">
        <f>-SUMIFS(FinParameters!$F$8:$F$39,FinParameters!$B$8:$B$39,Financials!$E95,FinParameters!$C$8:$C$39,Financials!$F95)</f>
        <v>-74000000</v>
      </c>
      <c r="O95" s="73">
        <f>SUMIFS(FinParameters!$G$8:$G$39,FinParameters!$B$8:$B$39,Financials!$E95,FinParameters!$C$8:$C$39,Financials!$F95)</f>
        <v>9266439.5819008537</v>
      </c>
      <c r="P95" s="73">
        <f t="shared" si="19"/>
        <v>73025083.315387994</v>
      </c>
      <c r="Q95" s="73">
        <f>P95/SUMIFS(FinParameters!$H$8:$H$39,FinParameters!$B$8:$B$39,Financials!$E95,FinParameters!$C$8:$C$39,Financials!$F95)</f>
        <v>21152765.463771801</v>
      </c>
      <c r="R95" s="73">
        <f t="shared" si="31"/>
        <v>8291522.8972888477</v>
      </c>
      <c r="S95" s="12">
        <f t="shared" si="20"/>
        <v>0.12808692807464647</v>
      </c>
      <c r="T95" s="114">
        <f t="shared" si="21"/>
        <v>105220094.17898886</v>
      </c>
      <c r="U95" s="73">
        <f>T95/SUMIFS(FinParameters!$L$8:$L$39,FinParameters!$B$8:$B$39,Financials!$E95,FinParameters!$C$8:$C$39,Financials!$F95)</f>
        <v>76328800.245667115</v>
      </c>
      <c r="V95" s="73">
        <f t="shared" si="22"/>
        <v>76328800.245667115</v>
      </c>
      <c r="W95" s="12"/>
      <c r="X95" s="73">
        <f t="shared" si="23"/>
        <v>178245177.49437684</v>
      </c>
      <c r="Y95" s="73">
        <f t="shared" si="24"/>
        <v>97481565.70943892</v>
      </c>
      <c r="Z95" s="73">
        <f t="shared" si="24"/>
        <v>84620323.142955959</v>
      </c>
      <c r="AA95" s="12">
        <f t="shared" si="25"/>
        <v>1.3072094690360423</v>
      </c>
      <c r="AB95" s="114">
        <f t="shared" si="26"/>
        <v>-47126743.6301568</v>
      </c>
      <c r="AC95" s="73">
        <f>AB95/SUMIFS(FinParameters!$L$8:$L$39,FinParameters!$B$8:$B$39,Financials!$E95,FinParameters!$C$8:$C$39,Financials!$F95)</f>
        <v>-34186700.067536198</v>
      </c>
      <c r="AD95" s="73">
        <f t="shared" si="27"/>
        <v>-34186700.067536198</v>
      </c>
      <c r="AE95" s="12"/>
      <c r="AF95" s="73">
        <f t="shared" si="28"/>
        <v>131118433.86422004</v>
      </c>
      <c r="AG95" s="73">
        <f t="shared" si="29"/>
        <v>63294865.641902722</v>
      </c>
      <c r="AH95" s="73">
        <f t="shared" si="29"/>
        <v>50433623.075419761</v>
      </c>
      <c r="AI95" s="12">
        <f t="shared" si="30"/>
        <v>0.77909546068037372</v>
      </c>
      <c r="AL95" s="73">
        <f>Summary!G95</f>
        <v>7231471.574571616</v>
      </c>
      <c r="AM95" s="73">
        <f>IF(D95&lt;&gt;"avg",SUMIFS(Summary!$H:$H,Summary!$C:$C,Financials!C95,Summary!$E:$E,Financials!E95,Summary!$D:$D,1-Financials!D95,Summary!$F:$F,Financials!F95),SUMIFS(Summary!$H:$H,Summary!$C:$C,Financials!C95,Summary!$E:$E,Financials!E95,Summary!$D:$D,"avg",Summary!$F:$F,Financials!F95))</f>
        <v>-5157269.0451798718</v>
      </c>
      <c r="AN95" s="20">
        <f>Summary!I95</f>
        <v>8447571.2741548158</v>
      </c>
      <c r="AP95" s="12">
        <v>1</v>
      </c>
    </row>
    <row r="96" spans="1:42" x14ac:dyDescent="0.3">
      <c r="A96">
        <v>92</v>
      </c>
      <c r="B96" t="str">
        <f>Summary!B96</f>
        <v>MarinusPortlandYallourn</v>
      </c>
      <c r="C96" t="str">
        <f>Summary!C96</f>
        <v>Wind</v>
      </c>
      <c r="D96" s="104">
        <f>Summary!D96</f>
        <v>0.5</v>
      </c>
      <c r="E96" t="str">
        <f>Summary!E96</f>
        <v>Cal-33</v>
      </c>
      <c r="F96" t="str">
        <f>Summary!F96</f>
        <v>Wartsila dual fuel</v>
      </c>
      <c r="G96" s="73">
        <f>SUMIFS(AL$5:AL96,$F$5:$F96,$F96,$D$5:$D96,$D96)</f>
        <v>58392769.831291951</v>
      </c>
      <c r="H96" s="73">
        <f>SUMIFS(AM$5:AM96,$F$5:$F96,$F96,$D$5:$D96,$D96)</f>
        <v>711131.32913330884</v>
      </c>
      <c r="I96" s="20">
        <f>SUMIFS(AN$5:AN96,$F$5:$F96,$F96,$D$5:$D96,$D96)</f>
        <v>83505151.030628115</v>
      </c>
      <c r="J96" s="73">
        <f t="shared" si="16"/>
        <v>83505151.030628115</v>
      </c>
      <c r="K96" s="73">
        <f t="shared" si="17"/>
        <v>141897920.86192006</v>
      </c>
      <c r="L96" s="73">
        <f t="shared" si="18"/>
        <v>142609052.19105339</v>
      </c>
      <c r="M96" s="73">
        <f>-SUMIFS(FinParameters!$E$8:$E$39,FinParameters!$B$8:$B$39,Financials!$E96,FinParameters!$C$8:$C$39,Financials!$F96)</f>
        <v>-23215927.969851933</v>
      </c>
      <c r="N96" s="73">
        <f>-SUMIFS(FinParameters!$F$8:$F$39,FinParameters!$B$8:$B$39,Financials!$E96,FinParameters!$C$8:$C$39,Financials!$F96)</f>
        <v>-74000000</v>
      </c>
      <c r="O96" s="73">
        <f>SUMIFS(FinParameters!$G$8:$G$39,FinParameters!$B$8:$B$39,Financials!$E96,FinParameters!$C$8:$C$39,Financials!$F96)</f>
        <v>9266439.5819008537</v>
      </c>
      <c r="P96" s="73">
        <f t="shared" si="19"/>
        <v>60289223.060776182</v>
      </c>
      <c r="Q96" s="73">
        <f>P96/SUMIFS(FinParameters!$H$8:$H$39,FinParameters!$B$8:$B$39,Financials!$E96,FinParameters!$C$8:$C$39,Financials!$F96)</f>
        <v>17463640.402706537</v>
      </c>
      <c r="R96" s="73">
        <f t="shared" si="31"/>
        <v>-4444337.3573229648</v>
      </c>
      <c r="S96" s="12">
        <f t="shared" si="20"/>
        <v>-6.8655846034391038E-2</v>
      </c>
      <c r="T96" s="114">
        <f t="shared" si="21"/>
        <v>58392769.831291951</v>
      </c>
      <c r="U96" s="73">
        <f>T96/SUMIFS(FinParameters!$L$8:$L$39,FinParameters!$B$8:$B$39,Financials!$E96,FinParameters!$C$8:$C$39,Financials!$F96)</f>
        <v>42359305.026491009</v>
      </c>
      <c r="V96" s="73">
        <f t="shared" si="22"/>
        <v>42359305.026491009</v>
      </c>
      <c r="W96" s="12"/>
      <c r="X96" s="73">
        <f t="shared" si="23"/>
        <v>118681992.89206812</v>
      </c>
      <c r="Y96" s="73">
        <f t="shared" si="24"/>
        <v>59822945.42919755</v>
      </c>
      <c r="Z96" s="73">
        <f t="shared" si="24"/>
        <v>37914967.66916804</v>
      </c>
      <c r="AA96" s="12">
        <f t="shared" si="25"/>
        <v>0.58570805350862831</v>
      </c>
      <c r="AB96" s="114">
        <f t="shared" si="26"/>
        <v>711131.32913330884</v>
      </c>
      <c r="AC96" s="73">
        <f>AB96/SUMIFS(FinParameters!$L$8:$L$39,FinParameters!$B$8:$B$39,Financials!$E96,FinParameters!$C$8:$C$39,Financials!$F96)</f>
        <v>515869.15591918456</v>
      </c>
      <c r="AD96" s="73">
        <f t="shared" si="27"/>
        <v>515869.15591918456</v>
      </c>
      <c r="AE96" s="12"/>
      <c r="AF96" s="73">
        <f t="shared" si="28"/>
        <v>119393124.22120142</v>
      </c>
      <c r="AG96" s="73">
        <f t="shared" si="29"/>
        <v>60338814.585116737</v>
      </c>
      <c r="AH96" s="73">
        <f t="shared" si="29"/>
        <v>38430836.825087227</v>
      </c>
      <c r="AI96" s="12">
        <f t="shared" si="30"/>
        <v>0.59367716802337622</v>
      </c>
      <c r="AL96" s="73">
        <f>Summary!G96</f>
        <v>3718552.6958452957</v>
      </c>
      <c r="AM96" s="73">
        <f>IF(D96&lt;&gt;"avg",SUMIFS(Summary!$H:$H,Summary!$C:$C,Financials!C96,Summary!$E:$E,Financials!E96,Summary!$D:$D,1-Financials!D96,Summary!$F:$F,Financials!F96),SUMIFS(Summary!$H:$H,Summary!$C:$C,Financials!C96,Summary!$E:$E,Financials!E96,Summary!$D:$D,"avg",Summary!$F:$F,Financials!F96))</f>
        <v>119546.8811832239</v>
      </c>
      <c r="AN96" s="20">
        <f>Summary!I96</f>
        <v>7364203.2703231126</v>
      </c>
      <c r="AP96" s="12">
        <v>1</v>
      </c>
    </row>
    <row r="97" spans="1:42" x14ac:dyDescent="0.3">
      <c r="A97">
        <v>93</v>
      </c>
      <c r="B97" t="str">
        <f>Summary!B97</f>
        <v>MarinusPortlandYallourn</v>
      </c>
      <c r="C97" t="str">
        <f>Summary!C97</f>
        <v>Wind</v>
      </c>
      <c r="D97" s="104">
        <f>Summary!D97</f>
        <v>0.25</v>
      </c>
      <c r="E97" t="str">
        <f>Summary!E97</f>
        <v>Cal-33</v>
      </c>
      <c r="F97" t="str">
        <f>Summary!F97</f>
        <v>Wartsila dual fuel</v>
      </c>
      <c r="G97" s="73">
        <f>SUMIFS(AL$5:AL97,$F$5:$F97,$F97,$D$5:$D97,$D97)</f>
        <v>22317379.347438555</v>
      </c>
      <c r="H97" s="73">
        <f>SUMIFS(AM$5:AM97,$F$5:$F97,$F97,$D$5:$D97,$D97)</f>
        <v>46329424.915181145</v>
      </c>
      <c r="I97" s="20">
        <f>SUMIFS(AN$5:AN97,$F$5:$F97,$F97,$D$5:$D97,$D97)</f>
        <v>72073345.8142097</v>
      </c>
      <c r="J97" s="73">
        <f t="shared" si="16"/>
        <v>72073345.8142097</v>
      </c>
      <c r="K97" s="73">
        <f t="shared" si="17"/>
        <v>94390725.161648259</v>
      </c>
      <c r="L97" s="73">
        <f t="shared" si="18"/>
        <v>140720150.0768294</v>
      </c>
      <c r="M97" s="73">
        <f>-SUMIFS(FinParameters!$E$8:$E$39,FinParameters!$B$8:$B$39,Financials!$E97,FinParameters!$C$8:$C$39,Financials!$F97)</f>
        <v>-23215927.969851933</v>
      </c>
      <c r="N97" s="73">
        <f>-SUMIFS(FinParameters!$F$8:$F$39,FinParameters!$B$8:$B$39,Financials!$E97,FinParameters!$C$8:$C$39,Financials!$F97)</f>
        <v>-74000000</v>
      </c>
      <c r="O97" s="73">
        <f>SUMIFS(FinParameters!$G$8:$G$39,FinParameters!$B$8:$B$39,Financials!$E97,FinParameters!$C$8:$C$39,Financials!$F97)</f>
        <v>9266439.5819008537</v>
      </c>
      <c r="P97" s="73">
        <f t="shared" si="19"/>
        <v>48857417.844357766</v>
      </c>
      <c r="Q97" s="73">
        <f>P97/SUMIFS(FinParameters!$H$8:$H$39,FinParameters!$B$8:$B$39,Financials!$E97,FinParameters!$C$8:$C$39,Financials!$F97)</f>
        <v>14152253.635422068</v>
      </c>
      <c r="R97" s="73">
        <f t="shared" si="31"/>
        <v>-15876142.57374138</v>
      </c>
      <c r="S97" s="12">
        <f t="shared" si="20"/>
        <v>-0.24525365932602863</v>
      </c>
      <c r="T97" s="114">
        <f t="shared" si="21"/>
        <v>22317379.347438555</v>
      </c>
      <c r="U97" s="73">
        <f>T97/SUMIFS(FinParameters!$L$8:$L$39,FinParameters!$B$8:$B$39,Financials!$E97,FinParameters!$C$8:$C$39,Financials!$F97)</f>
        <v>16189481.709830798</v>
      </c>
      <c r="V97" s="73">
        <f t="shared" si="22"/>
        <v>16189481.709830798</v>
      </c>
      <c r="W97" s="12"/>
      <c r="X97" s="73">
        <f t="shared" si="23"/>
        <v>71174797.191796333</v>
      </c>
      <c r="Y97" s="73">
        <f t="shared" si="24"/>
        <v>30341735.345252864</v>
      </c>
      <c r="Z97" s="73">
        <f t="shared" si="24"/>
        <v>313339.13608941808</v>
      </c>
      <c r="AA97" s="12">
        <f t="shared" si="25"/>
        <v>4.8404434124375796E-3</v>
      </c>
      <c r="AB97" s="114">
        <f t="shared" si="26"/>
        <v>46329424.915181145</v>
      </c>
      <c r="AC97" s="73">
        <f>AB97/SUMIFS(FinParameters!$L$8:$L$39,FinParameters!$B$8:$B$39,Financials!$E97,FinParameters!$C$8:$C$39,Financials!$F97)</f>
        <v>33608308.825802624</v>
      </c>
      <c r="AD97" s="73">
        <f t="shared" si="27"/>
        <v>33608308.825802624</v>
      </c>
      <c r="AE97" s="12"/>
      <c r="AF97" s="73">
        <f t="shared" si="28"/>
        <v>117504222.10697748</v>
      </c>
      <c r="AG97" s="73">
        <f t="shared" si="29"/>
        <v>63950044.171055488</v>
      </c>
      <c r="AH97" s="73">
        <f t="shared" si="29"/>
        <v>33921647.961892039</v>
      </c>
      <c r="AI97" s="12">
        <f t="shared" si="30"/>
        <v>0.52401949997497332</v>
      </c>
      <c r="AL97" s="73">
        <f>Summary!G97</f>
        <v>-231111.30351847512</v>
      </c>
      <c r="AM97" s="73">
        <f>IF(D97&lt;&gt;"avg",SUMIFS(Summary!$H:$H,Summary!$C:$C,Financials!C97,Summary!$E:$E,Financials!E97,Summary!$D:$D,1-Financials!D97,Summary!$F:$F,Financials!F97),SUMIFS(Summary!$H:$H,Summary!$C:$C,Financials!C97,Summary!$E:$E,Financials!E97,Summary!$D:$D,"avg",Summary!$F:$F,Financials!F97))</f>
        <v>5683797.9432748621</v>
      </c>
      <c r="AN97" s="20">
        <f>Summary!I97</f>
        <v>6239894.6221353421</v>
      </c>
      <c r="AP97" s="12">
        <v>1</v>
      </c>
    </row>
    <row r="98" spans="1:42" x14ac:dyDescent="0.3">
      <c r="A98">
        <v>94</v>
      </c>
      <c r="B98" t="str">
        <f>Summary!B98</f>
        <v>MarinusPortlandYallourn</v>
      </c>
      <c r="C98" t="str">
        <f>Summary!C98</f>
        <v>Wind</v>
      </c>
      <c r="D98" s="104">
        <f>Summary!D98</f>
        <v>0.05</v>
      </c>
      <c r="E98" t="str">
        <f>Summary!E98</f>
        <v>Cal-33</v>
      </c>
      <c r="F98" t="str">
        <f>Summary!F98</f>
        <v>Wartsila dual fuel</v>
      </c>
      <c r="G98" s="73">
        <f>SUMIFS(AL$5:AL98,$F$5:$F98,$F98,$D$5:$D98,$D98)</f>
        <v>-18729064.359402455</v>
      </c>
      <c r="H98" s="73">
        <f>SUMIFS(AM$5:AM98,$F$5:$F98,$F98,$D$5:$D98,$D98)</f>
        <v>106347451.89700723</v>
      </c>
      <c r="I98" s="20">
        <f>SUMIFS(AN$5:AN98,$F$5:$F98,$F98,$D$5:$D98,$D98)</f>
        <v>57373494.845488355</v>
      </c>
      <c r="J98" s="73">
        <f t="shared" si="16"/>
        <v>57373494.845488355</v>
      </c>
      <c r="K98" s="73">
        <f t="shared" si="17"/>
        <v>38644430.486085899</v>
      </c>
      <c r="L98" s="73">
        <f t="shared" si="18"/>
        <v>144991882.38309312</v>
      </c>
      <c r="M98" s="73">
        <f>-SUMIFS(FinParameters!$E$8:$E$39,FinParameters!$B$8:$B$39,Financials!$E98,FinParameters!$C$8:$C$39,Financials!$F98)</f>
        <v>-23215927.969851933</v>
      </c>
      <c r="N98" s="73">
        <f>-SUMIFS(FinParameters!$F$8:$F$39,FinParameters!$B$8:$B$39,Financials!$E98,FinParameters!$C$8:$C$39,Financials!$F98)</f>
        <v>-74000000</v>
      </c>
      <c r="O98" s="73">
        <f>SUMIFS(FinParameters!$G$8:$G$39,FinParameters!$B$8:$B$39,Financials!$E98,FinParameters!$C$8:$C$39,Financials!$F98)</f>
        <v>9266439.5819008537</v>
      </c>
      <c r="P98" s="73">
        <f t="shared" si="19"/>
        <v>34157566.875636421</v>
      </c>
      <c r="Q98" s="73">
        <f>P98/SUMIFS(FinParameters!$H$8:$H$39,FinParameters!$B$8:$B$39,Financials!$E98,FinParameters!$C$8:$C$39,Financials!$F98)</f>
        <v>9894230.4223456513</v>
      </c>
      <c r="R98" s="73">
        <f t="shared" si="31"/>
        <v>-30575993.542462725</v>
      </c>
      <c r="S98" s="12">
        <f t="shared" si="20"/>
        <v>-0.47233603937400365</v>
      </c>
      <c r="T98" s="114">
        <f t="shared" si="21"/>
        <v>-18729064.359402455</v>
      </c>
      <c r="U98" s="73">
        <f>T98/SUMIFS(FinParameters!$L$8:$L$39,FinParameters!$B$8:$B$39,Financials!$E98,FinParameters!$C$8:$C$39,Financials!$F98)</f>
        <v>-13586444.903244916</v>
      </c>
      <c r="V98" s="73">
        <f t="shared" si="22"/>
        <v>-13586444.903244916</v>
      </c>
      <c r="W98" s="12"/>
      <c r="X98" s="73">
        <f t="shared" si="23"/>
        <v>15428502.516233966</v>
      </c>
      <c r="Y98" s="73">
        <f t="shared" si="24"/>
        <v>-3692214.480899265</v>
      </c>
      <c r="Z98" s="73">
        <f t="shared" si="24"/>
        <v>-44162438.445707642</v>
      </c>
      <c r="AA98" s="12">
        <f t="shared" si="25"/>
        <v>-0.68221859203282853</v>
      </c>
      <c r="AB98" s="114">
        <f t="shared" si="26"/>
        <v>106347451.89700723</v>
      </c>
      <c r="AC98" s="73">
        <f>AB98/SUMIFS(FinParameters!$L$8:$L$39,FinParameters!$B$8:$B$39,Financials!$E98,FinParameters!$C$8:$C$39,Financials!$F98)</f>
        <v>77146608.50496839</v>
      </c>
      <c r="AD98" s="73">
        <f t="shared" si="27"/>
        <v>77146608.50496839</v>
      </c>
      <c r="AE98" s="12"/>
      <c r="AF98" s="73">
        <f t="shared" si="28"/>
        <v>121775954.41324119</v>
      </c>
      <c r="AG98" s="73">
        <f t="shared" si="29"/>
        <v>73454394.02406913</v>
      </c>
      <c r="AH98" s="73">
        <f t="shared" si="29"/>
        <v>32984170.059260748</v>
      </c>
      <c r="AI98" s="12">
        <f t="shared" si="30"/>
        <v>0.50953739986219815</v>
      </c>
      <c r="AL98" s="73">
        <f>Summary!G98</f>
        <v>-4561774.6716301832</v>
      </c>
      <c r="AM98" s="73">
        <f>IF(D98&lt;&gt;"avg",SUMIFS(Summary!$H:$H,Summary!$C:$C,Financials!C98,Summary!$E:$E,Financials!E98,Summary!$D:$D,1-Financials!D98,Summary!$F:$F,Financials!F98),SUMIFS(Summary!$H:$H,Summary!$C:$C,Financials!C98,Summary!$E:$E,Financials!E98,Summary!$D:$D,"avg",Summary!$F:$F,Financials!F98))</f>
        <v>13289133.370375158</v>
      </c>
      <c r="AN98" s="20">
        <f>Summary!I98</f>
        <v>4841037.9959730543</v>
      </c>
      <c r="AP98" s="12">
        <v>1</v>
      </c>
    </row>
    <row r="99" spans="1:42" x14ac:dyDescent="0.3">
      <c r="A99">
        <v>95</v>
      </c>
      <c r="B99" t="str">
        <f>Summary!B99</f>
        <v>MarinusPortlandYallourn</v>
      </c>
      <c r="C99" t="str">
        <f>Summary!C99</f>
        <v>Wind</v>
      </c>
      <c r="D99" s="104">
        <f>Summary!D99</f>
        <v>0</v>
      </c>
      <c r="E99" t="str">
        <f>Summary!E99</f>
        <v>Cal-33</v>
      </c>
      <c r="F99" t="str">
        <f>Summary!F99</f>
        <v>Wartsila dual fuel</v>
      </c>
      <c r="G99" s="73">
        <f>SUMIFS(AL$5:AL99,$F$5:$F99,$F99,$D$5:$D99,$D99)</f>
        <v>-73878808.719693586</v>
      </c>
      <c r="H99" s="73">
        <f>SUMIFS(AM$5:AM99,$F$5:$F99,$F99,$D$5:$D99,$D99)</f>
        <v>235422062.93200615</v>
      </c>
      <c r="I99" s="20">
        <f>SUMIFS(AN$5:AN99,$F$5:$F99,$F99,$D$5:$D99,$D99)</f>
        <v>34040326.876610674</v>
      </c>
      <c r="J99" s="73">
        <f t="shared" si="16"/>
        <v>34040326.876610674</v>
      </c>
      <c r="K99" s="73">
        <f t="shared" si="17"/>
        <v>-39838481.843082912</v>
      </c>
      <c r="L99" s="73">
        <f t="shared" si="18"/>
        <v>195583581.08892325</v>
      </c>
      <c r="M99" s="73">
        <f>-SUMIFS(FinParameters!$E$8:$E$39,FinParameters!$B$8:$B$39,Financials!$E99,FinParameters!$C$8:$C$39,Financials!$F99)</f>
        <v>-23215927.969851933</v>
      </c>
      <c r="N99" s="73">
        <f>-SUMIFS(FinParameters!$F$8:$F$39,FinParameters!$B$8:$B$39,Financials!$E99,FinParameters!$C$8:$C$39,Financials!$F99)</f>
        <v>-74000000</v>
      </c>
      <c r="O99" s="73">
        <f>SUMIFS(FinParameters!$G$8:$G$39,FinParameters!$B$8:$B$39,Financials!$E99,FinParameters!$C$8:$C$39,Financials!$F99)</f>
        <v>9266439.5819008537</v>
      </c>
      <c r="P99" s="73">
        <f t="shared" si="19"/>
        <v>10824398.906758741</v>
      </c>
      <c r="Q99" s="73">
        <f>P99/SUMIFS(FinParameters!$H$8:$H$39,FinParameters!$B$8:$B$39,Financials!$E99,FinParameters!$C$8:$C$39,Financials!$F99)</f>
        <v>3135442.7953487504</v>
      </c>
      <c r="R99" s="73">
        <f t="shared" si="31"/>
        <v>-53909161.51134041</v>
      </c>
      <c r="S99" s="12">
        <f t="shared" si="20"/>
        <v>-0.83278536145939697</v>
      </c>
      <c r="T99" s="114">
        <f t="shared" si="21"/>
        <v>-73878808.719693586</v>
      </c>
      <c r="U99" s="73">
        <f>T99/SUMIFS(FinParameters!$L$8:$L$39,FinParameters!$B$8:$B$39,Financials!$E99,FinParameters!$C$8:$C$39,Financials!$F99)</f>
        <v>-53593193.174307153</v>
      </c>
      <c r="V99" s="73">
        <f t="shared" si="22"/>
        <v>-53593193.174307153</v>
      </c>
      <c r="W99" s="12"/>
      <c r="X99" s="73">
        <f t="shared" si="23"/>
        <v>-63054409.812934846</v>
      </c>
      <c r="Y99" s="73">
        <f t="shared" si="24"/>
        <v>-50457750.378958404</v>
      </c>
      <c r="Z99" s="73">
        <f t="shared" si="24"/>
        <v>-107502354.68564756</v>
      </c>
      <c r="AA99" s="12">
        <f t="shared" si="25"/>
        <v>-1.6606896637743178</v>
      </c>
      <c r="AB99" s="114">
        <f t="shared" si="26"/>
        <v>235422062.93200615</v>
      </c>
      <c r="AC99" s="73">
        <f>AB99/SUMIFS(FinParameters!$L$8:$L$39,FinParameters!$B$8:$B$39,Financials!$E99,FinParameters!$C$8:$C$39,Financials!$F99)</f>
        <v>170779961.32936603</v>
      </c>
      <c r="AD99" s="73">
        <f t="shared" si="27"/>
        <v>170779961.32936603</v>
      </c>
      <c r="AE99" s="12"/>
      <c r="AF99" s="73">
        <f t="shared" si="28"/>
        <v>172367653.1190713</v>
      </c>
      <c r="AG99" s="73">
        <f t="shared" si="29"/>
        <v>120322210.95040762</v>
      </c>
      <c r="AH99" s="73">
        <f t="shared" si="29"/>
        <v>63277606.643718466</v>
      </c>
      <c r="AI99" s="12">
        <f t="shared" si="30"/>
        <v>0.97750851698907004</v>
      </c>
      <c r="AL99" s="73">
        <f>Summary!G99</f>
        <v>-9543005.5671547204</v>
      </c>
      <c r="AM99" s="73">
        <f>IF(D99&lt;&gt;"avg",SUMIFS(Summary!$H:$H,Summary!$C:$C,Financials!C99,Summary!$E:$E,Financials!E99,Summary!$D:$D,1-Financials!D99,Summary!$F:$F,Financials!F99),SUMIFS(Summary!$H:$H,Summary!$C:$C,Financials!C99,Summary!$E:$E,Financials!E99,Summary!$D:$D,"avg",Summary!$F:$F,Financials!F99))</f>
        <v>29933894.297022216</v>
      </c>
      <c r="AN99" s="20">
        <f>Summary!I99</f>
        <v>3031121.5342645785</v>
      </c>
      <c r="AP99" s="12">
        <v>1</v>
      </c>
    </row>
    <row r="100" spans="1:42" x14ac:dyDescent="0.3">
      <c r="A100">
        <v>96</v>
      </c>
      <c r="B100" t="str">
        <f>Summary!B100</f>
        <v>MarinusPortlandYallourn</v>
      </c>
      <c r="C100" t="str">
        <f>Summary!C100</f>
        <v>Wind</v>
      </c>
      <c r="D100" s="104" t="str">
        <f>Summary!D100</f>
        <v>avg</v>
      </c>
      <c r="E100" t="str">
        <f>Summary!E100</f>
        <v>Cal-33</v>
      </c>
      <c r="F100" t="str">
        <f>Summary!F100</f>
        <v>Wartsila dual fuel</v>
      </c>
      <c r="G100" s="73">
        <f>SUMIFS(AL$5:AL100,$F$5:$F100,$F100,$D$5:$D100,$D100)</f>
        <v>65895282.05791156</v>
      </c>
      <c r="H100" s="73">
        <f>SUMIFS(AM$5:AM100,$F$5:$F100,$F100,$D$5:$D100,$D100)</f>
        <v>-1627772.417291793</v>
      </c>
      <c r="I100" s="20">
        <f>SUMIFS(AN$5:AN100,$F$5:$F100,$F100,$D$5:$D100,$D100)</f>
        <v>84918721.877488792</v>
      </c>
      <c r="J100" s="73">
        <f t="shared" si="16"/>
        <v>84918721.877488792</v>
      </c>
      <c r="K100" s="73">
        <f t="shared" si="17"/>
        <v>150814003.93540037</v>
      </c>
      <c r="L100" s="73">
        <f t="shared" si="18"/>
        <v>149186231.51810855</v>
      </c>
      <c r="M100" s="73">
        <f>-SUMIFS(FinParameters!$E$8:$E$39,FinParameters!$B$8:$B$39,Financials!$E100,FinParameters!$C$8:$C$39,Financials!$F100)</f>
        <v>-23215927.969851933</v>
      </c>
      <c r="N100" s="73">
        <f>-SUMIFS(FinParameters!$F$8:$F$39,FinParameters!$B$8:$B$39,Financials!$E100,FinParameters!$C$8:$C$39,Financials!$F100)</f>
        <v>-74000000</v>
      </c>
      <c r="O100" s="73">
        <f>SUMIFS(FinParameters!$G$8:$G$39,FinParameters!$B$8:$B$39,Financials!$E100,FinParameters!$C$8:$C$39,Financials!$F100)</f>
        <v>9266439.5819008537</v>
      </c>
      <c r="P100" s="73">
        <f t="shared" si="19"/>
        <v>61702793.907636859</v>
      </c>
      <c r="Q100" s="73">
        <f>P100/SUMIFS(FinParameters!$H$8:$H$39,FinParameters!$B$8:$B$39,Financials!$E100,FinParameters!$C$8:$C$39,Financials!$F100)</f>
        <v>17873101.5252763</v>
      </c>
      <c r="R100" s="73">
        <f t="shared" si="31"/>
        <v>-3030766.5104622878</v>
      </c>
      <c r="S100" s="12">
        <f t="shared" si="20"/>
        <v>-4.6819091841809185E-2</v>
      </c>
      <c r="T100" s="114">
        <f t="shared" si="21"/>
        <v>65895282.05791156</v>
      </c>
      <c r="U100" s="73">
        <f>T100/SUMIFS(FinParameters!$L$8:$L$39,FinParameters!$B$8:$B$39,Financials!$E100,FinParameters!$C$8:$C$39,Financials!$F100)</f>
        <v>47801780.264273837</v>
      </c>
      <c r="V100" s="73">
        <f t="shared" si="22"/>
        <v>47801780.264273837</v>
      </c>
      <c r="W100" s="12"/>
      <c r="X100" s="73">
        <f t="shared" si="23"/>
        <v>127598075.96554843</v>
      </c>
      <c r="Y100" s="73">
        <f t="shared" si="24"/>
        <v>65674881.789550141</v>
      </c>
      <c r="Z100" s="73">
        <f t="shared" si="24"/>
        <v>44771013.753811553</v>
      </c>
      <c r="AA100" s="12">
        <f t="shared" si="25"/>
        <v>0.69161982539884859</v>
      </c>
      <c r="AB100" s="114">
        <f t="shared" si="26"/>
        <v>-1627772.417291793</v>
      </c>
      <c r="AC100" s="73">
        <f>AB100/SUMIFS(FinParameters!$L$8:$L$39,FinParameters!$B$8:$B$39,Financials!$E100,FinParameters!$C$8:$C$39,Financials!$F100)</f>
        <v>-1180819.2784309667</v>
      </c>
      <c r="AD100" s="73">
        <f t="shared" si="27"/>
        <v>-1180819.2784309667</v>
      </c>
      <c r="AE100" s="12"/>
      <c r="AF100" s="73">
        <f t="shared" si="28"/>
        <v>125970303.54825664</v>
      </c>
      <c r="AG100" s="73">
        <f t="shared" si="29"/>
        <v>64494062.511119172</v>
      </c>
      <c r="AH100" s="73">
        <f t="shared" si="29"/>
        <v>43590194.475380585</v>
      </c>
      <c r="AI100" s="12">
        <f t="shared" si="30"/>
        <v>0.67337860290460716</v>
      </c>
      <c r="AL100" s="73">
        <f>Summary!G100</f>
        <v>3537441.281226316</v>
      </c>
      <c r="AM100" s="73">
        <f>IF(D100&lt;&gt;"avg",SUMIFS(Summary!$H:$H,Summary!$C:$C,Financials!C100,Summary!$E:$E,Financials!E100,Summary!$D:$D,1-Financials!D100,Summary!$F:$F,Financials!F100),SUMIFS(Summary!$H:$H,Summary!$C:$C,Financials!C100,Summary!$E:$E,Financials!E100,Summary!$D:$D,"avg",Summary!$F:$F,Financials!F100))</f>
        <v>262486.59707318671</v>
      </c>
      <c r="AN100" s="20">
        <f>Summary!I100</f>
        <v>7387308.4647662686</v>
      </c>
      <c r="AP100" s="12">
        <v>1</v>
      </c>
    </row>
    <row r="101" spans="1:42" x14ac:dyDescent="0.3">
      <c r="A101">
        <v>97</v>
      </c>
      <c r="B101" t="str">
        <f>Summary!B101</f>
        <v>MarinusPortlandYallourn</v>
      </c>
      <c r="C101" t="str">
        <f>Summary!C101</f>
        <v>Wind</v>
      </c>
      <c r="D101" s="104">
        <f>Summary!D101</f>
        <v>1</v>
      </c>
      <c r="E101" t="str">
        <f>Summary!E101</f>
        <v>Cal-34</v>
      </c>
      <c r="F101" t="str">
        <f>Summary!F101</f>
        <v>Wartsila dual fuel</v>
      </c>
      <c r="G101" s="73">
        <f>SUMIFS(AL$5:AL101,$F$5:$F101,$F101,$D$5:$D101,$D101)</f>
        <v>309011712.63935405</v>
      </c>
      <c r="H101" s="73">
        <f>SUMIFS(AM$5:AM101,$F$5:$F101,$F101,$D$5:$D101,$D101)</f>
        <v>-292224180.0216642</v>
      </c>
      <c r="I101" s="20">
        <f>SUMIFS(AN$5:AN101,$F$5:$F101,$F101,$D$5:$D101,$D101)</f>
        <v>177678622.2867876</v>
      </c>
      <c r="J101" s="73">
        <f t="shared" si="16"/>
        <v>177678622.2867876</v>
      </c>
      <c r="K101" s="73">
        <f t="shared" si="17"/>
        <v>486690334.92614162</v>
      </c>
      <c r="L101" s="73">
        <f t="shared" si="18"/>
        <v>194466154.90447745</v>
      </c>
      <c r="M101" s="73">
        <f>-SUMIFS(FinParameters!$E$8:$E$39,FinParameters!$B$8:$B$39,Financials!$E101,FinParameters!$C$8:$C$39,Financials!$F101)</f>
        <v>-25206951.169098232</v>
      </c>
      <c r="N101" s="73">
        <f>-SUMIFS(FinParameters!$F$8:$F$39,FinParameters!$B$8:$B$39,Financials!$E101,FinParameters!$C$8:$C$39,Financials!$F101)</f>
        <v>-74000000</v>
      </c>
      <c r="O101" s="73">
        <f>SUMIFS(FinParameters!$G$8:$G$39,FinParameters!$B$8:$B$39,Financials!$E101,FinParameters!$C$8:$C$39,Financials!$F101)</f>
        <v>7855413.5546568586</v>
      </c>
      <c r="P101" s="73">
        <f t="shared" si="19"/>
        <v>152471671.11768937</v>
      </c>
      <c r="Q101" s="73">
        <f>P101/SUMIFS(FinParameters!$H$8:$H$39,FinParameters!$B$8:$B$39,Financials!$E101,FinParameters!$C$8:$C$39,Financials!$F101)</f>
        <v>40150556.401565202</v>
      </c>
      <c r="R101" s="73">
        <f t="shared" si="31"/>
        <v>86327084.672346234</v>
      </c>
      <c r="S101" s="12">
        <f t="shared" si="20"/>
        <v>1.3051269848618734</v>
      </c>
      <c r="T101" s="114">
        <f t="shared" si="21"/>
        <v>309011712.63935405</v>
      </c>
      <c r="U101" s="73">
        <f>T101/SUMIFS(FinParameters!$L$8:$L$39,FinParameters!$B$8:$B$39,Financials!$E101,FinParameters!$C$8:$C$39,Financials!$F101)</f>
        <v>218695992.84323287</v>
      </c>
      <c r="V101" s="73">
        <f t="shared" si="22"/>
        <v>218695992.84323287</v>
      </c>
      <c r="W101" s="12"/>
      <c r="X101" s="73">
        <f t="shared" si="23"/>
        <v>461483383.75704336</v>
      </c>
      <c r="Y101" s="73">
        <f t="shared" si="24"/>
        <v>258846549.24479806</v>
      </c>
      <c r="Z101" s="73">
        <f t="shared" si="24"/>
        <v>305023077.5155791</v>
      </c>
      <c r="AA101" s="12">
        <f t="shared" si="25"/>
        <v>4.6114594392033421</v>
      </c>
      <c r="AB101" s="114">
        <f t="shared" si="26"/>
        <v>-292224180.0216642</v>
      </c>
      <c r="AC101" s="73">
        <f>AB101/SUMIFS(FinParameters!$L$8:$L$39,FinParameters!$B$8:$B$39,Financials!$E101,FinParameters!$C$8:$C$39,Financials!$F101)</f>
        <v>-206814999.45998636</v>
      </c>
      <c r="AD101" s="73">
        <f t="shared" si="27"/>
        <v>-206814999.45998636</v>
      </c>
      <c r="AE101" s="12"/>
      <c r="AF101" s="73">
        <f t="shared" si="28"/>
        <v>169259203.73537916</v>
      </c>
      <c r="AG101" s="73">
        <f t="shared" si="29"/>
        <v>52031549.784811705</v>
      </c>
      <c r="AH101" s="73">
        <f t="shared" si="29"/>
        <v>98208078.055592746</v>
      </c>
      <c r="AI101" s="12">
        <f t="shared" si="30"/>
        <v>1.4847485385178791</v>
      </c>
      <c r="AL101" s="73">
        <f>Summary!G101</f>
        <v>19547094.37716816</v>
      </c>
      <c r="AM101" s="73">
        <f>IF(D101&lt;&gt;"avg",SUMIFS(Summary!$H:$H,Summary!$C:$C,Financials!C101,Summary!$E:$E,Financials!E101,Summary!$D:$D,1-Financials!D101,Summary!$F:$F,Financials!F101),SUMIFS(Summary!$H:$H,Summary!$C:$C,Financials!C101,Summary!$E:$E,Financials!E101,Summary!$D:$D,"avg",Summary!$F:$F,Financials!F101))</f>
        <v>-26755142.725660257</v>
      </c>
      <c r="AN101" s="20">
        <f>Summary!I101</f>
        <v>13895765.492887177</v>
      </c>
      <c r="AP101" s="12">
        <v>1</v>
      </c>
    </row>
    <row r="102" spans="1:42" x14ac:dyDescent="0.3">
      <c r="A102">
        <v>98</v>
      </c>
      <c r="B102" t="str">
        <f>Summary!B102</f>
        <v>MarinusPortlandYallourn</v>
      </c>
      <c r="C102" t="str">
        <f>Summary!C102</f>
        <v>Wind</v>
      </c>
      <c r="D102" s="104">
        <f>Summary!D102</f>
        <v>0.95</v>
      </c>
      <c r="E102" t="str">
        <f>Summary!E102</f>
        <v>Cal-34</v>
      </c>
      <c r="F102" t="str">
        <f>Summary!F102</f>
        <v>Wartsila dual fuel</v>
      </c>
      <c r="G102" s="73">
        <f>SUMIFS(AL$5:AL102,$F$5:$F102,$F102,$D$5:$D102,$D102)</f>
        <v>180678928.89464629</v>
      </c>
      <c r="H102" s="73">
        <f>SUMIFS(AM$5:AM102,$F$5:$F102,$F102,$D$5:$D102,$D102)</f>
        <v>-129031555.58155103</v>
      </c>
      <c r="I102" s="20">
        <f>SUMIFS(AN$5:AN102,$F$5:$F102,$F102,$D$5:$D102,$D102)</f>
        <v>127264298.23496841</v>
      </c>
      <c r="J102" s="73">
        <f t="shared" si="16"/>
        <v>127264298.23496841</v>
      </c>
      <c r="K102" s="73">
        <f t="shared" si="17"/>
        <v>307943227.12961471</v>
      </c>
      <c r="L102" s="73">
        <f t="shared" si="18"/>
        <v>178911671.54806367</v>
      </c>
      <c r="M102" s="73">
        <f>-SUMIFS(FinParameters!$E$8:$E$39,FinParameters!$B$8:$B$39,Financials!$E102,FinParameters!$C$8:$C$39,Financials!$F102)</f>
        <v>-25206951.169098232</v>
      </c>
      <c r="N102" s="73">
        <f>-SUMIFS(FinParameters!$F$8:$F$39,FinParameters!$B$8:$B$39,Financials!$E102,FinParameters!$C$8:$C$39,Financials!$F102)</f>
        <v>-74000000</v>
      </c>
      <c r="O102" s="73">
        <f>SUMIFS(FinParameters!$G$8:$G$39,FinParameters!$B$8:$B$39,Financials!$E102,FinParameters!$C$8:$C$39,Financials!$F102)</f>
        <v>7855413.5546568586</v>
      </c>
      <c r="P102" s="73">
        <f t="shared" si="19"/>
        <v>102057347.06587018</v>
      </c>
      <c r="Q102" s="73">
        <f>P102/SUMIFS(FinParameters!$H$8:$H$39,FinParameters!$B$8:$B$39,Financials!$E102,FinParameters!$C$8:$C$39,Financials!$F102)</f>
        <v>26874889.214006495</v>
      </c>
      <c r="R102" s="73">
        <f t="shared" si="31"/>
        <v>35912760.620527036</v>
      </c>
      <c r="S102" s="12">
        <f t="shared" si="20"/>
        <v>0.54294330874987951</v>
      </c>
      <c r="T102" s="114">
        <f t="shared" si="21"/>
        <v>180678928.89464629</v>
      </c>
      <c r="U102" s="73">
        <f>T102/SUMIFS(FinParameters!$L$8:$L$39,FinParameters!$B$8:$B$39,Financials!$E102,FinParameters!$C$8:$C$39,Financials!$F102)</f>
        <v>127871391.67952137</v>
      </c>
      <c r="V102" s="73">
        <f t="shared" si="22"/>
        <v>127871391.67952137</v>
      </c>
      <c r="W102" s="12"/>
      <c r="X102" s="73">
        <f t="shared" si="23"/>
        <v>282736275.96051645</v>
      </c>
      <c r="Y102" s="73">
        <f t="shared" si="24"/>
        <v>154746280.89352787</v>
      </c>
      <c r="Z102" s="73">
        <f t="shared" si="24"/>
        <v>163784152.30004841</v>
      </c>
      <c r="AA102" s="12">
        <f t="shared" si="25"/>
        <v>2.4761535463735522</v>
      </c>
      <c r="AB102" s="114">
        <f t="shared" si="26"/>
        <v>-129031555.58155103</v>
      </c>
      <c r="AC102" s="73">
        <f>AB102/SUMIFS(FinParameters!$L$8:$L$39,FinParameters!$B$8:$B$39,Financials!$E102,FinParameters!$C$8:$C$39,Financials!$F102)</f>
        <v>-91319140.996276617</v>
      </c>
      <c r="AD102" s="73">
        <f t="shared" si="27"/>
        <v>-91319140.996276617</v>
      </c>
      <c r="AE102" s="12"/>
      <c r="AF102" s="73">
        <f t="shared" si="28"/>
        <v>153704720.37896544</v>
      </c>
      <c r="AG102" s="73">
        <f t="shared" si="29"/>
        <v>63427139.897251248</v>
      </c>
      <c r="AH102" s="73">
        <f t="shared" si="29"/>
        <v>72465011.303771794</v>
      </c>
      <c r="AI102" s="12">
        <f t="shared" si="30"/>
        <v>1.0955546810115953</v>
      </c>
      <c r="AL102" s="73">
        <f>Summary!G102</f>
        <v>8779102.6117058806</v>
      </c>
      <c r="AM102" s="73">
        <f>IF(D102&lt;&gt;"avg",SUMIFS(Summary!$H:$H,Summary!$C:$C,Financials!C102,Summary!$E:$E,Financials!E102,Summary!$D:$D,1-Financials!D102,Summary!$F:$F,Financials!F102),SUMIFS(Summary!$H:$H,Summary!$C:$C,Financials!C102,Summary!$E:$E,Financials!E102,Summary!$D:$D,"avg",Summary!$F:$F,Financials!F102))</f>
        <v>-11793220.559256475</v>
      </c>
      <c r="AN102" s="20">
        <f>Summary!I102</f>
        <v>9684070.6491546817</v>
      </c>
      <c r="AP102" s="12">
        <v>1</v>
      </c>
    </row>
    <row r="103" spans="1:42" x14ac:dyDescent="0.3">
      <c r="A103">
        <v>99</v>
      </c>
      <c r="B103" t="str">
        <f>Summary!B103</f>
        <v>MarinusPortlandYallourn</v>
      </c>
      <c r="C103" t="str">
        <f>Summary!C103</f>
        <v>Wind</v>
      </c>
      <c r="D103" s="104">
        <f>Summary!D103</f>
        <v>0.75</v>
      </c>
      <c r="E103" t="str">
        <f>Summary!E103</f>
        <v>Cal-34</v>
      </c>
      <c r="F103" t="str">
        <f>Summary!F103</f>
        <v>Wartsila dual fuel</v>
      </c>
      <c r="G103" s="73">
        <f>SUMIFS(AL$5:AL103,$F$5:$F103,$F103,$D$5:$D103,$D103)</f>
        <v>110317542.10539484</v>
      </c>
      <c r="H103" s="73">
        <f>SUMIFS(AM$5:AM103,$F$5:$F103,$F103,$D$5:$D103,$D103)</f>
        <v>-52443363.845191218</v>
      </c>
      <c r="I103" s="20">
        <f>SUMIFS(AN$5:AN103,$F$5:$F103,$F103,$D$5:$D103,$D103)</f>
        <v>104435627.35527647</v>
      </c>
      <c r="J103" s="73">
        <f t="shared" si="16"/>
        <v>104435627.35527647</v>
      </c>
      <c r="K103" s="73">
        <f t="shared" si="17"/>
        <v>214753169.46067131</v>
      </c>
      <c r="L103" s="73">
        <f t="shared" si="18"/>
        <v>162309805.6154801</v>
      </c>
      <c r="M103" s="73">
        <f>-SUMIFS(FinParameters!$E$8:$E$39,FinParameters!$B$8:$B$39,Financials!$E103,FinParameters!$C$8:$C$39,Financials!$F103)</f>
        <v>-25206951.169098232</v>
      </c>
      <c r="N103" s="73">
        <f>-SUMIFS(FinParameters!$F$8:$F$39,FinParameters!$B$8:$B$39,Financials!$E103,FinParameters!$C$8:$C$39,Financials!$F103)</f>
        <v>-74000000</v>
      </c>
      <c r="O103" s="73">
        <f>SUMIFS(FinParameters!$G$8:$G$39,FinParameters!$B$8:$B$39,Financials!$E103,FinParameters!$C$8:$C$39,Financials!$F103)</f>
        <v>7855413.5546568586</v>
      </c>
      <c r="P103" s="73">
        <f t="shared" si="19"/>
        <v>79228676.186178237</v>
      </c>
      <c r="Q103" s="73">
        <f>P103/SUMIFS(FinParameters!$H$8:$H$39,FinParameters!$B$8:$B$39,Financials!$E103,FinParameters!$C$8:$C$39,Financials!$F103)</f>
        <v>20863386.677116539</v>
      </c>
      <c r="R103" s="73">
        <f t="shared" si="31"/>
        <v>13084089.740835097</v>
      </c>
      <c r="S103" s="12">
        <f t="shared" si="20"/>
        <v>0.19781043988606375</v>
      </c>
      <c r="T103" s="114">
        <f t="shared" si="21"/>
        <v>110317542.10539484</v>
      </c>
      <c r="U103" s="73">
        <f>T103/SUMIFS(FinParameters!$L$8:$L$39,FinParameters!$B$8:$B$39,Financials!$E103,FinParameters!$C$8:$C$39,Financials!$F103)</f>
        <v>78074724.717382491</v>
      </c>
      <c r="V103" s="73">
        <f t="shared" si="22"/>
        <v>78074724.717382491</v>
      </c>
      <c r="W103" s="12"/>
      <c r="X103" s="73">
        <f t="shared" si="23"/>
        <v>189546218.29157308</v>
      </c>
      <c r="Y103" s="73">
        <f t="shared" si="24"/>
        <v>98938111.394499034</v>
      </c>
      <c r="Z103" s="73">
        <f t="shared" si="24"/>
        <v>91158814.458217591</v>
      </c>
      <c r="AA103" s="12">
        <f t="shared" si="25"/>
        <v>1.3781749853942211</v>
      </c>
      <c r="AB103" s="114">
        <f t="shared" si="26"/>
        <v>-52443363.845191218</v>
      </c>
      <c r="AC103" s="73">
        <f>AB103/SUMIFS(FinParameters!$L$8:$L$39,FinParameters!$B$8:$B$39,Financials!$E103,FinParameters!$C$8:$C$39,Financials!$F103)</f>
        <v>-37115594.830376491</v>
      </c>
      <c r="AD103" s="73">
        <f t="shared" si="27"/>
        <v>-37115594.830376491</v>
      </c>
      <c r="AE103" s="12"/>
      <c r="AF103" s="73">
        <f t="shared" si="28"/>
        <v>137102854.44638187</v>
      </c>
      <c r="AG103" s="73">
        <f t="shared" si="29"/>
        <v>61822516.564122543</v>
      </c>
      <c r="AH103" s="73">
        <f t="shared" si="29"/>
        <v>54043219.6278411</v>
      </c>
      <c r="AI103" s="12">
        <f t="shared" si="30"/>
        <v>0.81704675366741175</v>
      </c>
      <c r="AL103" s="73">
        <f>Summary!G103</f>
        <v>5097447.9264059858</v>
      </c>
      <c r="AM103" s="73">
        <f>IF(D103&lt;&gt;"avg",SUMIFS(Summary!$H:$H,Summary!$C:$C,Financials!C103,Summary!$E:$E,Financials!E103,Summary!$D:$D,1-Financials!D103,Summary!$F:$F,Financials!F103),SUMIFS(Summary!$H:$H,Summary!$C:$C,Financials!C103,Summary!$E:$E,Financials!E103,Summary!$D:$D,"avg",Summary!$F:$F,Financials!F103))</f>
        <v>-5316620.215034415</v>
      </c>
      <c r="AN103" s="20">
        <f>Summary!I103</f>
        <v>8194616.070036551</v>
      </c>
      <c r="AP103" s="12">
        <v>1</v>
      </c>
    </row>
    <row r="104" spans="1:42" x14ac:dyDescent="0.3">
      <c r="A104">
        <v>100</v>
      </c>
      <c r="B104" t="str">
        <f>Summary!B104</f>
        <v>MarinusPortlandYallourn</v>
      </c>
      <c r="C104" t="str">
        <f>Summary!C104</f>
        <v>Wind</v>
      </c>
      <c r="D104" s="104">
        <f>Summary!D104</f>
        <v>0.5</v>
      </c>
      <c r="E104" t="str">
        <f>Summary!E104</f>
        <v>Cal-34</v>
      </c>
      <c r="F104" t="str">
        <f>Summary!F104</f>
        <v>Wartsila dual fuel</v>
      </c>
      <c r="G104" s="73">
        <f>SUMIFS(AL$5:AL104,$F$5:$F104,$F104,$D$5:$D104,$D104)</f>
        <v>60211040.547846429</v>
      </c>
      <c r="H104" s="73">
        <f>SUMIFS(AM$5:AM104,$F$5:$F104,$F104,$D$5:$D104,$D104)</f>
        <v>554201.92141689465</v>
      </c>
      <c r="I104" s="20">
        <f>SUMIFS(AN$5:AN104,$F$5:$F104,$F104,$D$5:$D104,$D104)</f>
        <v>90661927.443291515</v>
      </c>
      <c r="J104" s="73">
        <f t="shared" si="16"/>
        <v>90661927.443291515</v>
      </c>
      <c r="K104" s="73">
        <f t="shared" si="17"/>
        <v>150872967.99113795</v>
      </c>
      <c r="L104" s="73">
        <f t="shared" si="18"/>
        <v>151427169.91255483</v>
      </c>
      <c r="M104" s="73">
        <f>-SUMIFS(FinParameters!$E$8:$E$39,FinParameters!$B$8:$B$39,Financials!$E104,FinParameters!$C$8:$C$39,Financials!$F104)</f>
        <v>-25206951.169098232</v>
      </c>
      <c r="N104" s="73">
        <f>-SUMIFS(FinParameters!$F$8:$F$39,FinParameters!$B$8:$B$39,Financials!$E104,FinParameters!$C$8:$C$39,Financials!$F104)</f>
        <v>-74000000</v>
      </c>
      <c r="O104" s="73">
        <f>SUMIFS(FinParameters!$G$8:$G$39,FinParameters!$B$8:$B$39,Financials!$E104,FinParameters!$C$8:$C$39,Financials!$F104)</f>
        <v>7855413.5546568586</v>
      </c>
      <c r="P104" s="73">
        <f t="shared" si="19"/>
        <v>65454976.274193287</v>
      </c>
      <c r="Q104" s="73">
        <f>P104/SUMIFS(FinParameters!$H$8:$H$39,FinParameters!$B$8:$B$39,Financials!$E104,FinParameters!$C$8:$C$39,Financials!$F104)</f>
        <v>17236341.002858005</v>
      </c>
      <c r="R104" s="73">
        <f t="shared" si="31"/>
        <v>-689610.17114985455</v>
      </c>
      <c r="S104" s="12">
        <f t="shared" si="20"/>
        <v>-1.0425799119927916E-2</v>
      </c>
      <c r="T104" s="114">
        <f t="shared" si="21"/>
        <v>60211040.547846429</v>
      </c>
      <c r="U104" s="73">
        <f>T104/SUMIFS(FinParameters!$L$8:$L$39,FinParameters!$B$8:$B$39,Financials!$E104,FinParameters!$C$8:$C$39,Financials!$F104)</f>
        <v>42612990.880716644</v>
      </c>
      <c r="V104" s="73">
        <f t="shared" si="22"/>
        <v>42612990.880716644</v>
      </c>
      <c r="W104" s="12"/>
      <c r="X104" s="73">
        <f t="shared" si="23"/>
        <v>125666016.82203972</v>
      </c>
      <c r="Y104" s="73">
        <f t="shared" si="24"/>
        <v>59849331.88357465</v>
      </c>
      <c r="Z104" s="73">
        <f t="shared" si="24"/>
        <v>41923380.709566787</v>
      </c>
      <c r="AA104" s="12">
        <f t="shared" si="25"/>
        <v>0.63381423881467736</v>
      </c>
      <c r="AB104" s="114">
        <f t="shared" si="26"/>
        <v>554201.92141689465</v>
      </c>
      <c r="AC104" s="73">
        <f>AB104/SUMIFS(FinParameters!$L$8:$L$39,FinParameters!$B$8:$B$39,Financials!$E104,FinParameters!$C$8:$C$39,Financials!$F104)</f>
        <v>392223.77172916097</v>
      </c>
      <c r="AD104" s="73">
        <f t="shared" si="27"/>
        <v>392223.77172916097</v>
      </c>
      <c r="AE104" s="12"/>
      <c r="AF104" s="73">
        <f t="shared" si="28"/>
        <v>126220218.74345662</v>
      </c>
      <c r="AG104" s="73">
        <f t="shared" si="29"/>
        <v>60241555.655303814</v>
      </c>
      <c r="AH104" s="73">
        <f t="shared" si="29"/>
        <v>42315604.481295951</v>
      </c>
      <c r="AI104" s="12">
        <f t="shared" si="30"/>
        <v>0.63974403281306091</v>
      </c>
      <c r="AL104" s="73">
        <f>Summary!G104</f>
        <v>1818270.7165544797</v>
      </c>
      <c r="AM104" s="73">
        <f>IF(D104&lt;&gt;"avg",SUMIFS(Summary!$H:$H,Summary!$C:$C,Financials!C104,Summary!$E:$E,Financials!E104,Summary!$D:$D,1-Financials!D104,Summary!$F:$F,Financials!F104),SUMIFS(Summary!$H:$H,Summary!$C:$C,Financials!C104,Summary!$E:$E,Financials!E104,Summary!$D:$D,"avg",Summary!$F:$F,Financials!F104))</f>
        <v>-156929.40771641416</v>
      </c>
      <c r="AN104" s="20">
        <f>Summary!I104</f>
        <v>7156776.412663402</v>
      </c>
      <c r="AP104" s="12">
        <v>1</v>
      </c>
    </row>
    <row r="105" spans="1:42" x14ac:dyDescent="0.3">
      <c r="A105">
        <v>101</v>
      </c>
      <c r="B105" t="str">
        <f>Summary!B105</f>
        <v>MarinusPortlandYallourn</v>
      </c>
      <c r="C105" t="str">
        <f>Summary!C105</f>
        <v>Wind</v>
      </c>
      <c r="D105" s="104">
        <f>Summary!D105</f>
        <v>0.25</v>
      </c>
      <c r="E105" t="str">
        <f>Summary!E105</f>
        <v>Cal-34</v>
      </c>
      <c r="F105" t="str">
        <f>Summary!F105</f>
        <v>Wartsila dual fuel</v>
      </c>
      <c r="G105" s="73">
        <f>SUMIFS(AL$5:AL105,$F$5:$F105,$F105,$D$5:$D105,$D105)</f>
        <v>19984860.415169794</v>
      </c>
      <c r="H105" s="73">
        <f>SUMIFS(AM$5:AM105,$F$5:$F105,$F105,$D$5:$D105,$D105)</f>
        <v>52035459.384330325</v>
      </c>
      <c r="I105" s="20">
        <f>SUMIFS(AN$5:AN105,$F$5:$F105,$F105,$D$5:$D105,$D105)</f>
        <v>78069768.187744677</v>
      </c>
      <c r="J105" s="73">
        <f t="shared" si="16"/>
        <v>78069768.187744677</v>
      </c>
      <c r="K105" s="73">
        <f t="shared" si="17"/>
        <v>98054628.602914467</v>
      </c>
      <c r="L105" s="73">
        <f t="shared" si="18"/>
        <v>150090087.98724478</v>
      </c>
      <c r="M105" s="73">
        <f>-SUMIFS(FinParameters!$E$8:$E$39,FinParameters!$B$8:$B$39,Financials!$E105,FinParameters!$C$8:$C$39,Financials!$F105)</f>
        <v>-25206951.169098232</v>
      </c>
      <c r="N105" s="73">
        <f>-SUMIFS(FinParameters!$F$8:$F$39,FinParameters!$B$8:$B$39,Financials!$E105,FinParameters!$C$8:$C$39,Financials!$F105)</f>
        <v>-74000000</v>
      </c>
      <c r="O105" s="73">
        <f>SUMIFS(FinParameters!$G$8:$G$39,FinParameters!$B$8:$B$39,Financials!$E105,FinParameters!$C$8:$C$39,Financials!$F105)</f>
        <v>7855413.5546568586</v>
      </c>
      <c r="P105" s="73">
        <f t="shared" si="19"/>
        <v>52862817.018646449</v>
      </c>
      <c r="Q105" s="73">
        <f>P105/SUMIFS(FinParameters!$H$8:$H$39,FinParameters!$B$8:$B$39,Financials!$E105,FinParameters!$C$8:$C$39,Financials!$F105)</f>
        <v>13920431.911672944</v>
      </c>
      <c r="R105" s="73">
        <f t="shared" si="31"/>
        <v>-13281769.426696692</v>
      </c>
      <c r="S105" s="12">
        <f t="shared" si="20"/>
        <v>-0.20079903950524713</v>
      </c>
      <c r="T105" s="114">
        <f t="shared" si="21"/>
        <v>19984860.415169794</v>
      </c>
      <c r="U105" s="73">
        <f>T105/SUMIFS(FinParameters!$L$8:$L$39,FinParameters!$B$8:$B$39,Financials!$E105,FinParameters!$C$8:$C$39,Financials!$F105)</f>
        <v>14143829.219282363</v>
      </c>
      <c r="V105" s="73">
        <f t="shared" si="22"/>
        <v>14143829.219282363</v>
      </c>
      <c r="W105" s="12"/>
      <c r="X105" s="73">
        <f t="shared" si="23"/>
        <v>72847677.433816239</v>
      </c>
      <c r="Y105" s="73">
        <f t="shared" si="24"/>
        <v>28064261.130955309</v>
      </c>
      <c r="Z105" s="73">
        <f t="shared" si="24"/>
        <v>862059.79258567095</v>
      </c>
      <c r="AA105" s="12">
        <f t="shared" si="25"/>
        <v>1.3032960653522441E-2</v>
      </c>
      <c r="AB105" s="114">
        <f t="shared" si="26"/>
        <v>52035459.384330325</v>
      </c>
      <c r="AC105" s="73">
        <f>AB105/SUMIFS(FinParameters!$L$8:$L$39,FinParameters!$B$8:$B$39,Financials!$E105,FinParameters!$C$8:$C$39,Financials!$F105)</f>
        <v>36826909.750153437</v>
      </c>
      <c r="AD105" s="73">
        <f t="shared" si="27"/>
        <v>36826909.750153437</v>
      </c>
      <c r="AE105" s="12"/>
      <c r="AF105" s="73">
        <f t="shared" si="28"/>
        <v>124883136.81814656</v>
      </c>
      <c r="AG105" s="73">
        <f t="shared" si="29"/>
        <v>64891170.881108746</v>
      </c>
      <c r="AH105" s="73">
        <f t="shared" si="29"/>
        <v>37688969.542739108</v>
      </c>
      <c r="AI105" s="12">
        <f t="shared" si="30"/>
        <v>0.56979673724141289</v>
      </c>
      <c r="AL105" s="73">
        <f>Summary!G105</f>
        <v>-2332518.9322687602</v>
      </c>
      <c r="AM105" s="73">
        <f>IF(D105&lt;&gt;"avg",SUMIFS(Summary!$H:$H,Summary!$C:$C,Financials!C105,Summary!$E:$E,Financials!E105,Summary!$D:$D,1-Financials!D105,Summary!$F:$F,Financials!F105),SUMIFS(Summary!$H:$H,Summary!$C:$C,Financials!C105,Summary!$E:$E,Financials!E105,Summary!$D:$D,"avg",Summary!$F:$F,Financials!F105))</f>
        <v>5706034.4691491816</v>
      </c>
      <c r="AN105" s="20">
        <f>Summary!I105</f>
        <v>5996422.373534983</v>
      </c>
      <c r="AP105" s="12">
        <v>1</v>
      </c>
    </row>
    <row r="106" spans="1:42" x14ac:dyDescent="0.3">
      <c r="A106">
        <v>102</v>
      </c>
      <c r="B106" t="str">
        <f>Summary!B106</f>
        <v>MarinusPortlandYallourn</v>
      </c>
      <c r="C106" t="str">
        <f>Summary!C106</f>
        <v>Wind</v>
      </c>
      <c r="D106" s="104">
        <f>Summary!D106</f>
        <v>0.05</v>
      </c>
      <c r="E106" t="str">
        <f>Summary!E106</f>
        <v>Cal-34</v>
      </c>
      <c r="F106" t="str">
        <f>Summary!F106</f>
        <v>Wartsila dual fuel</v>
      </c>
      <c r="G106" s="73">
        <f>SUMIFS(AL$5:AL106,$F$5:$F106,$F106,$D$5:$D106,$D106)</f>
        <v>-25989402.754377011</v>
      </c>
      <c r="H106" s="73">
        <f>SUMIFS(AM$5:AM106,$F$5:$F106,$F106,$D$5:$D106,$D106)</f>
        <v>120012861.67693315</v>
      </c>
      <c r="I106" s="20">
        <f>SUMIFS(AN$5:AN106,$F$5:$F106,$F106,$D$5:$D106,$D106)</f>
        <v>61875785.326975681</v>
      </c>
      <c r="J106" s="73">
        <f t="shared" si="16"/>
        <v>61875785.326975681</v>
      </c>
      <c r="K106" s="73">
        <f t="shared" si="17"/>
        <v>35886382.572598666</v>
      </c>
      <c r="L106" s="73">
        <f t="shared" si="18"/>
        <v>155899244.24953184</v>
      </c>
      <c r="M106" s="73">
        <f>-SUMIFS(FinParameters!$E$8:$E$39,FinParameters!$B$8:$B$39,Financials!$E106,FinParameters!$C$8:$C$39,Financials!$F106)</f>
        <v>-25206951.169098232</v>
      </c>
      <c r="N106" s="73">
        <f>-SUMIFS(FinParameters!$F$8:$F$39,FinParameters!$B$8:$B$39,Financials!$E106,FinParameters!$C$8:$C$39,Financials!$F106)</f>
        <v>-74000000</v>
      </c>
      <c r="O106" s="73">
        <f>SUMIFS(FinParameters!$G$8:$G$39,FinParameters!$B$8:$B$39,Financials!$E106,FinParameters!$C$8:$C$39,Financials!$F106)</f>
        <v>7855413.5546568586</v>
      </c>
      <c r="P106" s="73">
        <f t="shared" si="19"/>
        <v>36668834.157877445</v>
      </c>
      <c r="Q106" s="73">
        <f>P106/SUMIFS(FinParameters!$H$8:$H$39,FinParameters!$B$8:$B$39,Financials!$E106,FinParameters!$C$8:$C$39,Financials!$F106)</f>
        <v>9656050.0927354861</v>
      </c>
      <c r="R106" s="73">
        <f t="shared" si="31"/>
        <v>-29475752.287465695</v>
      </c>
      <c r="S106" s="12">
        <f t="shared" si="20"/>
        <v>-0.44562607269186294</v>
      </c>
      <c r="T106" s="114">
        <f t="shared" si="21"/>
        <v>-25989402.754377011</v>
      </c>
      <c r="U106" s="73">
        <f>T106/SUMIFS(FinParameters!$L$8:$L$39,FinParameters!$B$8:$B$39,Financials!$E106,FinParameters!$C$8:$C$39,Financials!$F106)</f>
        <v>-18393407.130831443</v>
      </c>
      <c r="V106" s="73">
        <f t="shared" si="22"/>
        <v>-18393407.130831443</v>
      </c>
      <c r="W106" s="12"/>
      <c r="X106" s="73">
        <f t="shared" si="23"/>
        <v>10679431.403500434</v>
      </c>
      <c r="Y106" s="73">
        <f t="shared" si="24"/>
        <v>-8737357.0380959567</v>
      </c>
      <c r="Z106" s="73">
        <f t="shared" si="24"/>
        <v>-47869159.418297142</v>
      </c>
      <c r="AA106" s="12">
        <f t="shared" si="25"/>
        <v>-0.72370487126490046</v>
      </c>
      <c r="AB106" s="114">
        <f t="shared" si="26"/>
        <v>120012861.67693315</v>
      </c>
      <c r="AC106" s="73">
        <f>AB106/SUMIFS(FinParameters!$L$8:$L$39,FinParameters!$B$8:$B$39,Financials!$E106,FinParameters!$C$8:$C$39,Financials!$F106)</f>
        <v>84936366.049743965</v>
      </c>
      <c r="AD106" s="73">
        <f t="shared" si="27"/>
        <v>84936366.049743965</v>
      </c>
      <c r="AE106" s="12"/>
      <c r="AF106" s="73">
        <f t="shared" si="28"/>
        <v>130692293.08043359</v>
      </c>
      <c r="AG106" s="73">
        <f t="shared" si="29"/>
        <v>76199009.011648014</v>
      </c>
      <c r="AH106" s="73">
        <f t="shared" si="29"/>
        <v>37067206.631446823</v>
      </c>
      <c r="AI106" s="12">
        <f t="shared" si="30"/>
        <v>0.56039667981107333</v>
      </c>
      <c r="AL106" s="73">
        <f>Summary!G106</f>
        <v>-7260338.3949745549</v>
      </c>
      <c r="AM106" s="73">
        <f>IF(D106&lt;&gt;"avg",SUMIFS(Summary!$H:$H,Summary!$C:$C,Financials!C106,Summary!$E:$E,Financials!E106,Summary!$D:$D,1-Financials!D106,Summary!$F:$F,Financials!F106),SUMIFS(Summary!$H:$H,Summary!$C:$C,Financials!C106,Summary!$E:$E,Financials!E106,Summary!$D:$D,"avg",Summary!$F:$F,Financials!F106))</f>
        <v>13665409.779925922</v>
      </c>
      <c r="AN106" s="20">
        <f>Summary!I106</f>
        <v>4502290.4814873254</v>
      </c>
      <c r="AP106" s="12">
        <v>1</v>
      </c>
    </row>
    <row r="107" spans="1:42" x14ac:dyDescent="0.3">
      <c r="A107">
        <v>103</v>
      </c>
      <c r="B107" t="str">
        <f>Summary!B107</f>
        <v>MarinusPortlandYallourn</v>
      </c>
      <c r="C107" t="str">
        <f>Summary!C107</f>
        <v>Wind</v>
      </c>
      <c r="D107" s="104">
        <f>Summary!D107</f>
        <v>0</v>
      </c>
      <c r="E107" t="str">
        <f>Summary!E107</f>
        <v>Cal-34</v>
      </c>
      <c r="F107" t="str">
        <f>Summary!F107</f>
        <v>Wartsila dual fuel</v>
      </c>
      <c r="G107" s="73">
        <f>SUMIFS(AL$5:AL107,$F$5:$F107,$F107,$D$5:$D107,$D107)</f>
        <v>-85649930.616527796</v>
      </c>
      <c r="H107" s="73">
        <f>SUMIFS(AM$5:AM107,$F$5:$F107,$F107,$D$5:$D107,$D107)</f>
        <v>259835153.87459061</v>
      </c>
      <c r="I107" s="20">
        <f>SUMIFS(AN$5:AN107,$F$5:$F107,$F107,$D$5:$D107,$D107)</f>
        <v>36849622.835217431</v>
      </c>
      <c r="J107" s="73">
        <f t="shared" si="16"/>
        <v>36849622.835217431</v>
      </c>
      <c r="K107" s="73">
        <f t="shared" si="17"/>
        <v>-48800307.781310365</v>
      </c>
      <c r="L107" s="73">
        <f t="shared" si="18"/>
        <v>211034846.09328026</v>
      </c>
      <c r="M107" s="73">
        <f>-SUMIFS(FinParameters!$E$8:$E$39,FinParameters!$B$8:$B$39,Financials!$E107,FinParameters!$C$8:$C$39,Financials!$F107)</f>
        <v>-25206951.169098232</v>
      </c>
      <c r="N107" s="73">
        <f>-SUMIFS(FinParameters!$F$8:$F$39,FinParameters!$B$8:$B$39,Financials!$E107,FinParameters!$C$8:$C$39,Financials!$F107)</f>
        <v>-74000000</v>
      </c>
      <c r="O107" s="73">
        <f>SUMIFS(FinParameters!$G$8:$G$39,FinParameters!$B$8:$B$39,Financials!$E107,FinParameters!$C$8:$C$39,Financials!$F107)</f>
        <v>7855413.5546568586</v>
      </c>
      <c r="P107" s="73">
        <f t="shared" si="19"/>
        <v>11642671.666119199</v>
      </c>
      <c r="Q107" s="73">
        <f>P107/SUMIFS(FinParameters!$H$8:$H$39,FinParameters!$B$8:$B$39,Financials!$E107,FinParameters!$C$8:$C$39,Financials!$F107)</f>
        <v>3065879.3333130232</v>
      </c>
      <c r="R107" s="73">
        <f t="shared" si="31"/>
        <v>-54501914.779223941</v>
      </c>
      <c r="S107" s="12">
        <f t="shared" si="20"/>
        <v>-0.82398148825467643</v>
      </c>
      <c r="T107" s="114">
        <f t="shared" si="21"/>
        <v>-85649930.616527796</v>
      </c>
      <c r="U107" s="73">
        <f>T107/SUMIFS(FinParameters!$L$8:$L$39,FinParameters!$B$8:$B$39,Financials!$E107,FinParameters!$C$8:$C$39,Financials!$F107)</f>
        <v>-60616785.212270424</v>
      </c>
      <c r="V107" s="73">
        <f t="shared" si="22"/>
        <v>-60616785.212270424</v>
      </c>
      <c r="W107" s="12"/>
      <c r="X107" s="73">
        <f t="shared" si="23"/>
        <v>-74007258.950408593</v>
      </c>
      <c r="Y107" s="73">
        <f t="shared" si="24"/>
        <v>-57550905.878957398</v>
      </c>
      <c r="Z107" s="73">
        <f t="shared" si="24"/>
        <v>-115118699.99149436</v>
      </c>
      <c r="AA107" s="12">
        <f t="shared" si="25"/>
        <v>-1.7404100044773838</v>
      </c>
      <c r="AB107" s="114">
        <f t="shared" si="26"/>
        <v>259835153.87459061</v>
      </c>
      <c r="AC107" s="73">
        <f>AB107/SUMIFS(FinParameters!$L$8:$L$39,FinParameters!$B$8:$B$39,Financials!$E107,FinParameters!$C$8:$C$39,Financials!$F107)</f>
        <v>183892404.81152192</v>
      </c>
      <c r="AD107" s="73">
        <f t="shared" si="27"/>
        <v>183892404.81152192</v>
      </c>
      <c r="AE107" s="12"/>
      <c r="AF107" s="73">
        <f t="shared" si="28"/>
        <v>185827894.924182</v>
      </c>
      <c r="AG107" s="73">
        <f t="shared" si="29"/>
        <v>126341498.93256453</v>
      </c>
      <c r="AH107" s="73">
        <f t="shared" si="29"/>
        <v>68773704.82002756</v>
      </c>
      <c r="AI107" s="12">
        <f t="shared" si="30"/>
        <v>1.039748050686762</v>
      </c>
      <c r="AL107" s="73">
        <f>Summary!G107</f>
        <v>-11771121.896834217</v>
      </c>
      <c r="AM107" s="73">
        <f>IF(D107&lt;&gt;"avg",SUMIFS(Summary!$H:$H,Summary!$C:$C,Financials!C107,Summary!$E:$E,Financials!E107,Summary!$D:$D,1-Financials!D107,Summary!$F:$F,Financials!F107),SUMIFS(Summary!$H:$H,Summary!$C:$C,Financials!C107,Summary!$E:$E,Financials!E107,Summary!$D:$D,"avg",Summary!$F:$F,Financials!F107))</f>
        <v>24413090.942584444</v>
      </c>
      <c r="AN107" s="20">
        <f>Summary!I107</f>
        <v>2809295.95860676</v>
      </c>
      <c r="AP107" s="12">
        <v>1</v>
      </c>
    </row>
    <row r="108" spans="1:42" x14ac:dyDescent="0.3">
      <c r="A108">
        <v>104</v>
      </c>
      <c r="B108" t="str">
        <f>Summary!B108</f>
        <v>MarinusPortlandYallourn</v>
      </c>
      <c r="C108" t="str">
        <f>Summary!C108</f>
        <v>Wind</v>
      </c>
      <c r="D108" s="104" t="str">
        <f>Summary!D108</f>
        <v>avg</v>
      </c>
      <c r="E108" t="str">
        <f>Summary!E108</f>
        <v>Cal-34</v>
      </c>
      <c r="F108" t="str">
        <f>Summary!F108</f>
        <v>Wartsila dual fuel</v>
      </c>
      <c r="G108" s="73">
        <f>SUMIFS(AL$5:AL108,$F$5:$F108,$F108,$D$5:$D108,$D108)</f>
        <v>67246301.891390994</v>
      </c>
      <c r="H108" s="73">
        <f>SUMIFS(AM$5:AM108,$F$5:$F108,$F108,$D$5:$D108,$D108)</f>
        <v>-1346816.3449290036</v>
      </c>
      <c r="I108" s="20">
        <f>SUMIFS(AN$5:AN108,$F$5:$F108,$F108,$D$5:$D108,$D108)</f>
        <v>92034370.366815418</v>
      </c>
      <c r="J108" s="73">
        <f t="shared" si="16"/>
        <v>92034370.366815418</v>
      </c>
      <c r="K108" s="73">
        <f t="shared" si="17"/>
        <v>159280672.25820643</v>
      </c>
      <c r="L108" s="73">
        <f t="shared" si="18"/>
        <v>157933855.91327742</v>
      </c>
      <c r="M108" s="73">
        <f>-SUMIFS(FinParameters!$E$8:$E$39,FinParameters!$B$8:$B$39,Financials!$E108,FinParameters!$C$8:$C$39,Financials!$F108)</f>
        <v>-25206951.169098232</v>
      </c>
      <c r="N108" s="73">
        <f>-SUMIFS(FinParameters!$F$8:$F$39,FinParameters!$B$8:$B$39,Financials!$E108,FinParameters!$C$8:$C$39,Financials!$F108)</f>
        <v>-74000000</v>
      </c>
      <c r="O108" s="73">
        <f>SUMIFS(FinParameters!$G$8:$G$39,FinParameters!$B$8:$B$39,Financials!$E108,FinParameters!$C$8:$C$39,Financials!$F108)</f>
        <v>7855413.5546568586</v>
      </c>
      <c r="P108" s="73">
        <f t="shared" si="19"/>
        <v>66827419.19771719</v>
      </c>
      <c r="Q108" s="73">
        <f>P108/SUMIFS(FinParameters!$H$8:$H$39,FinParameters!$B$8:$B$39,Financials!$E108,FinParameters!$C$8:$C$39,Financials!$F108)</f>
        <v>17597748.119373057</v>
      </c>
      <c r="R108" s="73">
        <f t="shared" si="31"/>
        <v>682832.75237404834</v>
      </c>
      <c r="S108" s="12">
        <f t="shared" si="20"/>
        <v>1.0323335424257122E-2</v>
      </c>
      <c r="T108" s="114">
        <f t="shared" si="21"/>
        <v>67246301.891390994</v>
      </c>
      <c r="U108" s="73">
        <f>T108/SUMIFS(FinParameters!$L$8:$L$39,FinParameters!$B$8:$B$39,Financials!$E108,FinParameters!$C$8:$C$39,Financials!$F108)</f>
        <v>47592036.662821896</v>
      </c>
      <c r="V108" s="73">
        <f t="shared" si="22"/>
        <v>47592036.662821896</v>
      </c>
      <c r="W108" s="12"/>
      <c r="X108" s="73">
        <f t="shared" si="23"/>
        <v>134073721.0891082</v>
      </c>
      <c r="Y108" s="73">
        <f t="shared" si="24"/>
        <v>65189784.782194957</v>
      </c>
      <c r="Z108" s="73">
        <f t="shared" si="24"/>
        <v>48274869.415195942</v>
      </c>
      <c r="AA108" s="12">
        <f t="shared" si="25"/>
        <v>0.72983855534551756</v>
      </c>
      <c r="AB108" s="114">
        <f t="shared" si="26"/>
        <v>-1346816.3449290036</v>
      </c>
      <c r="AC108" s="73">
        <f>AB108/SUMIFS(FinParameters!$L$8:$L$39,FinParameters!$B$8:$B$39,Financials!$E108,FinParameters!$C$8:$C$39,Financials!$F108)</f>
        <v>-953178.55500028376</v>
      </c>
      <c r="AD108" s="73">
        <f t="shared" si="27"/>
        <v>-953178.55500028376</v>
      </c>
      <c r="AE108" s="12"/>
      <c r="AF108" s="73">
        <f t="shared" si="28"/>
        <v>132726904.74417919</v>
      </c>
      <c r="AG108" s="73">
        <f t="shared" si="29"/>
        <v>64236606.227194674</v>
      </c>
      <c r="AH108" s="73">
        <f t="shared" si="29"/>
        <v>47321690.860195659</v>
      </c>
      <c r="AI108" s="12">
        <f t="shared" si="30"/>
        <v>0.71542802522922577</v>
      </c>
      <c r="AL108" s="73">
        <f>Summary!G108</f>
        <v>1351019.833479428</v>
      </c>
      <c r="AM108" s="73">
        <f>IF(D108&lt;&gt;"avg",SUMIFS(Summary!$H:$H,Summary!$C:$C,Financials!C108,Summary!$E:$E,Financials!E108,Summary!$D:$D,1-Financials!D108,Summary!$F:$F,Financials!F108),SUMIFS(Summary!$H:$H,Summary!$C:$C,Financials!C108,Summary!$E:$E,Financials!E108,Summary!$D:$D,"avg",Summary!$F:$F,Financials!F108))</f>
        <v>280956.07236278942</v>
      </c>
      <c r="AN108" s="20">
        <f>Summary!I108</f>
        <v>7115648.4893266335</v>
      </c>
      <c r="AP108" s="12">
        <v>1</v>
      </c>
    </row>
    <row r="109" spans="1:42" x14ac:dyDescent="0.3">
      <c r="A109">
        <v>105</v>
      </c>
      <c r="B109" t="str">
        <f>Summary!B109</f>
        <v>MarinusPortlandYallourn</v>
      </c>
      <c r="C109" t="str">
        <f>Summary!C109</f>
        <v>Wind</v>
      </c>
      <c r="D109" s="104">
        <f>Summary!D109</f>
        <v>1</v>
      </c>
      <c r="E109" t="str">
        <f>Summary!E109</f>
        <v>Cal-35</v>
      </c>
      <c r="F109" t="str">
        <f>Summary!F109</f>
        <v>Wartsila dual fuel</v>
      </c>
      <c r="G109" s="73">
        <f>SUMIFS(AL$5:AL109,$F$5:$F109,$F109,$D$5:$D109,$D109)</f>
        <v>324728614.60324383</v>
      </c>
      <c r="H109" s="73">
        <f>SUMIFS(AM$5:AM109,$F$5:$F109,$F109,$D$5:$D109,$D109)</f>
        <v>-315558882.87187147</v>
      </c>
      <c r="I109" s="20">
        <f>SUMIFS(AN$5:AN109,$F$5:$F109,$F109,$D$5:$D109,$D109)</f>
        <v>190852694.61482781</v>
      </c>
      <c r="J109" s="73">
        <f t="shared" si="16"/>
        <v>190852694.61482781</v>
      </c>
      <c r="K109" s="73">
        <f t="shared" si="17"/>
        <v>515581309.21807164</v>
      </c>
      <c r="L109" s="73">
        <f t="shared" si="18"/>
        <v>200022426.34620017</v>
      </c>
      <c r="M109" s="73">
        <f>-SUMIFS(FinParameters!$E$8:$E$39,FinParameters!$B$8:$B$39,Financials!$E109,FinParameters!$C$8:$C$39,Financials!$F109)</f>
        <v>-27247749.948325686</v>
      </c>
      <c r="N109" s="73">
        <f>-SUMIFS(FinParameters!$F$8:$F$39,FinParameters!$B$8:$B$39,Financials!$E109,FinParameters!$C$8:$C$39,Financials!$F109)</f>
        <v>-74000000</v>
      </c>
      <c r="O109" s="73">
        <f>SUMIFS(FinParameters!$G$8:$G$39,FinParameters!$B$8:$B$39,Financials!$E109,FinParameters!$C$8:$C$39,Financials!$F109)</f>
        <v>6659248.3088341104</v>
      </c>
      <c r="P109" s="73">
        <f t="shared" si="19"/>
        <v>163604944.66650212</v>
      </c>
      <c r="Q109" s="73">
        <f>P109/SUMIFS(FinParameters!$H$8:$H$39,FinParameters!$B$8:$B$39,Financials!$E109,FinParameters!$C$8:$C$39,Financials!$F109)</f>
        <v>39165722.99064251</v>
      </c>
      <c r="R109" s="73">
        <f t="shared" si="31"/>
        <v>96264192.975336224</v>
      </c>
      <c r="S109" s="12">
        <f t="shared" si="20"/>
        <v>1.4295087381384941</v>
      </c>
      <c r="T109" s="114">
        <f t="shared" si="21"/>
        <v>324728614.60324383</v>
      </c>
      <c r="U109" s="73">
        <f>T109/SUMIFS(FinParameters!$L$8:$L$39,FinParameters!$B$8:$B$39,Financials!$E109,FinParameters!$C$8:$C$39,Financials!$F109)</f>
        <v>224213923.7035813</v>
      </c>
      <c r="V109" s="73">
        <f t="shared" si="22"/>
        <v>224213923.7035813</v>
      </c>
      <c r="W109" s="12"/>
      <c r="X109" s="73">
        <f t="shared" si="23"/>
        <v>488333559.26974595</v>
      </c>
      <c r="Y109" s="73">
        <f t="shared" si="24"/>
        <v>263379646.69422382</v>
      </c>
      <c r="Z109" s="73">
        <f t="shared" si="24"/>
        <v>320478116.67891753</v>
      </c>
      <c r="AA109" s="12">
        <f t="shared" si="25"/>
        <v>4.759051668277702</v>
      </c>
      <c r="AB109" s="114">
        <f t="shared" si="26"/>
        <v>-315558882.87187147</v>
      </c>
      <c r="AC109" s="73">
        <f>AB109/SUMIFS(FinParameters!$L$8:$L$39,FinParameters!$B$8:$B$39,Financials!$E109,FinParameters!$C$8:$C$39,Financials!$F109)</f>
        <v>-217882539.77761516</v>
      </c>
      <c r="AD109" s="73">
        <f t="shared" si="27"/>
        <v>-217882539.77761516</v>
      </c>
      <c r="AE109" s="12"/>
      <c r="AF109" s="73">
        <f t="shared" si="28"/>
        <v>172774676.39787447</v>
      </c>
      <c r="AG109" s="73">
        <f t="shared" si="29"/>
        <v>45497106.916608661</v>
      </c>
      <c r="AH109" s="73">
        <f t="shared" si="29"/>
        <v>102595576.90130237</v>
      </c>
      <c r="AI109" s="12">
        <f t="shared" si="30"/>
        <v>1.523528833949167</v>
      </c>
      <c r="AL109" s="73">
        <f>Summary!G109</f>
        <v>15716901.963889752</v>
      </c>
      <c r="AM109" s="73">
        <f>IF(D109&lt;&gt;"avg",SUMIFS(Summary!$H:$H,Summary!$C:$C,Financials!C109,Summary!$E:$E,Financials!E109,Summary!$D:$D,1-Financials!D109,Summary!$F:$F,Financials!F109),SUMIFS(Summary!$H:$H,Summary!$C:$C,Financials!C109,Summary!$E:$E,Financials!E109,Summary!$D:$D,"avg",Summary!$F:$F,Financials!F109))</f>
        <v>-23334702.850207284</v>
      </c>
      <c r="AN109" s="20">
        <f>Summary!I109</f>
        <v>13174072.328040201</v>
      </c>
      <c r="AP109" s="12">
        <v>1</v>
      </c>
    </row>
    <row r="110" spans="1:42" x14ac:dyDescent="0.3">
      <c r="A110">
        <v>106</v>
      </c>
      <c r="B110" t="str">
        <f>Summary!B110</f>
        <v>MarinusPortlandYallourn</v>
      </c>
      <c r="C110" t="str">
        <f>Summary!C110</f>
        <v>Wind</v>
      </c>
      <c r="D110" s="104">
        <f>Summary!D110</f>
        <v>0.95</v>
      </c>
      <c r="E110" t="str">
        <f>Summary!E110</f>
        <v>Cal-35</v>
      </c>
      <c r="F110" t="str">
        <f>Summary!F110</f>
        <v>Wartsila dual fuel</v>
      </c>
      <c r="G110" s="73">
        <f>SUMIFS(AL$5:AL110,$F$5:$F110,$F110,$D$5:$D110,$D110)</f>
        <v>187613026.00921583</v>
      </c>
      <c r="H110" s="73">
        <f>SUMIFS(AM$5:AM110,$F$5:$F110,$F110,$D$5:$D110,$D110)</f>
        <v>-138583389.05585068</v>
      </c>
      <c r="I110" s="20">
        <f>SUMIFS(AN$5:AN110,$F$5:$F110,$F110,$D$5:$D110,$D110)</f>
        <v>136749265.32531884</v>
      </c>
      <c r="J110" s="73">
        <f t="shared" si="16"/>
        <v>136749265.32531884</v>
      </c>
      <c r="K110" s="73">
        <f t="shared" si="17"/>
        <v>324362291.33453465</v>
      </c>
      <c r="L110" s="73">
        <f t="shared" si="18"/>
        <v>185778902.27868399</v>
      </c>
      <c r="M110" s="73">
        <f>-SUMIFS(FinParameters!$E$8:$E$39,FinParameters!$B$8:$B$39,Financials!$E110,FinParameters!$C$8:$C$39,Financials!$F110)</f>
        <v>-27247749.948325686</v>
      </c>
      <c r="N110" s="73">
        <f>-SUMIFS(FinParameters!$F$8:$F$39,FinParameters!$B$8:$B$39,Financials!$E110,FinParameters!$C$8:$C$39,Financials!$F110)</f>
        <v>-74000000</v>
      </c>
      <c r="O110" s="73">
        <f>SUMIFS(FinParameters!$G$8:$G$39,FinParameters!$B$8:$B$39,Financials!$E110,FinParameters!$C$8:$C$39,Financials!$F110)</f>
        <v>6659248.3088341104</v>
      </c>
      <c r="P110" s="73">
        <f t="shared" si="19"/>
        <v>109501515.37699315</v>
      </c>
      <c r="Q110" s="73">
        <f>P110/SUMIFS(FinParameters!$H$8:$H$39,FinParameters!$B$8:$B$39,Financials!$E110,FinParameters!$C$8:$C$39,Financials!$F110)</f>
        <v>26213792.175127342</v>
      </c>
      <c r="R110" s="73">
        <f t="shared" si="31"/>
        <v>42160763.685827263</v>
      </c>
      <c r="S110" s="12">
        <f t="shared" si="20"/>
        <v>0.62608097811533825</v>
      </c>
      <c r="T110" s="114">
        <f t="shared" si="21"/>
        <v>187613026.00921583</v>
      </c>
      <c r="U110" s="73">
        <f>T110/SUMIFS(FinParameters!$L$8:$L$39,FinParameters!$B$8:$B$39,Financials!$E110,FinParameters!$C$8:$C$39,Financials!$F110)</f>
        <v>129540332.4737004</v>
      </c>
      <c r="V110" s="73">
        <f t="shared" si="22"/>
        <v>129540332.4737004</v>
      </c>
      <c r="W110" s="12"/>
      <c r="X110" s="73">
        <f t="shared" si="23"/>
        <v>297114541.38620895</v>
      </c>
      <c r="Y110" s="73">
        <f t="shared" si="24"/>
        <v>155754124.64882773</v>
      </c>
      <c r="Z110" s="73">
        <f t="shared" si="24"/>
        <v>171701096.15952766</v>
      </c>
      <c r="AA110" s="12">
        <f t="shared" si="25"/>
        <v>2.5497353659931346</v>
      </c>
      <c r="AB110" s="114">
        <f t="shared" si="26"/>
        <v>-138583389.05585068</v>
      </c>
      <c r="AC110" s="73">
        <f>AB110/SUMIFS(FinParameters!$L$8:$L$39,FinParameters!$B$8:$B$39,Financials!$E110,FinParameters!$C$8:$C$39,Financials!$F110)</f>
        <v>-95687056.893081814</v>
      </c>
      <c r="AD110" s="73">
        <f t="shared" si="27"/>
        <v>-95687056.893081814</v>
      </c>
      <c r="AE110" s="12"/>
      <c r="AF110" s="73">
        <f t="shared" si="28"/>
        <v>158531152.33035827</v>
      </c>
      <c r="AG110" s="73">
        <f t="shared" si="29"/>
        <v>60067067.755745918</v>
      </c>
      <c r="AH110" s="73">
        <f t="shared" si="29"/>
        <v>76014039.266445845</v>
      </c>
      <c r="AI110" s="12">
        <f t="shared" si="30"/>
        <v>1.1287970115786183</v>
      </c>
      <c r="AL110" s="73">
        <f>Summary!G110</f>
        <v>6934097.1145695336</v>
      </c>
      <c r="AM110" s="73">
        <f>IF(D110&lt;&gt;"avg",SUMIFS(Summary!$H:$H,Summary!$C:$C,Financials!C110,Summary!$E:$E,Financials!E110,Summary!$D:$D,1-Financials!D110,Summary!$F:$F,Financials!F110),SUMIFS(Summary!$H:$H,Summary!$C:$C,Financials!C110,Summary!$E:$E,Financials!E110,Summary!$D:$D,"avg",Summary!$F:$F,Financials!F110))</f>
        <v>-9551833.4742996618</v>
      </c>
      <c r="AN110" s="20">
        <f>Summary!I110</f>
        <v>9484967.0903504472</v>
      </c>
      <c r="AP110" s="12">
        <v>1</v>
      </c>
    </row>
    <row r="111" spans="1:42" x14ac:dyDescent="0.3">
      <c r="A111">
        <v>107</v>
      </c>
      <c r="B111" t="str">
        <f>Summary!B111</f>
        <v>MarinusPortlandYallourn</v>
      </c>
      <c r="C111" t="str">
        <f>Summary!C111</f>
        <v>Wind</v>
      </c>
      <c r="D111" s="104">
        <f>Summary!D111</f>
        <v>0.75</v>
      </c>
      <c r="E111" t="str">
        <f>Summary!E111</f>
        <v>Cal-35</v>
      </c>
      <c r="F111" t="str">
        <f>Summary!F111</f>
        <v>Wartsila dual fuel</v>
      </c>
      <c r="G111" s="73">
        <f>SUMIFS(AL$5:AL111,$F$5:$F111,$F111,$D$5:$D111,$D111)</f>
        <v>114659526.55462442</v>
      </c>
      <c r="H111" s="73">
        <f>SUMIFS(AM$5:AM111,$F$5:$F111,$F111,$D$5:$D111,$D111)</f>
        <v>-56783290.590259679</v>
      </c>
      <c r="I111" s="20">
        <f>SUMIFS(AN$5:AN111,$F$5:$F111,$F111,$D$5:$D111,$D111)</f>
        <v>112652190.97065151</v>
      </c>
      <c r="J111" s="73">
        <f t="shared" si="16"/>
        <v>112652190.97065151</v>
      </c>
      <c r="K111" s="73">
        <f t="shared" si="17"/>
        <v>227311717.52527595</v>
      </c>
      <c r="L111" s="73">
        <f t="shared" si="18"/>
        <v>170528426.93501624</v>
      </c>
      <c r="M111" s="73">
        <f>-SUMIFS(FinParameters!$E$8:$E$39,FinParameters!$B$8:$B$39,Financials!$E111,FinParameters!$C$8:$C$39,Financials!$F111)</f>
        <v>-27247749.948325686</v>
      </c>
      <c r="N111" s="73">
        <f>-SUMIFS(FinParameters!$F$8:$F$39,FinParameters!$B$8:$B$39,Financials!$E111,FinParameters!$C$8:$C$39,Financials!$F111)</f>
        <v>-74000000</v>
      </c>
      <c r="O111" s="73">
        <f>SUMIFS(FinParameters!$G$8:$G$39,FinParameters!$B$8:$B$39,Financials!$E111,FinParameters!$C$8:$C$39,Financials!$F111)</f>
        <v>6659248.3088341104</v>
      </c>
      <c r="P111" s="73">
        <f t="shared" si="19"/>
        <v>85404441.022325814</v>
      </c>
      <c r="Q111" s="73">
        <f>P111/SUMIFS(FinParameters!$H$8:$H$39,FinParameters!$B$8:$B$39,Financials!$E111,FinParameters!$C$8:$C$39,Financials!$F111)</f>
        <v>20445144.16156242</v>
      </c>
      <c r="R111" s="73">
        <f t="shared" si="31"/>
        <v>18063689.331159923</v>
      </c>
      <c r="S111" s="12">
        <f t="shared" si="20"/>
        <v>0.26824306051709268</v>
      </c>
      <c r="T111" s="114">
        <f t="shared" si="21"/>
        <v>114659526.55462442</v>
      </c>
      <c r="U111" s="73">
        <f>T111/SUMIFS(FinParameters!$L$8:$L$39,FinParameters!$B$8:$B$39,Financials!$E111,FinParameters!$C$8:$C$39,Financials!$F111)</f>
        <v>79168453.849433273</v>
      </c>
      <c r="V111" s="73">
        <f t="shared" si="22"/>
        <v>79168453.849433273</v>
      </c>
      <c r="W111" s="12"/>
      <c r="X111" s="73">
        <f t="shared" si="23"/>
        <v>200063967.57695025</v>
      </c>
      <c r="Y111" s="73">
        <f t="shared" si="24"/>
        <v>99613598.010995686</v>
      </c>
      <c r="Z111" s="73">
        <f t="shared" si="24"/>
        <v>97232143.180593193</v>
      </c>
      <c r="AA111" s="12">
        <f t="shared" si="25"/>
        <v>1.4438826526100184</v>
      </c>
      <c r="AB111" s="114">
        <f t="shared" si="26"/>
        <v>-56783290.590259679</v>
      </c>
      <c r="AC111" s="73">
        <f>AB111/SUMIFS(FinParameters!$L$8:$L$39,FinParameters!$B$8:$B$39,Financials!$E111,FinParameters!$C$8:$C$39,Financials!$F111)</f>
        <v>-39206906.356553614</v>
      </c>
      <c r="AD111" s="73">
        <f t="shared" si="27"/>
        <v>-39206906.356553614</v>
      </c>
      <c r="AE111" s="12"/>
      <c r="AF111" s="73">
        <f t="shared" si="28"/>
        <v>143280676.98669058</v>
      </c>
      <c r="AG111" s="73">
        <f t="shared" si="29"/>
        <v>60406691.654442072</v>
      </c>
      <c r="AH111" s="73">
        <f t="shared" si="29"/>
        <v>58025236.824039578</v>
      </c>
      <c r="AI111" s="12">
        <f t="shared" si="30"/>
        <v>0.86166601005809129</v>
      </c>
      <c r="AL111" s="73">
        <f>Summary!G111</f>
        <v>4341984.4492295785</v>
      </c>
      <c r="AM111" s="73">
        <f>IF(D111&lt;&gt;"avg",SUMIFS(Summary!$H:$H,Summary!$C:$C,Financials!C111,Summary!$E:$E,Financials!E111,Summary!$D:$D,1-Financials!D111,Summary!$F:$F,Financials!F111),SUMIFS(Summary!$H:$H,Summary!$C:$C,Financials!C111,Summary!$E:$E,Financials!E111,Summary!$D:$D,"avg",Summary!$F:$F,Financials!F111))</f>
        <v>-4339926.7450684626</v>
      </c>
      <c r="AN111" s="20">
        <f>Summary!I111</f>
        <v>8216563.6153750429</v>
      </c>
      <c r="AP111" s="12">
        <v>1</v>
      </c>
    </row>
    <row r="112" spans="1:42" x14ac:dyDescent="0.3">
      <c r="A112">
        <v>108</v>
      </c>
      <c r="B112" t="str">
        <f>Summary!B112</f>
        <v>MarinusPortlandYallourn</v>
      </c>
      <c r="C112" t="str">
        <f>Summary!C112</f>
        <v>Wind</v>
      </c>
      <c r="D112" s="104">
        <f>Summary!D112</f>
        <v>0.5</v>
      </c>
      <c r="E112" t="str">
        <f>Summary!E112</f>
        <v>Cal-35</v>
      </c>
      <c r="F112" t="str">
        <f>Summary!F112</f>
        <v>Wartsila dual fuel</v>
      </c>
      <c r="G112" s="73">
        <f>SUMIFS(AL$5:AL112,$F$5:$F112,$F112,$D$5:$D112,$D112)</f>
        <v>61985004.31319239</v>
      </c>
      <c r="H112" s="73">
        <f>SUMIFS(AM$5:AM112,$F$5:$F112,$F112,$D$5:$D112,$D112)</f>
        <v>432471.35814588831</v>
      </c>
      <c r="I112" s="20">
        <f>SUMIFS(AN$5:AN112,$F$5:$F112,$F112,$D$5:$D112,$D112)</f>
        <v>97979899.227972433</v>
      </c>
      <c r="J112" s="73">
        <f t="shared" si="16"/>
        <v>97979899.227972433</v>
      </c>
      <c r="K112" s="73">
        <f t="shared" si="17"/>
        <v>159964903.54116482</v>
      </c>
      <c r="L112" s="73">
        <f t="shared" si="18"/>
        <v>160397374.89931071</v>
      </c>
      <c r="M112" s="73">
        <f>-SUMIFS(FinParameters!$E$8:$E$39,FinParameters!$B$8:$B$39,Financials!$E112,FinParameters!$C$8:$C$39,Financials!$F112)</f>
        <v>-27247749.948325686</v>
      </c>
      <c r="N112" s="73">
        <f>-SUMIFS(FinParameters!$F$8:$F$39,FinParameters!$B$8:$B$39,Financials!$E112,FinParameters!$C$8:$C$39,Financials!$F112)</f>
        <v>-74000000</v>
      </c>
      <c r="O112" s="73">
        <f>SUMIFS(FinParameters!$G$8:$G$39,FinParameters!$B$8:$B$39,Financials!$E112,FinParameters!$C$8:$C$39,Financials!$F112)</f>
        <v>6659248.3088341104</v>
      </c>
      <c r="P112" s="73">
        <f t="shared" si="19"/>
        <v>70732149.279646754</v>
      </c>
      <c r="Q112" s="73">
        <f>P112/SUMIFS(FinParameters!$H$8:$H$39,FinParameters!$B$8:$B$39,Financials!$E112,FinParameters!$C$8:$C$39,Financials!$F112)</f>
        <v>16932714.172340229</v>
      </c>
      <c r="R112" s="73">
        <f t="shared" si="31"/>
        <v>3391397.5884808647</v>
      </c>
      <c r="S112" s="12">
        <f t="shared" si="20"/>
        <v>5.0361742382002035E-2</v>
      </c>
      <c r="T112" s="114">
        <f t="shared" si="21"/>
        <v>61985004.31319239</v>
      </c>
      <c r="U112" s="73">
        <f>T112/SUMIFS(FinParameters!$L$8:$L$39,FinParameters!$B$8:$B$39,Financials!$E112,FinParameters!$C$8:$C$39,Financials!$F112)</f>
        <v>42798510.518775344</v>
      </c>
      <c r="V112" s="73">
        <f t="shared" si="22"/>
        <v>42798510.518775344</v>
      </c>
      <c r="W112" s="12"/>
      <c r="X112" s="73">
        <f t="shared" si="23"/>
        <v>132717153.59283912</v>
      </c>
      <c r="Y112" s="73">
        <f t="shared" si="24"/>
        <v>59731224.691115573</v>
      </c>
      <c r="Z112" s="73">
        <f t="shared" si="24"/>
        <v>46189908.107256211</v>
      </c>
      <c r="AA112" s="12">
        <f t="shared" si="25"/>
        <v>0.68591316472215202</v>
      </c>
      <c r="AB112" s="114">
        <f t="shared" si="26"/>
        <v>432471.35814588831</v>
      </c>
      <c r="AC112" s="73">
        <f>AB112/SUMIFS(FinParameters!$L$8:$L$39,FinParameters!$B$8:$B$39,Financials!$E112,FinParameters!$C$8:$C$39,Financials!$F112)</f>
        <v>298606.57711911341</v>
      </c>
      <c r="AD112" s="73">
        <f t="shared" si="27"/>
        <v>298606.57711911341</v>
      </c>
      <c r="AE112" s="12"/>
      <c r="AF112" s="73">
        <f t="shared" si="28"/>
        <v>133149624.95098501</v>
      </c>
      <c r="AG112" s="73">
        <f t="shared" si="29"/>
        <v>60029831.268234685</v>
      </c>
      <c r="AH112" s="73">
        <f t="shared" si="29"/>
        <v>46488514.684375323</v>
      </c>
      <c r="AI112" s="12">
        <f t="shared" si="30"/>
        <v>0.69034742732867249</v>
      </c>
      <c r="AL112" s="73">
        <f>Summary!G112</f>
        <v>1773963.765345963</v>
      </c>
      <c r="AM112" s="73">
        <f>IF(D112&lt;&gt;"avg",SUMIFS(Summary!$H:$H,Summary!$C:$C,Financials!C112,Summary!$E:$E,Financials!E112,Summary!$D:$D,1-Financials!D112,Summary!$F:$F,Financials!F112),SUMIFS(Summary!$H:$H,Summary!$C:$C,Financials!C112,Summary!$E:$E,Financials!E112,Summary!$D:$D,"avg",Summary!$F:$F,Financials!F112))</f>
        <v>-121730.56327100634</v>
      </c>
      <c r="AN112" s="20">
        <f>Summary!I112</f>
        <v>7317971.7846809132</v>
      </c>
      <c r="AP112" s="12">
        <v>1</v>
      </c>
    </row>
    <row r="113" spans="1:42" x14ac:dyDescent="0.3">
      <c r="A113">
        <v>109</v>
      </c>
      <c r="B113" t="str">
        <f>Summary!B113</f>
        <v>MarinusPortlandYallourn</v>
      </c>
      <c r="C113" t="str">
        <f>Summary!C113</f>
        <v>Wind</v>
      </c>
      <c r="D113" s="104">
        <f>Summary!D113</f>
        <v>0.25</v>
      </c>
      <c r="E113" t="str">
        <f>Summary!E113</f>
        <v>Cal-35</v>
      </c>
      <c r="F113" t="str">
        <f>Summary!F113</f>
        <v>Wartsila dual fuel</v>
      </c>
      <c r="G113" s="73">
        <f>SUMIFS(AL$5:AL113,$F$5:$F113,$F113,$D$5:$D113,$D113)</f>
        <v>16796154.449685339</v>
      </c>
      <c r="H113" s="73">
        <f>SUMIFS(AM$5:AM113,$F$5:$F113,$F113,$D$5:$D113,$D113)</f>
        <v>57996191.512437873</v>
      </c>
      <c r="I113" s="20">
        <f>SUMIFS(AN$5:AN113,$F$5:$F113,$F113,$D$5:$D113,$D113)</f>
        <v>84064451.399575174</v>
      </c>
      <c r="J113" s="73">
        <f t="shared" si="16"/>
        <v>84064451.399575174</v>
      </c>
      <c r="K113" s="73">
        <f t="shared" si="17"/>
        <v>100860605.84926051</v>
      </c>
      <c r="L113" s="73">
        <f t="shared" si="18"/>
        <v>158856797.36169839</v>
      </c>
      <c r="M113" s="73">
        <f>-SUMIFS(FinParameters!$E$8:$E$39,FinParameters!$B$8:$B$39,Financials!$E113,FinParameters!$C$8:$C$39,Financials!$F113)</f>
        <v>-27247749.948325686</v>
      </c>
      <c r="N113" s="73">
        <f>-SUMIFS(FinParameters!$F$8:$F$39,FinParameters!$B$8:$B$39,Financials!$E113,FinParameters!$C$8:$C$39,Financials!$F113)</f>
        <v>-74000000</v>
      </c>
      <c r="O113" s="73">
        <f>SUMIFS(FinParameters!$G$8:$G$39,FinParameters!$B$8:$B$39,Financials!$E113,FinParameters!$C$8:$C$39,Financials!$F113)</f>
        <v>6659248.3088341104</v>
      </c>
      <c r="P113" s="73">
        <f t="shared" si="19"/>
        <v>56816701.451249488</v>
      </c>
      <c r="Q113" s="73">
        <f>P113/SUMIFS(FinParameters!$H$8:$H$39,FinParameters!$B$8:$B$39,Financials!$E113,FinParameters!$C$8:$C$39,Financials!$F113)</f>
        <v>13601466.598810533</v>
      </c>
      <c r="R113" s="73">
        <f t="shared" si="31"/>
        <v>-10524050.239916403</v>
      </c>
      <c r="S113" s="12">
        <f t="shared" si="20"/>
        <v>-0.15628055784380265</v>
      </c>
      <c r="T113" s="114">
        <f t="shared" si="21"/>
        <v>16796154.449685339</v>
      </c>
      <c r="U113" s="73">
        <f>T113/SUMIFS(FinParameters!$L$8:$L$39,FinParameters!$B$8:$B$39,Financials!$E113,FinParameters!$C$8:$C$39,Financials!$F113)</f>
        <v>11597166.134855604</v>
      </c>
      <c r="V113" s="73">
        <f t="shared" si="22"/>
        <v>11597166.134855604</v>
      </c>
      <c r="W113" s="12"/>
      <c r="X113" s="73">
        <f t="shared" si="23"/>
        <v>73612855.900934815</v>
      </c>
      <c r="Y113" s="73">
        <f t="shared" si="24"/>
        <v>25198632.733666137</v>
      </c>
      <c r="Z113" s="73">
        <f t="shared" si="24"/>
        <v>1073115.894939201</v>
      </c>
      <c r="AA113" s="12">
        <f t="shared" si="25"/>
        <v>1.5935609092406045E-2</v>
      </c>
      <c r="AB113" s="114">
        <f t="shared" si="26"/>
        <v>57996191.512437873</v>
      </c>
      <c r="AC113" s="73">
        <f>AB113/SUMIFS(FinParameters!$L$8:$L$39,FinParameters!$B$8:$B$39,Financials!$E113,FinParameters!$C$8:$C$39,Financials!$F113)</f>
        <v>40044372.667175904</v>
      </c>
      <c r="AD113" s="73">
        <f t="shared" si="27"/>
        <v>40044372.667175904</v>
      </c>
      <c r="AE113" s="12"/>
      <c r="AF113" s="73">
        <f t="shared" si="28"/>
        <v>131609047.4133727</v>
      </c>
      <c r="AG113" s="73">
        <f t="shared" si="29"/>
        <v>65243005.400842041</v>
      </c>
      <c r="AH113" s="73">
        <f t="shared" si="29"/>
        <v>41117488.562115103</v>
      </c>
      <c r="AI113" s="12">
        <f t="shared" si="30"/>
        <v>0.61058849997228504</v>
      </c>
      <c r="AL113" s="73">
        <f>Summary!G113</f>
        <v>-3188705.9654844566</v>
      </c>
      <c r="AM113" s="73">
        <f>IF(D113&lt;&gt;"avg",SUMIFS(Summary!$H:$H,Summary!$C:$C,Financials!C113,Summary!$E:$E,Financials!E113,Summary!$D:$D,1-Financials!D113,Summary!$F:$F,Financials!F113),SUMIFS(Summary!$H:$H,Summary!$C:$C,Financials!C113,Summary!$E:$E,Financials!E113,Summary!$D:$D,"avg",Summary!$F:$F,Financials!F113))</f>
        <v>5960732.1281075468</v>
      </c>
      <c r="AN113" s="20">
        <f>Summary!I113</f>
        <v>5994683.2118304959</v>
      </c>
      <c r="AP113" s="12">
        <v>1</v>
      </c>
    </row>
    <row r="114" spans="1:42" x14ac:dyDescent="0.3">
      <c r="A114">
        <v>110</v>
      </c>
      <c r="B114" t="str">
        <f>Summary!B114</f>
        <v>MarinusPortlandYallourn</v>
      </c>
      <c r="C114" t="str">
        <f>Summary!C114</f>
        <v>Wind</v>
      </c>
      <c r="D114" s="104">
        <f>Summary!D114</f>
        <v>0.05</v>
      </c>
      <c r="E114" t="str">
        <f>Summary!E114</f>
        <v>Cal-35</v>
      </c>
      <c r="F114" t="str">
        <f>Summary!F114</f>
        <v>Wartsila dual fuel</v>
      </c>
      <c r="G114" s="73">
        <f>SUMIFS(AL$5:AL114,$F$5:$F114,$F114,$D$5:$D114,$D114)</f>
        <v>-35697067.488681287</v>
      </c>
      <c r="H114" s="73">
        <f>SUMIFS(AM$5:AM114,$F$5:$F114,$F114,$D$5:$D114,$D114)</f>
        <v>135402418.4360804</v>
      </c>
      <c r="I114" s="20">
        <f>SUMIFS(AN$5:AN114,$F$5:$F114,$F114,$D$5:$D114,$D114)</f>
        <v>66087690.365733862</v>
      </c>
      <c r="J114" s="73">
        <f t="shared" si="16"/>
        <v>66087690.365733862</v>
      </c>
      <c r="K114" s="73">
        <f t="shared" si="17"/>
        <v>30390622.877052575</v>
      </c>
      <c r="L114" s="73">
        <f t="shared" si="18"/>
        <v>165793041.31313297</v>
      </c>
      <c r="M114" s="73">
        <f>-SUMIFS(FinParameters!$E$8:$E$39,FinParameters!$B$8:$B$39,Financials!$E114,FinParameters!$C$8:$C$39,Financials!$F114)</f>
        <v>-27247749.948325686</v>
      </c>
      <c r="N114" s="73">
        <f>-SUMIFS(FinParameters!$F$8:$F$39,FinParameters!$B$8:$B$39,Financials!$E114,FinParameters!$C$8:$C$39,Financials!$F114)</f>
        <v>-74000000</v>
      </c>
      <c r="O114" s="73">
        <f>SUMIFS(FinParameters!$G$8:$G$39,FinParameters!$B$8:$B$39,Financials!$E114,FinParameters!$C$8:$C$39,Financials!$F114)</f>
        <v>6659248.3088341104</v>
      </c>
      <c r="P114" s="73">
        <f t="shared" si="19"/>
        <v>38839940.417408176</v>
      </c>
      <c r="Q114" s="73">
        <f>P114/SUMIFS(FinParameters!$H$8:$H$39,FinParameters!$B$8:$B$39,Financials!$E114,FinParameters!$C$8:$C$39,Financials!$F114)</f>
        <v>9297972.9338995405</v>
      </c>
      <c r="R114" s="73">
        <f t="shared" si="31"/>
        <v>-28500811.273757715</v>
      </c>
      <c r="S114" s="12">
        <f t="shared" si="20"/>
        <v>-0.42323274626434854</v>
      </c>
      <c r="T114" s="114">
        <f t="shared" si="21"/>
        <v>-35697067.488681287</v>
      </c>
      <c r="U114" s="73">
        <f>T114/SUMIFS(FinParameters!$L$8:$L$39,FinParameters!$B$8:$B$39,Financials!$E114,FinParameters!$C$8:$C$39,Financials!$F114)</f>
        <v>-24647595.581091195</v>
      </c>
      <c r="V114" s="73">
        <f t="shared" si="22"/>
        <v>-24647595.581091195</v>
      </c>
      <c r="W114" s="12"/>
      <c r="X114" s="73">
        <f t="shared" si="23"/>
        <v>3142872.9287268892</v>
      </c>
      <c r="Y114" s="73">
        <f t="shared" si="24"/>
        <v>-15349622.647191655</v>
      </c>
      <c r="Z114" s="73">
        <f t="shared" si="24"/>
        <v>-53148406.854848906</v>
      </c>
      <c r="AA114" s="12">
        <f t="shared" si="25"/>
        <v>-0.78924582099402352</v>
      </c>
      <c r="AB114" s="114">
        <f t="shared" si="26"/>
        <v>135402418.4360804</v>
      </c>
      <c r="AC114" s="73">
        <f>AB114/SUMIFS(FinParameters!$L$8:$L$39,FinParameters!$B$8:$B$39,Financials!$E114,FinParameters!$C$8:$C$39,Financials!$F114)</f>
        <v>93490706.242813662</v>
      </c>
      <c r="AD114" s="73">
        <f t="shared" si="27"/>
        <v>93490706.242813662</v>
      </c>
      <c r="AE114" s="12"/>
      <c r="AF114" s="73">
        <f t="shared" si="28"/>
        <v>138545291.36480728</v>
      </c>
      <c r="AG114" s="73">
        <f t="shared" si="29"/>
        <v>78141083.595622003</v>
      </c>
      <c r="AH114" s="73">
        <f t="shared" si="29"/>
        <v>40342299.387964755</v>
      </c>
      <c r="AI114" s="12">
        <f t="shared" si="30"/>
        <v>0.59907705772249442</v>
      </c>
      <c r="AL114" s="73">
        <f>Summary!G114</f>
        <v>-9707664.7343042735</v>
      </c>
      <c r="AM114" s="73">
        <f>IF(D114&lt;&gt;"avg",SUMIFS(Summary!$H:$H,Summary!$C:$C,Financials!C114,Summary!$E:$E,Financials!E114,Summary!$D:$D,1-Financials!D114,Summary!$F:$F,Financials!F114),SUMIFS(Summary!$H:$H,Summary!$C:$C,Financials!C114,Summary!$E:$E,Financials!E114,Summary!$D:$D,"avg",Summary!$F:$F,Financials!F114))</f>
        <v>15389556.759147231</v>
      </c>
      <c r="AN114" s="20">
        <f>Summary!I114</f>
        <v>4211905.0387581801</v>
      </c>
      <c r="AP114" s="12">
        <v>1</v>
      </c>
    </row>
    <row r="115" spans="1:42" x14ac:dyDescent="0.3">
      <c r="A115">
        <v>111</v>
      </c>
      <c r="B115" t="str">
        <f>Summary!B115</f>
        <v>MarinusPortlandYallourn</v>
      </c>
      <c r="C115" t="str">
        <f>Summary!C115</f>
        <v>Wind</v>
      </c>
      <c r="D115" s="104">
        <f>Summary!D115</f>
        <v>0</v>
      </c>
      <c r="E115" t="str">
        <f>Summary!E115</f>
        <v>Cal-35</v>
      </c>
      <c r="F115" t="str">
        <f>Summary!F115</f>
        <v>Wartsila dual fuel</v>
      </c>
      <c r="G115" s="73">
        <f>SUMIFS(AL$5:AL115,$F$5:$F115,$F115,$D$5:$D115,$D115)</f>
        <v>-98823294.566573769</v>
      </c>
      <c r="H115" s="73">
        <f>SUMIFS(AM$5:AM115,$F$5:$F115,$F115,$D$5:$D115,$D115)</f>
        <v>286493967.16201651</v>
      </c>
      <c r="I115" s="20">
        <f>SUMIFS(AN$5:AN115,$F$5:$F115,$F115,$D$5:$D115,$D115)</f>
        <v>39538845.618292548</v>
      </c>
      <c r="J115" s="73">
        <f t="shared" si="16"/>
        <v>39538845.618292548</v>
      </c>
      <c r="K115" s="73">
        <f t="shared" si="17"/>
        <v>-59284448.948281221</v>
      </c>
      <c r="L115" s="73">
        <f t="shared" si="18"/>
        <v>227209518.21373528</v>
      </c>
      <c r="M115" s="73">
        <f>-SUMIFS(FinParameters!$E$8:$E$39,FinParameters!$B$8:$B$39,Financials!$E115,FinParameters!$C$8:$C$39,Financials!$F115)</f>
        <v>-27247749.948325686</v>
      </c>
      <c r="N115" s="73">
        <f>-SUMIFS(FinParameters!$F$8:$F$39,FinParameters!$B$8:$B$39,Financials!$E115,FinParameters!$C$8:$C$39,Financials!$F115)</f>
        <v>-74000000</v>
      </c>
      <c r="O115" s="73">
        <f>SUMIFS(FinParameters!$G$8:$G$39,FinParameters!$B$8:$B$39,Financials!$E115,FinParameters!$C$8:$C$39,Financials!$F115)</f>
        <v>6659248.3088341104</v>
      </c>
      <c r="P115" s="73">
        <f t="shared" si="19"/>
        <v>12291095.669966862</v>
      </c>
      <c r="Q115" s="73">
        <f>P115/SUMIFS(FinParameters!$H$8:$H$39,FinParameters!$B$8:$B$39,Financials!$E115,FinParameters!$C$8:$C$39,Financials!$F115)</f>
        <v>2942390.5814258168</v>
      </c>
      <c r="R115" s="73">
        <f t="shared" si="31"/>
        <v>-55049656.021199025</v>
      </c>
      <c r="S115" s="12">
        <f t="shared" si="20"/>
        <v>-0.81747908419057225</v>
      </c>
      <c r="T115" s="114">
        <f t="shared" si="21"/>
        <v>-98823294.566573769</v>
      </c>
      <c r="U115" s="73">
        <f>T115/SUMIFS(FinParameters!$L$8:$L$39,FinParameters!$B$8:$B$39,Financials!$E115,FinParameters!$C$8:$C$39,Financials!$F115)</f>
        <v>-68234081.111572519</v>
      </c>
      <c r="V115" s="73">
        <f t="shared" si="22"/>
        <v>-68234081.111572519</v>
      </c>
      <c r="W115" s="12"/>
      <c r="X115" s="73">
        <f t="shared" si="23"/>
        <v>-86532198.896606907</v>
      </c>
      <c r="Y115" s="73">
        <f t="shared" si="24"/>
        <v>-65291690.530146703</v>
      </c>
      <c r="Z115" s="73">
        <f t="shared" si="24"/>
        <v>-123283737.13277155</v>
      </c>
      <c r="AA115" s="12">
        <f t="shared" si="25"/>
        <v>-1.8307448912683364</v>
      </c>
      <c r="AB115" s="114">
        <f t="shared" si="26"/>
        <v>286493967.16201651</v>
      </c>
      <c r="AC115" s="73">
        <f>AB115/SUMIFS(FinParameters!$L$8:$L$39,FinParameters!$B$8:$B$39,Financials!$E115,FinParameters!$C$8:$C$39,Financials!$F115)</f>
        <v>197814216.56753194</v>
      </c>
      <c r="AD115" s="73">
        <f t="shared" si="27"/>
        <v>197814216.56753194</v>
      </c>
      <c r="AE115" s="12"/>
      <c r="AF115" s="73">
        <f t="shared" si="28"/>
        <v>199961768.26540959</v>
      </c>
      <c r="AG115" s="73">
        <f t="shared" si="29"/>
        <v>132522526.03738524</v>
      </c>
      <c r="AH115" s="73">
        <f t="shared" si="29"/>
        <v>74530479.434760392</v>
      </c>
      <c r="AI115" s="12">
        <f t="shared" si="30"/>
        <v>1.1067663719669718</v>
      </c>
      <c r="AL115" s="73">
        <f>Summary!G115</f>
        <v>-13173363.950045979</v>
      </c>
      <c r="AM115" s="73">
        <f>IF(D115&lt;&gt;"avg",SUMIFS(Summary!$H:$H,Summary!$C:$C,Financials!C115,Summary!$E:$E,Financials!E115,Summary!$D:$D,1-Financials!D115,Summary!$F:$F,Financials!F115),SUMIFS(Summary!$H:$H,Summary!$C:$C,Financials!C115,Summary!$E:$E,Financials!E115,Summary!$D:$D,"avg",Summary!$F:$F,Financials!F115))</f>
        <v>26658813.287425928</v>
      </c>
      <c r="AN115" s="20">
        <f>Summary!I115</f>
        <v>2689222.7830751161</v>
      </c>
      <c r="AP115" s="12">
        <v>1</v>
      </c>
    </row>
    <row r="116" spans="1:42" x14ac:dyDescent="0.3">
      <c r="A116">
        <v>112</v>
      </c>
      <c r="B116" t="str">
        <f>Summary!B116</f>
        <v>MarinusPortlandYallourn</v>
      </c>
      <c r="C116" t="str">
        <f>Summary!C116</f>
        <v>Wind</v>
      </c>
      <c r="D116" s="104" t="str">
        <f>Summary!D116</f>
        <v>avg</v>
      </c>
      <c r="E116" t="str">
        <f>Summary!E116</f>
        <v>Cal-35</v>
      </c>
      <c r="F116" t="str">
        <f>Summary!F116</f>
        <v>Wartsila dual fuel</v>
      </c>
      <c r="G116" s="73">
        <f>SUMIFS(AL$5:AL116,$F$5:$F116,$F116,$D$5:$D116,$D116)</f>
        <v>67613927.807205021</v>
      </c>
      <c r="H116" s="73">
        <f>SUMIFS(AM$5:AM116,$F$5:$F116,$F116,$D$5:$D116,$D116)</f>
        <v>-253936.75953151961</v>
      </c>
      <c r="I116" s="20">
        <f>SUMIFS(AN$5:AN116,$F$5:$F116,$F116,$D$5:$D116,$D116)</f>
        <v>99127732.060201615</v>
      </c>
      <c r="J116" s="73">
        <f t="shared" si="16"/>
        <v>99127732.060201615</v>
      </c>
      <c r="K116" s="73">
        <f t="shared" si="17"/>
        <v>166741659.86740664</v>
      </c>
      <c r="L116" s="73">
        <f t="shared" si="18"/>
        <v>166487723.10787511</v>
      </c>
      <c r="M116" s="73">
        <f>-SUMIFS(FinParameters!$E$8:$E$39,FinParameters!$B$8:$B$39,Financials!$E116,FinParameters!$C$8:$C$39,Financials!$F116)</f>
        <v>-27247749.948325686</v>
      </c>
      <c r="N116" s="73">
        <f>-SUMIFS(FinParameters!$F$8:$F$39,FinParameters!$B$8:$B$39,Financials!$E116,FinParameters!$C$8:$C$39,Financials!$F116)</f>
        <v>-74000000</v>
      </c>
      <c r="O116" s="73">
        <f>SUMIFS(FinParameters!$G$8:$G$39,FinParameters!$B$8:$B$39,Financials!$E116,FinParameters!$C$8:$C$39,Financials!$F116)</f>
        <v>6659248.3088341104</v>
      </c>
      <c r="P116" s="73">
        <f t="shared" si="19"/>
        <v>71879982.111875921</v>
      </c>
      <c r="Q116" s="73">
        <f>P116/SUMIFS(FinParameters!$H$8:$H$39,FinParameters!$B$8:$B$39,Financials!$E116,FinParameters!$C$8:$C$39,Financials!$F116)</f>
        <v>17207496.22638078</v>
      </c>
      <c r="R116" s="73">
        <f t="shared" si="31"/>
        <v>4539230.4207100319</v>
      </c>
      <c r="S116" s="12">
        <f t="shared" si="20"/>
        <v>6.7406886717385886E-2</v>
      </c>
      <c r="T116" s="114">
        <f t="shared" si="21"/>
        <v>67613927.807205021</v>
      </c>
      <c r="U116" s="73">
        <f>T116/SUMIFS(FinParameters!$L$8:$L$39,FinParameters!$B$8:$B$39,Financials!$E116,FinParameters!$C$8:$C$39,Financials!$F116)</f>
        <v>46685088.31347283</v>
      </c>
      <c r="V116" s="73">
        <f t="shared" si="22"/>
        <v>46685088.31347283</v>
      </c>
      <c r="W116" s="12"/>
      <c r="X116" s="73">
        <f t="shared" si="23"/>
        <v>139493909.91908094</v>
      </c>
      <c r="Y116" s="73">
        <f t="shared" si="24"/>
        <v>63892584.53985361</v>
      </c>
      <c r="Z116" s="73">
        <f t="shared" si="24"/>
        <v>51224318.734182864</v>
      </c>
      <c r="AA116" s="12">
        <f t="shared" si="25"/>
        <v>0.76067340277258488</v>
      </c>
      <c r="AB116" s="114">
        <f t="shared" si="26"/>
        <v>-253936.75953151961</v>
      </c>
      <c r="AC116" s="73">
        <f>AB116/SUMIFS(FinParameters!$L$8:$L$39,FinParameters!$B$8:$B$39,Financials!$E116,FinParameters!$C$8:$C$39,Financials!$F116)</f>
        <v>-175334.58607181843</v>
      </c>
      <c r="AD116" s="73">
        <f t="shared" si="27"/>
        <v>-175334.58607181843</v>
      </c>
      <c r="AE116" s="12"/>
      <c r="AF116" s="73">
        <f t="shared" si="28"/>
        <v>139239973.15954942</v>
      </c>
      <c r="AG116" s="73">
        <f t="shared" si="29"/>
        <v>63717249.953781791</v>
      </c>
      <c r="AH116" s="73">
        <f t="shared" si="29"/>
        <v>51048984.148111045</v>
      </c>
      <c r="AI116" s="12">
        <f t="shared" si="30"/>
        <v>0.75806971062973616</v>
      </c>
      <c r="AL116" s="73">
        <f>Summary!G116</f>
        <v>367625.91581403429</v>
      </c>
      <c r="AM116" s="73">
        <f>IF(D116&lt;&gt;"avg",SUMIFS(Summary!$H:$H,Summary!$C:$C,Financials!C116,Summary!$E:$E,Financials!E116,Summary!$D:$D,1-Financials!D116,Summary!$F:$F,Financials!F116),SUMIFS(Summary!$H:$H,Summary!$C:$C,Financials!C116,Summary!$E:$E,Financials!E116,Summary!$D:$D,"avg",Summary!$F:$F,Financials!F116))</f>
        <v>1092879.585397484</v>
      </c>
      <c r="AN116" s="20">
        <f>Summary!I116</f>
        <v>7093361.6933861971</v>
      </c>
      <c r="AP116" s="12">
        <v>1</v>
      </c>
    </row>
    <row r="117" spans="1:42" x14ac:dyDescent="0.3">
      <c r="A117">
        <v>113</v>
      </c>
      <c r="B117" t="str">
        <f>Summary!B117</f>
        <v>MarinusPortlandYallourn</v>
      </c>
      <c r="C117" t="str">
        <f>Summary!C117</f>
        <v>Wind</v>
      </c>
      <c r="D117" s="104">
        <f>Summary!D117</f>
        <v>1</v>
      </c>
      <c r="E117" t="str">
        <f>Summary!E117</f>
        <v>Cal-36</v>
      </c>
      <c r="F117" t="str">
        <f>Summary!F117</f>
        <v>Wartsila dual fuel</v>
      </c>
      <c r="G117" s="73">
        <f>SUMIFS(AL$5:AL117,$F$5:$F117,$F117,$D$5:$D117,$D117)</f>
        <v>343405748.84159231</v>
      </c>
      <c r="H117" s="73">
        <f>SUMIFS(AM$5:AM117,$F$5:$F117,$F117,$D$5:$D117,$D117)</f>
        <v>-335581056.28692824</v>
      </c>
      <c r="I117" s="20">
        <f>SUMIFS(AN$5:AN117,$F$5:$F117,$F117,$D$5:$D117,$D117)</f>
        <v>205062969.37039018</v>
      </c>
      <c r="J117" s="73">
        <f t="shared" si="16"/>
        <v>205062969.37039018</v>
      </c>
      <c r="K117" s="73">
        <f t="shared" si="17"/>
        <v>548468718.21198249</v>
      </c>
      <c r="L117" s="73">
        <f t="shared" si="18"/>
        <v>212887661.92505425</v>
      </c>
      <c r="M117" s="73">
        <f>-SUMIFS(FinParameters!$E$8:$E$39,FinParameters!$B$8:$B$39,Financials!$E117,FinParameters!$C$8:$C$39,Financials!$F117)</f>
        <v>-29339568.697033826</v>
      </c>
      <c r="N117" s="73">
        <f>-SUMIFS(FinParameters!$F$8:$F$39,FinParameters!$B$8:$B$39,Financials!$E117,FinParameters!$C$8:$C$39,Financials!$F117)</f>
        <v>-74000000</v>
      </c>
      <c r="O117" s="73">
        <f>SUMIFS(FinParameters!$G$8:$G$39,FinParameters!$B$8:$B$39,Financials!$E117,FinParameters!$C$8:$C$39,Financials!$F117)</f>
        <v>5645226.4072616436</v>
      </c>
      <c r="P117" s="73">
        <f t="shared" si="19"/>
        <v>175723400.67335635</v>
      </c>
      <c r="Q117" s="73">
        <f>P117/SUMIFS(FinParameters!$H$8:$H$39,FinParameters!$B$8:$B$39,Financials!$E117,FinParameters!$C$8:$C$39,Financials!$F117)</f>
        <v>38242531.826648541</v>
      </c>
      <c r="R117" s="73">
        <f t="shared" si="31"/>
        <v>107368627.08061799</v>
      </c>
      <c r="S117" s="12">
        <f t="shared" si="20"/>
        <v>1.5707553611445837</v>
      </c>
      <c r="T117" s="114">
        <f t="shared" si="21"/>
        <v>343405748.84159231</v>
      </c>
      <c r="U117" s="73">
        <f>T117/SUMIFS(FinParameters!$L$8:$L$39,FinParameters!$B$8:$B$39,Financials!$E117,FinParameters!$C$8:$C$39,Financials!$F117)</f>
        <v>231326674.72743326</v>
      </c>
      <c r="V117" s="73">
        <f t="shared" si="22"/>
        <v>231326674.72743326</v>
      </c>
      <c r="W117" s="12"/>
      <c r="X117" s="73">
        <f t="shared" si="23"/>
        <v>519129149.51494867</v>
      </c>
      <c r="Y117" s="73">
        <f t="shared" si="24"/>
        <v>269569206.5540818</v>
      </c>
      <c r="Z117" s="73">
        <f t="shared" si="24"/>
        <v>338695301.80805123</v>
      </c>
      <c r="AA117" s="12">
        <f t="shared" si="25"/>
        <v>4.9549619434923029</v>
      </c>
      <c r="AB117" s="114">
        <f t="shared" si="26"/>
        <v>-335581056.28692824</v>
      </c>
      <c r="AC117" s="73">
        <f>AB117/SUMIFS(FinParameters!$L$8:$L$39,FinParameters!$B$8:$B$39,Financials!$E117,FinParameters!$C$8:$C$39,Financials!$F117)</f>
        <v>-226055766.72562838</v>
      </c>
      <c r="AD117" s="73">
        <f t="shared" si="27"/>
        <v>-226055766.72562838</v>
      </c>
      <c r="AE117" s="12"/>
      <c r="AF117" s="73">
        <f t="shared" si="28"/>
        <v>183548093.22802043</v>
      </c>
      <c r="AG117" s="73">
        <f t="shared" si="29"/>
        <v>43513439.828453422</v>
      </c>
      <c r="AH117" s="73">
        <f t="shared" si="29"/>
        <v>112639535.08242285</v>
      </c>
      <c r="AI117" s="12">
        <f t="shared" si="30"/>
        <v>1.6478664058421966</v>
      </c>
      <c r="AL117" s="73">
        <f>Summary!G117</f>
        <v>18677134.238348499</v>
      </c>
      <c r="AM117" s="73">
        <f>IF(D117&lt;&gt;"avg",SUMIFS(Summary!$H:$H,Summary!$C:$C,Financials!C117,Summary!$E:$E,Financials!E117,Summary!$D:$D,1-Financials!D117,Summary!$F:$F,Financials!F117),SUMIFS(Summary!$H:$H,Summary!$C:$C,Financials!C117,Summary!$E:$E,Financials!E117,Summary!$D:$D,"avg",Summary!$F:$F,Financials!F117))</f>
        <v>-20022173.415056791</v>
      </c>
      <c r="AN117" s="20">
        <f>Summary!I117</f>
        <v>14210274.75556235</v>
      </c>
      <c r="AP117" s="12">
        <v>1</v>
      </c>
    </row>
    <row r="118" spans="1:42" x14ac:dyDescent="0.3">
      <c r="A118">
        <v>114</v>
      </c>
      <c r="B118" t="str">
        <f>Summary!B118</f>
        <v>MarinusPortlandYallourn</v>
      </c>
      <c r="C118" t="str">
        <f>Summary!C118</f>
        <v>Wind</v>
      </c>
      <c r="D118" s="104">
        <f>Summary!D118</f>
        <v>0.95</v>
      </c>
      <c r="E118" t="str">
        <f>Summary!E118</f>
        <v>Cal-36</v>
      </c>
      <c r="F118" t="str">
        <f>Summary!F118</f>
        <v>Wartsila dual fuel</v>
      </c>
      <c r="G118" s="73">
        <f>SUMIFS(AL$5:AL118,$F$5:$F118,$F118,$D$5:$D118,$D118)</f>
        <v>196760178.47319663</v>
      </c>
      <c r="H118" s="73">
        <f>SUMIFS(AM$5:AM118,$F$5:$F118,$F118,$D$5:$D118,$D118)</f>
        <v>-148089363.52915135</v>
      </c>
      <c r="I118" s="20">
        <f>SUMIFS(AN$5:AN118,$F$5:$F118,$F118,$D$5:$D118,$D118)</f>
        <v>146911705.62804154</v>
      </c>
      <c r="J118" s="73">
        <f t="shared" si="16"/>
        <v>146911705.62804154</v>
      </c>
      <c r="K118" s="73">
        <f t="shared" si="17"/>
        <v>343671884.10123813</v>
      </c>
      <c r="L118" s="73">
        <f t="shared" si="18"/>
        <v>195582520.57208681</v>
      </c>
      <c r="M118" s="73">
        <f>-SUMIFS(FinParameters!$E$8:$E$39,FinParameters!$B$8:$B$39,Financials!$E118,FinParameters!$C$8:$C$39,Financials!$F118)</f>
        <v>-29339568.697033826</v>
      </c>
      <c r="N118" s="73">
        <f>-SUMIFS(FinParameters!$F$8:$F$39,FinParameters!$B$8:$B$39,Financials!$E118,FinParameters!$C$8:$C$39,Financials!$F118)</f>
        <v>-74000000</v>
      </c>
      <c r="O118" s="73">
        <f>SUMIFS(FinParameters!$G$8:$G$39,FinParameters!$B$8:$B$39,Financials!$E118,FinParameters!$C$8:$C$39,Financials!$F118)</f>
        <v>5645226.4072616436</v>
      </c>
      <c r="P118" s="73">
        <f t="shared" si="19"/>
        <v>117572136.93100771</v>
      </c>
      <c r="Q118" s="73">
        <f>P118/SUMIFS(FinParameters!$H$8:$H$39,FinParameters!$B$8:$B$39,Financials!$E118,FinParameters!$C$8:$C$39,Financials!$F118)</f>
        <v>25587122.553296208</v>
      </c>
      <c r="R118" s="73">
        <f t="shared" si="31"/>
        <v>49217363.338269353</v>
      </c>
      <c r="S118" s="12">
        <f t="shared" si="20"/>
        <v>0.72002818166744598</v>
      </c>
      <c r="T118" s="114">
        <f t="shared" si="21"/>
        <v>196760178.47319663</v>
      </c>
      <c r="U118" s="73">
        <f>T118/SUMIFS(FinParameters!$L$8:$L$39,FinParameters!$B$8:$B$39,Financials!$E118,FinParameters!$C$8:$C$39,Financials!$F118)</f>
        <v>132542562.13974051</v>
      </c>
      <c r="V118" s="73">
        <f t="shared" si="22"/>
        <v>132542562.13974051</v>
      </c>
      <c r="W118" s="12"/>
      <c r="X118" s="73">
        <f t="shared" si="23"/>
        <v>314332315.40420431</v>
      </c>
      <c r="Y118" s="73">
        <f t="shared" si="24"/>
        <v>158129684.69303674</v>
      </c>
      <c r="Z118" s="73">
        <f t="shared" si="24"/>
        <v>181759925.47800988</v>
      </c>
      <c r="AA118" s="12">
        <f t="shared" si="25"/>
        <v>2.6590670398668261</v>
      </c>
      <c r="AB118" s="114">
        <f t="shared" si="26"/>
        <v>-148089363.52915135</v>
      </c>
      <c r="AC118" s="73">
        <f>AB118/SUMIFS(FinParameters!$L$8:$L$39,FinParameters!$B$8:$B$39,Financials!$E118,FinParameters!$C$8:$C$39,Financials!$F118)</f>
        <v>-99756687.659596637</v>
      </c>
      <c r="AD118" s="73">
        <f t="shared" si="27"/>
        <v>-99756687.659596637</v>
      </c>
      <c r="AE118" s="12"/>
      <c r="AF118" s="73">
        <f t="shared" si="28"/>
        <v>166242951.87505296</v>
      </c>
      <c r="AG118" s="73">
        <f t="shared" si="29"/>
        <v>58372997.033440098</v>
      </c>
      <c r="AH118" s="73">
        <f t="shared" si="29"/>
        <v>82003237.818413243</v>
      </c>
      <c r="AI118" s="12">
        <f t="shared" si="30"/>
        <v>1.1996709740711484</v>
      </c>
      <c r="AL118" s="73">
        <f>Summary!G118</f>
        <v>9147152.4639808033</v>
      </c>
      <c r="AM118" s="73">
        <f>IF(D118&lt;&gt;"avg",SUMIFS(Summary!$H:$H,Summary!$C:$C,Financials!C118,Summary!$E:$E,Financials!E118,Summary!$D:$D,1-Financials!D118,Summary!$F:$F,Financials!F118),SUMIFS(Summary!$H:$H,Summary!$C:$C,Financials!C118,Summary!$E:$E,Financials!E118,Summary!$D:$D,"avg",Summary!$F:$F,Financials!F118))</f>
        <v>-9505974.4733006749</v>
      </c>
      <c r="AN118" s="20">
        <f>Summary!I118</f>
        <v>10162440.302722698</v>
      </c>
      <c r="AP118" s="12">
        <v>1</v>
      </c>
    </row>
    <row r="119" spans="1:42" x14ac:dyDescent="0.3">
      <c r="A119">
        <v>115</v>
      </c>
      <c r="B119" t="str">
        <f>Summary!B119</f>
        <v>MarinusPortlandYallourn</v>
      </c>
      <c r="C119" t="str">
        <f>Summary!C119</f>
        <v>Wind</v>
      </c>
      <c r="D119" s="104">
        <f>Summary!D119</f>
        <v>0.75</v>
      </c>
      <c r="E119" t="str">
        <f>Summary!E119</f>
        <v>Cal-36</v>
      </c>
      <c r="F119" t="str">
        <f>Summary!F119</f>
        <v>Wartsila dual fuel</v>
      </c>
      <c r="G119" s="73">
        <f>SUMIFS(AL$5:AL119,$F$5:$F119,$F119,$D$5:$D119,$D119)</f>
        <v>121497797.00225052</v>
      </c>
      <c r="H119" s="73">
        <f>SUMIFS(AM$5:AM119,$F$5:$F119,$F119,$D$5:$D119,$D119)</f>
        <v>-61312546.268962204</v>
      </c>
      <c r="I119" s="20">
        <f>SUMIFS(AN$5:AN119,$F$5:$F119,$F119,$D$5:$D119,$D119)</f>
        <v>121564096.34757535</v>
      </c>
      <c r="J119" s="73">
        <f t="shared" si="16"/>
        <v>121564096.34757535</v>
      </c>
      <c r="K119" s="73">
        <f t="shared" si="17"/>
        <v>243061893.34982586</v>
      </c>
      <c r="L119" s="73">
        <f t="shared" si="18"/>
        <v>181749347.08086365</v>
      </c>
      <c r="M119" s="73">
        <f>-SUMIFS(FinParameters!$E$8:$E$39,FinParameters!$B$8:$B$39,Financials!$E119,FinParameters!$C$8:$C$39,Financials!$F119)</f>
        <v>-29339568.697033826</v>
      </c>
      <c r="N119" s="73">
        <f>-SUMIFS(FinParameters!$F$8:$F$39,FinParameters!$B$8:$B$39,Financials!$E119,FinParameters!$C$8:$C$39,Financials!$F119)</f>
        <v>-74000000</v>
      </c>
      <c r="O119" s="73">
        <f>SUMIFS(FinParameters!$G$8:$G$39,FinParameters!$B$8:$B$39,Financials!$E119,FinParameters!$C$8:$C$39,Financials!$F119)</f>
        <v>5645226.4072616436</v>
      </c>
      <c r="P119" s="73">
        <f t="shared" si="19"/>
        <v>92224527.650541529</v>
      </c>
      <c r="Q119" s="73">
        <f>P119/SUMIFS(FinParameters!$H$8:$H$39,FinParameters!$B$8:$B$39,Financials!$E119,FinParameters!$C$8:$C$39,Financials!$F119)</f>
        <v>20070744.251242008</v>
      </c>
      <c r="R119" s="73">
        <f t="shared" si="31"/>
        <v>23869754.057803173</v>
      </c>
      <c r="S119" s="12">
        <f t="shared" si="20"/>
        <v>0.34920390783561844</v>
      </c>
      <c r="T119" s="114">
        <f t="shared" si="21"/>
        <v>121497797.00225052</v>
      </c>
      <c r="U119" s="73">
        <f>T119/SUMIFS(FinParameters!$L$8:$L$39,FinParameters!$B$8:$B$39,Financials!$E119,FinParameters!$C$8:$C$39,Financials!$F119)</f>
        <v>81843945.426213682</v>
      </c>
      <c r="V119" s="73">
        <f t="shared" si="22"/>
        <v>81843945.426213682</v>
      </c>
      <c r="W119" s="12"/>
      <c r="X119" s="73">
        <f t="shared" si="23"/>
        <v>213722324.65279204</v>
      </c>
      <c r="Y119" s="73">
        <f t="shared" si="24"/>
        <v>101914689.67745569</v>
      </c>
      <c r="Z119" s="73">
        <f t="shared" si="24"/>
        <v>105713699.48401685</v>
      </c>
      <c r="AA119" s="12">
        <f t="shared" si="25"/>
        <v>1.5465445049070765</v>
      </c>
      <c r="AB119" s="114">
        <f t="shared" si="26"/>
        <v>-61312546.268962204</v>
      </c>
      <c r="AC119" s="73">
        <f>AB119/SUMIFS(FinParameters!$L$8:$L$39,FinParameters!$B$8:$B$39,Financials!$E119,FinParameters!$C$8:$C$39,Financials!$F119)</f>
        <v>-41301659.903234243</v>
      </c>
      <c r="AD119" s="73">
        <f t="shared" si="27"/>
        <v>-41301659.903234243</v>
      </c>
      <c r="AE119" s="12"/>
      <c r="AF119" s="73">
        <f t="shared" si="28"/>
        <v>152409778.38382983</v>
      </c>
      <c r="AG119" s="73">
        <f t="shared" si="29"/>
        <v>60613029.77422145</v>
      </c>
      <c r="AH119" s="73">
        <f t="shared" si="29"/>
        <v>64412039.580782607</v>
      </c>
      <c r="AI119" s="12">
        <f t="shared" si="30"/>
        <v>0.94231955129503042</v>
      </c>
      <c r="AL119" s="73">
        <f>Summary!G119</f>
        <v>6838270.4476260999</v>
      </c>
      <c r="AM119" s="73">
        <f>IF(D119&lt;&gt;"avg",SUMIFS(Summary!$H:$H,Summary!$C:$C,Financials!C119,Summary!$E:$E,Financials!E119,Summary!$D:$D,1-Financials!D119,Summary!$F:$F,Financials!F119),SUMIFS(Summary!$H:$H,Summary!$C:$C,Financials!C119,Summary!$E:$E,Financials!E119,Summary!$D:$D,"avg",Summary!$F:$F,Financials!F119))</f>
        <v>-4529255.6787025267</v>
      </c>
      <c r="AN119" s="20">
        <f>Summary!I119</f>
        <v>8911905.3769238498</v>
      </c>
      <c r="AP119" s="12">
        <v>1</v>
      </c>
    </row>
    <row r="120" spans="1:42" x14ac:dyDescent="0.3">
      <c r="A120">
        <v>116</v>
      </c>
      <c r="B120" t="str">
        <f>Summary!B120</f>
        <v>MarinusPortlandYallourn</v>
      </c>
      <c r="C120" t="str">
        <f>Summary!C120</f>
        <v>Wind</v>
      </c>
      <c r="D120" s="104">
        <f>Summary!D120</f>
        <v>0.5</v>
      </c>
      <c r="E120" t="str">
        <f>Summary!E120</f>
        <v>Cal-36</v>
      </c>
      <c r="F120" t="str">
        <f>Summary!F120</f>
        <v>Wartsila dual fuel</v>
      </c>
      <c r="G120" s="73">
        <f>SUMIFS(AL$5:AL120,$F$5:$F120,$F120,$D$5:$D120,$D120)</f>
        <v>66291963.078260057</v>
      </c>
      <c r="H120" s="73">
        <f>SUMIFS(AM$5:AM120,$F$5:$F120,$F120,$D$5:$D120,$D120)</f>
        <v>253067.40275959854</v>
      </c>
      <c r="I120" s="20">
        <f>SUMIFS(AN$5:AN120,$F$5:$F120,$F120,$D$5:$D120,$D120)</f>
        <v>105966979.20172134</v>
      </c>
      <c r="J120" s="73">
        <f t="shared" si="16"/>
        <v>105966979.20172134</v>
      </c>
      <c r="K120" s="73">
        <f t="shared" si="17"/>
        <v>172258942.2799814</v>
      </c>
      <c r="L120" s="73">
        <f t="shared" si="18"/>
        <v>172512009.68274099</v>
      </c>
      <c r="M120" s="73">
        <f>-SUMIFS(FinParameters!$E$8:$E$39,FinParameters!$B$8:$B$39,Financials!$E120,FinParameters!$C$8:$C$39,Financials!$F120)</f>
        <v>-29339568.697033826</v>
      </c>
      <c r="N120" s="73">
        <f>-SUMIFS(FinParameters!$F$8:$F$39,FinParameters!$B$8:$B$39,Financials!$E120,FinParameters!$C$8:$C$39,Financials!$F120)</f>
        <v>-74000000</v>
      </c>
      <c r="O120" s="73">
        <f>SUMIFS(FinParameters!$G$8:$G$39,FinParameters!$B$8:$B$39,Financials!$E120,FinParameters!$C$8:$C$39,Financials!$F120)</f>
        <v>5645226.4072616436</v>
      </c>
      <c r="P120" s="73">
        <f t="shared" si="19"/>
        <v>76627410.504687518</v>
      </c>
      <c r="Q120" s="73">
        <f>P120/SUMIFS(FinParameters!$H$8:$H$39,FinParameters!$B$8:$B$39,Financials!$E120,FinParameters!$C$8:$C$39,Financials!$F120)</f>
        <v>16676357.12597209</v>
      </c>
      <c r="R120" s="73">
        <f t="shared" si="31"/>
        <v>8272636.9119491614</v>
      </c>
      <c r="S120" s="12">
        <f t="shared" si="20"/>
        <v>0.12102500640610711</v>
      </c>
      <c r="T120" s="114">
        <f t="shared" si="21"/>
        <v>66291963.078260057</v>
      </c>
      <c r="U120" s="73">
        <f>T120/SUMIFS(FinParameters!$L$8:$L$39,FinParameters!$B$8:$B$39,Financials!$E120,FinParameters!$C$8:$C$39,Financials!$F120)</f>
        <v>44655919.22027351</v>
      </c>
      <c r="V120" s="73">
        <f t="shared" si="22"/>
        <v>44655919.22027351</v>
      </c>
      <c r="W120" s="12"/>
      <c r="X120" s="73">
        <f t="shared" si="23"/>
        <v>142919373.58294758</v>
      </c>
      <c r="Y120" s="73">
        <f t="shared" si="24"/>
        <v>61332276.346245602</v>
      </c>
      <c r="Z120" s="73">
        <f t="shared" si="24"/>
        <v>52928556.132222667</v>
      </c>
      <c r="AA120" s="12">
        <f t="shared" si="25"/>
        <v>0.77432128511717446</v>
      </c>
      <c r="AB120" s="114">
        <f t="shared" si="26"/>
        <v>253067.40275959854</v>
      </c>
      <c r="AC120" s="73">
        <f>AB120/SUMIFS(FinParameters!$L$8:$L$39,FinParameters!$B$8:$B$39,Financials!$E120,FinParameters!$C$8:$C$39,Financials!$F120)</f>
        <v>170472.51235531922</v>
      </c>
      <c r="AD120" s="73">
        <f t="shared" si="27"/>
        <v>170472.51235531922</v>
      </c>
      <c r="AE120" s="12"/>
      <c r="AF120" s="73">
        <f t="shared" si="28"/>
        <v>143172440.98570719</v>
      </c>
      <c r="AG120" s="73">
        <f t="shared" si="29"/>
        <v>61502748.858600922</v>
      </c>
      <c r="AH120" s="73">
        <f t="shared" si="29"/>
        <v>53099028.644577987</v>
      </c>
      <c r="AI120" s="12">
        <f t="shared" si="30"/>
        <v>0.77681522231270972</v>
      </c>
      <c r="AL120" s="73">
        <f>Summary!G120</f>
        <v>4306958.7650676677</v>
      </c>
      <c r="AM120" s="73">
        <f>IF(D120&lt;&gt;"avg",SUMIFS(Summary!$H:$H,Summary!$C:$C,Financials!C120,Summary!$E:$E,Financials!E120,Summary!$D:$D,1-Financials!D120,Summary!$F:$F,Financials!F120),SUMIFS(Summary!$H:$H,Summary!$C:$C,Financials!C120,Summary!$E:$E,Financials!E120,Summary!$D:$D,"avg",Summary!$F:$F,Financials!F120))</f>
        <v>-179403.95538628977</v>
      </c>
      <c r="AN120" s="20">
        <f>Summary!I120</f>
        <v>7987079.9737489047</v>
      </c>
      <c r="AP120" s="12">
        <v>1</v>
      </c>
    </row>
    <row r="121" spans="1:42" x14ac:dyDescent="0.3">
      <c r="A121">
        <v>117</v>
      </c>
      <c r="B121" t="str">
        <f>Summary!B121</f>
        <v>MarinusPortlandYallourn</v>
      </c>
      <c r="C121" t="str">
        <f>Summary!C121</f>
        <v>Wind</v>
      </c>
      <c r="D121" s="104">
        <f>Summary!D121</f>
        <v>0.25</v>
      </c>
      <c r="E121" t="str">
        <f>Summary!E121</f>
        <v>Cal-36</v>
      </c>
      <c r="F121" t="str">
        <f>Summary!F121</f>
        <v>Wartsila dual fuel</v>
      </c>
      <c r="G121" s="73">
        <f>SUMIFS(AL$5:AL121,$F$5:$F121,$F121,$D$5:$D121,$D121)</f>
        <v>15210720.823292801</v>
      </c>
      <c r="H121" s="73">
        <f>SUMIFS(AM$5:AM121,$F$5:$F121,$F121,$D$5:$D121,$D121)</f>
        <v>64742395.425933406</v>
      </c>
      <c r="I121" s="20">
        <f>SUMIFS(AN$5:AN121,$F$5:$F121,$F121,$D$5:$D121,$D121)</f>
        <v>90528801.864760652</v>
      </c>
      <c r="J121" s="73">
        <f t="shared" si="16"/>
        <v>90528801.864760652</v>
      </c>
      <c r="K121" s="73">
        <f t="shared" si="17"/>
        <v>105739522.68805346</v>
      </c>
      <c r="L121" s="73">
        <f t="shared" si="18"/>
        <v>170481918.11398685</v>
      </c>
      <c r="M121" s="73">
        <f>-SUMIFS(FinParameters!$E$8:$E$39,FinParameters!$B$8:$B$39,Financials!$E121,FinParameters!$C$8:$C$39,Financials!$F121)</f>
        <v>-29339568.697033826</v>
      </c>
      <c r="N121" s="73">
        <f>-SUMIFS(FinParameters!$F$8:$F$39,FinParameters!$B$8:$B$39,Financials!$E121,FinParameters!$C$8:$C$39,Financials!$F121)</f>
        <v>-74000000</v>
      </c>
      <c r="O121" s="73">
        <f>SUMIFS(FinParameters!$G$8:$G$39,FinParameters!$B$8:$B$39,Financials!$E121,FinParameters!$C$8:$C$39,Financials!$F121)</f>
        <v>5645226.4072616436</v>
      </c>
      <c r="P121" s="73">
        <f t="shared" si="19"/>
        <v>61189233.16772683</v>
      </c>
      <c r="Q121" s="73">
        <f>P121/SUMIFS(FinParameters!$H$8:$H$39,FinParameters!$B$8:$B$39,Financials!$E121,FinParameters!$C$8:$C$39,Financials!$F121)</f>
        <v>13316559.93395428</v>
      </c>
      <c r="R121" s="73">
        <f t="shared" si="31"/>
        <v>-7165540.4250115268</v>
      </c>
      <c r="S121" s="12">
        <f t="shared" si="20"/>
        <v>-0.10482867616099828</v>
      </c>
      <c r="T121" s="114">
        <f t="shared" si="21"/>
        <v>15210720.823292801</v>
      </c>
      <c r="U121" s="73">
        <f>T121/SUMIFS(FinParameters!$L$8:$L$39,FinParameters!$B$8:$B$39,Financials!$E121,FinParameters!$C$8:$C$39,Financials!$F121)</f>
        <v>10246320.803099735</v>
      </c>
      <c r="V121" s="73">
        <f t="shared" si="22"/>
        <v>10246320.803099735</v>
      </c>
      <c r="W121" s="12"/>
      <c r="X121" s="73">
        <f t="shared" si="23"/>
        <v>76399953.991019636</v>
      </c>
      <c r="Y121" s="73">
        <f t="shared" si="24"/>
        <v>23562880.737054013</v>
      </c>
      <c r="Z121" s="73">
        <f t="shared" si="24"/>
        <v>3080780.3780882079</v>
      </c>
      <c r="AA121" s="12">
        <f t="shared" si="25"/>
        <v>4.5070449599375062E-2</v>
      </c>
      <c r="AB121" s="114">
        <f t="shared" si="26"/>
        <v>64742395.425933406</v>
      </c>
      <c r="AC121" s="73">
        <f>AB121/SUMIFS(FinParameters!$L$8:$L$39,FinParameters!$B$8:$B$39,Financials!$E121,FinParameters!$C$8:$C$39,Financials!$F121)</f>
        <v>43612091.813518971</v>
      </c>
      <c r="AD121" s="73">
        <f t="shared" si="27"/>
        <v>43612091.813518971</v>
      </c>
      <c r="AE121" s="12"/>
      <c r="AF121" s="73">
        <f t="shared" si="28"/>
        <v>141142349.41695303</v>
      </c>
      <c r="AG121" s="73">
        <f t="shared" si="29"/>
        <v>67174972.550572991</v>
      </c>
      <c r="AH121" s="73">
        <f t="shared" si="29"/>
        <v>46692872.191607177</v>
      </c>
      <c r="AI121" s="12">
        <f t="shared" si="30"/>
        <v>0.6830959966279162</v>
      </c>
      <c r="AL121" s="73">
        <f>Summary!G121</f>
        <v>-1585433.6263925377</v>
      </c>
      <c r="AM121" s="73">
        <f>IF(D121&lt;&gt;"avg",SUMIFS(Summary!$H:$H,Summary!$C:$C,Financials!C121,Summary!$E:$E,Financials!E121,Summary!$D:$D,1-Financials!D121,Summary!$F:$F,Financials!F121),SUMIFS(Summary!$H:$H,Summary!$C:$C,Financials!C121,Summary!$E:$E,Financials!E121,Summary!$D:$D,"avg",Summary!$F:$F,Financials!F121))</f>
        <v>6746203.9134955332</v>
      </c>
      <c r="AN121" s="20">
        <f>Summary!I121</f>
        <v>6464350.4651854839</v>
      </c>
      <c r="AP121" s="12">
        <v>1</v>
      </c>
    </row>
    <row r="122" spans="1:42" x14ac:dyDescent="0.3">
      <c r="A122">
        <v>118</v>
      </c>
      <c r="B122" t="str">
        <f>Summary!B122</f>
        <v>MarinusPortlandYallourn</v>
      </c>
      <c r="C122" t="str">
        <f>Summary!C122</f>
        <v>Wind</v>
      </c>
      <c r="D122" s="104">
        <f>Summary!D122</f>
        <v>0.05</v>
      </c>
      <c r="E122" t="str">
        <f>Summary!E122</f>
        <v>Cal-36</v>
      </c>
      <c r="F122" t="str">
        <f>Summary!F122</f>
        <v>Wartsila dual fuel</v>
      </c>
      <c r="G122" s="73">
        <f>SUMIFS(AL$5:AL122,$F$5:$F122,$F122,$D$5:$D122,$D122)</f>
        <v>-44900056.911846697</v>
      </c>
      <c r="H122" s="73">
        <f>SUMIFS(AM$5:AM122,$F$5:$F122,$F122,$D$5:$D122,$D122)</f>
        <v>152703419.97824463</v>
      </c>
      <c r="I122" s="20">
        <f>SUMIFS(AN$5:AN122,$F$5:$F122,$F122,$D$5:$D122,$D122)</f>
        <v>70541912.362861603</v>
      </c>
      <c r="J122" s="73">
        <f t="shared" si="16"/>
        <v>70541912.362861603</v>
      </c>
      <c r="K122" s="73">
        <f t="shared" si="17"/>
        <v>25641855.451014906</v>
      </c>
      <c r="L122" s="73">
        <f t="shared" si="18"/>
        <v>178345275.42925954</v>
      </c>
      <c r="M122" s="73">
        <f>-SUMIFS(FinParameters!$E$8:$E$39,FinParameters!$B$8:$B$39,Financials!$E122,FinParameters!$C$8:$C$39,Financials!$F122)</f>
        <v>-29339568.697033826</v>
      </c>
      <c r="N122" s="73">
        <f>-SUMIFS(FinParameters!$F$8:$F$39,FinParameters!$B$8:$B$39,Financials!$E122,FinParameters!$C$8:$C$39,Financials!$F122)</f>
        <v>-74000000</v>
      </c>
      <c r="O122" s="73">
        <f>SUMIFS(FinParameters!$G$8:$G$39,FinParameters!$B$8:$B$39,Financials!$E122,FinParameters!$C$8:$C$39,Financials!$F122)</f>
        <v>5645226.4072616436</v>
      </c>
      <c r="P122" s="73">
        <f t="shared" si="19"/>
        <v>41202343.665827781</v>
      </c>
      <c r="Q122" s="73">
        <f>P122/SUMIFS(FinParameters!$H$8:$H$39,FinParameters!$B$8:$B$39,Financials!$E122,FinParameters!$C$8:$C$39,Financials!$F122)</f>
        <v>8966830.4445227981</v>
      </c>
      <c r="R122" s="73">
        <f t="shared" si="31"/>
        <v>-27152429.926910575</v>
      </c>
      <c r="S122" s="12">
        <f t="shared" si="20"/>
        <v>-0.39722799886202975</v>
      </c>
      <c r="T122" s="114">
        <f t="shared" si="21"/>
        <v>-44900056.911846697</v>
      </c>
      <c r="U122" s="73">
        <f>T122/SUMIFS(FinParameters!$L$8:$L$39,FinParameters!$B$8:$B$39,Financials!$E122,FinParameters!$C$8:$C$39,Financials!$F122)</f>
        <v>-30245797.851454053</v>
      </c>
      <c r="V122" s="73">
        <f t="shared" si="22"/>
        <v>-30245797.851454053</v>
      </c>
      <c r="W122" s="12"/>
      <c r="X122" s="73">
        <f t="shared" si="23"/>
        <v>-3697713.2460189201</v>
      </c>
      <c r="Y122" s="73">
        <f t="shared" si="24"/>
        <v>-21278967.406931255</v>
      </c>
      <c r="Z122" s="73">
        <f t="shared" si="24"/>
        <v>-57398227.778364629</v>
      </c>
      <c r="AA122" s="12">
        <f t="shared" si="25"/>
        <v>-0.83971059754138822</v>
      </c>
      <c r="AB122" s="114">
        <f t="shared" si="26"/>
        <v>152703419.97824463</v>
      </c>
      <c r="AC122" s="73">
        <f>AB122/SUMIFS(FinParameters!$L$8:$L$39,FinParameters!$B$8:$B$39,Financials!$E122,FinParameters!$C$8:$C$39,Financials!$F122)</f>
        <v>102864831.12828903</v>
      </c>
      <c r="AD122" s="73">
        <f t="shared" si="27"/>
        <v>102864831.12828903</v>
      </c>
      <c r="AE122" s="12"/>
      <c r="AF122" s="73">
        <f t="shared" si="28"/>
        <v>149005706.73222572</v>
      </c>
      <c r="AG122" s="73">
        <f t="shared" si="29"/>
        <v>81585863.721357778</v>
      </c>
      <c r="AH122" s="73">
        <f t="shared" si="29"/>
        <v>45466603.3499244</v>
      </c>
      <c r="AI122" s="12">
        <f t="shared" si="30"/>
        <v>0.66515622772473826</v>
      </c>
      <c r="AL122" s="73">
        <f>Summary!G122</f>
        <v>-9202989.4231654126</v>
      </c>
      <c r="AM122" s="73">
        <f>IF(D122&lt;&gt;"avg",SUMIFS(Summary!$H:$H,Summary!$C:$C,Financials!C122,Summary!$E:$E,Financials!E122,Summary!$D:$D,1-Financials!D122,Summary!$F:$F,Financials!F122),SUMIFS(Summary!$H:$H,Summary!$C:$C,Financials!C122,Summary!$E:$E,Financials!E122,Summary!$D:$D,"avg",Summary!$F:$F,Financials!F122))</f>
        <v>17301001.542164236</v>
      </c>
      <c r="AN122" s="20">
        <f>Summary!I122</f>
        <v>4454221.997127736</v>
      </c>
      <c r="AP122" s="12">
        <v>1</v>
      </c>
    </row>
    <row r="123" spans="1:42" x14ac:dyDescent="0.3">
      <c r="A123">
        <v>119</v>
      </c>
      <c r="B123" t="str">
        <f>Summary!B123</f>
        <v>MarinusPortlandYallourn</v>
      </c>
      <c r="C123" t="str">
        <f>Summary!C123</f>
        <v>Wind</v>
      </c>
      <c r="D123" s="104">
        <f>Summary!D123</f>
        <v>0</v>
      </c>
      <c r="E123" t="str">
        <f>Summary!E123</f>
        <v>Cal-36</v>
      </c>
      <c r="F123" t="str">
        <f>Summary!F123</f>
        <v>Wartsila dual fuel</v>
      </c>
      <c r="G123" s="73">
        <f>SUMIFS(AL$5:AL123,$F$5:$F123,$F123,$D$5:$D123,$D123)</f>
        <v>-112187661.09615538</v>
      </c>
      <c r="H123" s="73">
        <f>SUMIFS(AM$5:AM123,$F$5:$F123,$F123,$D$5:$D123,$D123)</f>
        <v>318606665.38170373</v>
      </c>
      <c r="I123" s="20">
        <f>SUMIFS(AN$5:AN123,$F$5:$F123,$F123,$D$5:$D123,$D123)</f>
        <v>42315814.509490661</v>
      </c>
      <c r="J123" s="73">
        <f t="shared" si="16"/>
        <v>42315814.509490661</v>
      </c>
      <c r="K123" s="73">
        <f t="shared" si="17"/>
        <v>-69871846.586664706</v>
      </c>
      <c r="L123" s="73">
        <f t="shared" si="18"/>
        <v>248734818.79503903</v>
      </c>
      <c r="M123" s="73">
        <f>-SUMIFS(FinParameters!$E$8:$E$39,FinParameters!$B$8:$B$39,Financials!$E123,FinParameters!$C$8:$C$39,Financials!$F123)</f>
        <v>-29339568.697033826</v>
      </c>
      <c r="N123" s="73">
        <f>-SUMIFS(FinParameters!$F$8:$F$39,FinParameters!$B$8:$B$39,Financials!$E123,FinParameters!$C$8:$C$39,Financials!$F123)</f>
        <v>-74000000</v>
      </c>
      <c r="O123" s="73">
        <f>SUMIFS(FinParameters!$G$8:$G$39,FinParameters!$B$8:$B$39,Financials!$E123,FinParameters!$C$8:$C$39,Financials!$F123)</f>
        <v>5645226.4072616436</v>
      </c>
      <c r="P123" s="73">
        <f t="shared" si="19"/>
        <v>12976245.812456835</v>
      </c>
      <c r="Q123" s="73">
        <f>P123/SUMIFS(FinParameters!$H$8:$H$39,FinParameters!$B$8:$B$39,Financials!$E123,FinParameters!$C$8:$C$39,Financials!$F123)</f>
        <v>2824009.1619655145</v>
      </c>
      <c r="R123" s="73">
        <f t="shared" si="31"/>
        <v>-55378527.780281529</v>
      </c>
      <c r="S123" s="12">
        <f t="shared" si="20"/>
        <v>-0.81016328296586804</v>
      </c>
      <c r="T123" s="114">
        <f t="shared" si="21"/>
        <v>-112187661.09615538</v>
      </c>
      <c r="U123" s="73">
        <f>T123/SUMIFS(FinParameters!$L$8:$L$39,FinParameters!$B$8:$B$39,Financials!$E123,FinParameters!$C$8:$C$39,Financials!$F123)</f>
        <v>-75572405.745580867</v>
      </c>
      <c r="V123" s="73">
        <f t="shared" si="22"/>
        <v>-75572405.745580867</v>
      </c>
      <c r="W123" s="12"/>
      <c r="X123" s="73">
        <f t="shared" si="23"/>
        <v>-99211415.283698529</v>
      </c>
      <c r="Y123" s="73">
        <f t="shared" si="24"/>
        <v>-72748396.583615348</v>
      </c>
      <c r="Z123" s="73">
        <f t="shared" si="24"/>
        <v>-130950933.5258624</v>
      </c>
      <c r="AA123" s="12">
        <f t="shared" si="25"/>
        <v>-1.9157540379853428</v>
      </c>
      <c r="AB123" s="114">
        <f t="shared" si="26"/>
        <v>318606665.38170373</v>
      </c>
      <c r="AC123" s="73">
        <f>AB123/SUMIFS(FinParameters!$L$8:$L$39,FinParameters!$B$8:$B$39,Financials!$E123,FinParameters!$C$8:$C$39,Financials!$F123)</f>
        <v>214621393.78086892</v>
      </c>
      <c r="AD123" s="73">
        <f t="shared" si="27"/>
        <v>214621393.78086892</v>
      </c>
      <c r="AE123" s="12"/>
      <c r="AF123" s="73">
        <f t="shared" si="28"/>
        <v>219395250.09800521</v>
      </c>
      <c r="AG123" s="73">
        <f t="shared" si="29"/>
        <v>141872997.19725358</v>
      </c>
      <c r="AH123" s="73">
        <f t="shared" si="29"/>
        <v>83670460.255006522</v>
      </c>
      <c r="AI123" s="12">
        <f t="shared" si="30"/>
        <v>1.2240616983609645</v>
      </c>
      <c r="AL123" s="73">
        <f>Summary!G123</f>
        <v>-13364366.529581603</v>
      </c>
      <c r="AM123" s="73">
        <f>IF(D123&lt;&gt;"avg",SUMIFS(Summary!$H:$H,Summary!$C:$C,Financials!C123,Summary!$E:$E,Financials!E123,Summary!$D:$D,1-Financials!D123,Summary!$F:$F,Financials!F123),SUMIFS(Summary!$H:$H,Summary!$C:$C,Financials!C123,Summary!$E:$E,Financials!E123,Summary!$D:$D,"avg",Summary!$F:$F,Financials!F123))</f>
        <v>32112698.219687216</v>
      </c>
      <c r="AN123" s="20">
        <f>Summary!I123</f>
        <v>2776968.8911981136</v>
      </c>
      <c r="AP123" s="12">
        <v>1</v>
      </c>
    </row>
    <row r="124" spans="1:42" x14ac:dyDescent="0.3">
      <c r="A124">
        <v>120</v>
      </c>
      <c r="B124" t="str">
        <f>Summary!B124</f>
        <v>MarinusPortlandYallourn</v>
      </c>
      <c r="C124" t="str">
        <f>Summary!C124</f>
        <v>Wind</v>
      </c>
      <c r="D124" s="104" t="str">
        <f>Summary!D124</f>
        <v>avg</v>
      </c>
      <c r="E124" t="str">
        <f>Summary!E124</f>
        <v>Cal-36</v>
      </c>
      <c r="F124" t="str">
        <f>Summary!F124</f>
        <v>Wartsila dual fuel</v>
      </c>
      <c r="G124" s="73">
        <f>SUMIFS(AL$5:AL124,$F$5:$F124,$F124,$D$5:$D124,$D124)</f>
        <v>69957937.989124432</v>
      </c>
      <c r="H124" s="73">
        <f>SUMIFS(AM$5:AM124,$F$5:$F124,$F124,$D$5:$D124,$D124)</f>
        <v>1298328.8173446818</v>
      </c>
      <c r="I124" s="20">
        <f>SUMIFS(AN$5:AN124,$F$5:$F124,$F124,$D$5:$D124,$D124)</f>
        <v>106792180.67363131</v>
      </c>
      <c r="J124" s="73">
        <f t="shared" si="16"/>
        <v>106792180.67363131</v>
      </c>
      <c r="K124" s="73">
        <f t="shared" si="17"/>
        <v>176750118.66275573</v>
      </c>
      <c r="L124" s="73">
        <f t="shared" si="18"/>
        <v>178048447.48010042</v>
      </c>
      <c r="M124" s="73">
        <f>-SUMIFS(FinParameters!$E$8:$E$39,FinParameters!$B$8:$B$39,Financials!$E124,FinParameters!$C$8:$C$39,Financials!$F124)</f>
        <v>-29339568.697033826</v>
      </c>
      <c r="N124" s="73">
        <f>-SUMIFS(FinParameters!$F$8:$F$39,FinParameters!$B$8:$B$39,Financials!$E124,FinParameters!$C$8:$C$39,Financials!$F124)</f>
        <v>-74000000</v>
      </c>
      <c r="O124" s="73">
        <f>SUMIFS(FinParameters!$G$8:$G$39,FinParameters!$B$8:$B$39,Financials!$E124,FinParameters!$C$8:$C$39,Financials!$F124)</f>
        <v>5645226.4072616436</v>
      </c>
      <c r="P124" s="73">
        <f t="shared" si="19"/>
        <v>77452611.976597488</v>
      </c>
      <c r="Q124" s="73">
        <f>P124/SUMIFS(FinParameters!$H$8:$H$39,FinParameters!$B$8:$B$39,Financials!$E124,FinParameters!$C$8:$C$39,Financials!$F124)</f>
        <v>16855945.009156615</v>
      </c>
      <c r="R124" s="73">
        <f t="shared" si="31"/>
        <v>9097838.3838591315</v>
      </c>
      <c r="S124" s="12">
        <f t="shared" si="20"/>
        <v>0.13309733769384668</v>
      </c>
      <c r="T124" s="114">
        <f t="shared" si="21"/>
        <v>69957937.989124432</v>
      </c>
      <c r="U124" s="73">
        <f>T124/SUMIFS(FinParameters!$L$8:$L$39,FinParameters!$B$8:$B$39,Financials!$E124,FinParameters!$C$8:$C$39,Financials!$F124)</f>
        <v>47125411.32582251</v>
      </c>
      <c r="V124" s="73">
        <f t="shared" si="22"/>
        <v>47125411.32582251</v>
      </c>
      <c r="W124" s="12"/>
      <c r="X124" s="73">
        <f t="shared" si="23"/>
        <v>147410549.96572191</v>
      </c>
      <c r="Y124" s="73">
        <f t="shared" si="24"/>
        <v>63981356.334979124</v>
      </c>
      <c r="Z124" s="73">
        <f t="shared" si="24"/>
        <v>56223249.709681645</v>
      </c>
      <c r="AA124" s="12">
        <f t="shared" si="25"/>
        <v>0.8225211898829915</v>
      </c>
      <c r="AB124" s="114">
        <f t="shared" si="26"/>
        <v>1298328.8173446818</v>
      </c>
      <c r="AC124" s="73">
        <f>AB124/SUMIFS(FinParameters!$L$8:$L$39,FinParameters!$B$8:$B$39,Financials!$E124,FinParameters!$C$8:$C$39,Financials!$F124)</f>
        <v>874586.66324682755</v>
      </c>
      <c r="AD124" s="73">
        <f t="shared" si="27"/>
        <v>874586.66324682755</v>
      </c>
      <c r="AE124" s="12"/>
      <c r="AF124" s="73">
        <f t="shared" si="28"/>
        <v>148708878.7830666</v>
      </c>
      <c r="AG124" s="73">
        <f t="shared" si="29"/>
        <v>64855942.99822595</v>
      </c>
      <c r="AH124" s="73">
        <f t="shared" si="29"/>
        <v>57097836.37292847</v>
      </c>
      <c r="AI124" s="12">
        <f t="shared" si="30"/>
        <v>0.83531600460153133</v>
      </c>
      <c r="AL124" s="73">
        <f>Summary!G124</f>
        <v>2344010.1819194052</v>
      </c>
      <c r="AM124" s="73">
        <f>IF(D124&lt;&gt;"avg",SUMIFS(Summary!$H:$H,Summary!$C:$C,Financials!C124,Summary!$E:$E,Financials!E124,Summary!$D:$D,1-Financials!D124,Summary!$F:$F,Financials!F124),SUMIFS(Summary!$H:$H,Summary!$C:$C,Financials!C124,Summary!$E:$E,Financials!E124,Summary!$D:$D,"avg",Summary!$F:$F,Financials!F124))</f>
        <v>1552265.5768762014</v>
      </c>
      <c r="AN124" s="20">
        <f>Summary!I124</f>
        <v>7664448.6134296935</v>
      </c>
      <c r="AP124" s="12">
        <v>1</v>
      </c>
    </row>
    <row r="125" spans="1:42" x14ac:dyDescent="0.3">
      <c r="A125">
        <v>121</v>
      </c>
      <c r="B125" t="str">
        <f>Summary!B125</f>
        <v>MarinusPortlandYallourn</v>
      </c>
      <c r="C125" t="str">
        <f>Summary!C125</f>
        <v>Wind</v>
      </c>
      <c r="D125" s="104">
        <f>Summary!D125</f>
        <v>1</v>
      </c>
      <c r="E125" t="str">
        <f>Summary!E125</f>
        <v>Cal-37</v>
      </c>
      <c r="F125" t="str">
        <f>Summary!F125</f>
        <v>Wartsila dual fuel</v>
      </c>
      <c r="G125" s="73">
        <f>SUMIFS(AL$5:AL125,$F$5:$F125,$F125,$D$5:$D125,$D125)</f>
        <v>358922193.8539288</v>
      </c>
      <c r="H125" s="73">
        <f>SUMIFS(AM$5:AM125,$F$5:$F125,$F125,$D$5:$D125,$D125)</f>
        <v>-357325193.55894727</v>
      </c>
      <c r="I125" s="20">
        <f>SUMIFS(AN$5:AN125,$F$5:$F125,$F125,$D$5:$D125,$D125)</f>
        <v>218785655.42739484</v>
      </c>
      <c r="J125" s="73">
        <f t="shared" si="16"/>
        <v>218785655.42739484</v>
      </c>
      <c r="K125" s="73">
        <f t="shared" si="17"/>
        <v>577707849.28132367</v>
      </c>
      <c r="L125" s="73">
        <f t="shared" si="18"/>
        <v>220382655.72237638</v>
      </c>
      <c r="M125" s="73">
        <f>-SUMIFS(FinParameters!$E$8:$E$39,FinParameters!$B$8:$B$39,Financials!$E125,FinParameters!$C$8:$C$39,Financials!$F125)</f>
        <v>-31483682.914459672</v>
      </c>
      <c r="N125" s="73">
        <f>-SUMIFS(FinParameters!$F$8:$F$39,FinParameters!$B$8:$B$39,Financials!$E125,FinParameters!$C$8:$C$39,Financials!$F125)</f>
        <v>-74000000</v>
      </c>
      <c r="O125" s="73">
        <f>SUMIFS(FinParameters!$G$8:$G$39,FinParameters!$B$8:$B$39,Financials!$E125,FinParameters!$C$8:$C$39,Financials!$F125)</f>
        <v>4785612.3861558922</v>
      </c>
      <c r="P125" s="73">
        <f t="shared" si="19"/>
        <v>187301972.51293516</v>
      </c>
      <c r="Q125" s="73">
        <f>P125/SUMIFS(FinParameters!$H$8:$H$39,FinParameters!$B$8:$B$39,Financials!$E125,FinParameters!$C$8:$C$39,Financials!$F125)</f>
        <v>37056696.73616384</v>
      </c>
      <c r="R125" s="73">
        <f t="shared" si="31"/>
        <v>118087584.89909105</v>
      </c>
      <c r="S125" s="12">
        <f t="shared" si="20"/>
        <v>1.7061132658995226</v>
      </c>
      <c r="T125" s="114">
        <f t="shared" si="21"/>
        <v>358922193.8539288</v>
      </c>
      <c r="U125" s="73">
        <f>T125/SUMIFS(FinParameters!$L$8:$L$39,FinParameters!$B$8:$B$39,Financials!$E125,FinParameters!$C$8:$C$39,Financials!$F125)</f>
        <v>235881891.67516816</v>
      </c>
      <c r="V125" s="73">
        <f t="shared" si="22"/>
        <v>235881891.67516816</v>
      </c>
      <c r="W125" s="12"/>
      <c r="X125" s="73">
        <f t="shared" si="23"/>
        <v>546224166.36686397</v>
      </c>
      <c r="Y125" s="73">
        <f t="shared" si="24"/>
        <v>272938588.41133201</v>
      </c>
      <c r="Z125" s="73">
        <f t="shared" si="24"/>
        <v>353969476.57425922</v>
      </c>
      <c r="AA125" s="12">
        <f t="shared" si="25"/>
        <v>5.1141025555134583</v>
      </c>
      <c r="AB125" s="114">
        <f t="shared" si="26"/>
        <v>-357325193.55894727</v>
      </c>
      <c r="AC125" s="73">
        <f>AB125/SUMIFS(FinParameters!$L$8:$L$39,FinParameters!$B$8:$B$39,Financials!$E125,FinParameters!$C$8:$C$39,Financials!$F125)</f>
        <v>-234832350.97515965</v>
      </c>
      <c r="AD125" s="73">
        <f t="shared" si="27"/>
        <v>-234832350.97515965</v>
      </c>
      <c r="AE125" s="12"/>
      <c r="AF125" s="73">
        <f t="shared" si="28"/>
        <v>188898972.8079167</v>
      </c>
      <c r="AG125" s="73">
        <f t="shared" si="29"/>
        <v>38106237.436172366</v>
      </c>
      <c r="AH125" s="73">
        <f t="shared" si="29"/>
        <v>119137125.59909958</v>
      </c>
      <c r="AI125" s="12">
        <f t="shared" si="30"/>
        <v>1.7212768862997212</v>
      </c>
      <c r="AL125" s="73">
        <f>Summary!G125</f>
        <v>15516445.012336491</v>
      </c>
      <c r="AM125" s="73">
        <f>IF(D125&lt;&gt;"avg",SUMIFS(Summary!$H:$H,Summary!$C:$C,Financials!C125,Summary!$E:$E,Financials!E125,Summary!$D:$D,1-Financials!D125,Summary!$F:$F,Financials!F125),SUMIFS(Summary!$H:$H,Summary!$C:$C,Financials!C125,Summary!$E:$E,Financials!E125,Summary!$D:$D,"avg",Summary!$F:$F,Financials!F125))</f>
        <v>-21744137.272019032</v>
      </c>
      <c r="AN125" s="20">
        <f>Summary!I125</f>
        <v>13722686.057004662</v>
      </c>
      <c r="AP125" s="12">
        <f>FinancialWalk!AH5</f>
        <v>1</v>
      </c>
    </row>
    <row r="126" spans="1:42" x14ac:dyDescent="0.3">
      <c r="A126">
        <v>122</v>
      </c>
      <c r="B126" t="str">
        <f>Summary!B126</f>
        <v>MarinusPortlandYallourn</v>
      </c>
      <c r="C126" t="str">
        <f>Summary!C126</f>
        <v>Wind</v>
      </c>
      <c r="D126" s="104">
        <f>Summary!D126</f>
        <v>0.95</v>
      </c>
      <c r="E126" t="str">
        <f>Summary!E126</f>
        <v>Cal-37</v>
      </c>
      <c r="F126" t="str">
        <f>Summary!F126</f>
        <v>Wartsila dual fuel</v>
      </c>
      <c r="G126" s="73">
        <f>SUMIFS(AL$5:AL126,$F$5:$F126,$F126,$D$5:$D126,$D126)</f>
        <v>204709391.97542229</v>
      </c>
      <c r="H126" s="73">
        <f>SUMIFS(AM$5:AM126,$F$5:$F126,$F126,$D$5:$D126,$D126)</f>
        <v>-157604838.72057131</v>
      </c>
      <c r="I126" s="20">
        <f>SUMIFS(AN$5:AN126,$F$5:$F126,$F126,$D$5:$D126,$D126)</f>
        <v>157018585.0654861</v>
      </c>
      <c r="J126" s="73">
        <f t="shared" si="16"/>
        <v>157018585.0654861</v>
      </c>
      <c r="K126" s="73">
        <f t="shared" si="17"/>
        <v>361727977.0409084</v>
      </c>
      <c r="L126" s="73">
        <f t="shared" si="18"/>
        <v>204123138.32033709</v>
      </c>
      <c r="M126" s="73">
        <f>-SUMIFS(FinParameters!$E$8:$E$39,FinParameters!$B$8:$B$39,Financials!$E126,FinParameters!$C$8:$C$39,Financials!$F126)</f>
        <v>-31483682.914459672</v>
      </c>
      <c r="N126" s="73">
        <f>-SUMIFS(FinParameters!$F$8:$F$39,FinParameters!$B$8:$B$39,Financials!$E126,FinParameters!$C$8:$C$39,Financials!$F126)</f>
        <v>-74000000</v>
      </c>
      <c r="O126" s="73">
        <f>SUMIFS(FinParameters!$G$8:$G$39,FinParameters!$B$8:$B$39,Financials!$E126,FinParameters!$C$8:$C$39,Financials!$F126)</f>
        <v>4785612.3861558922</v>
      </c>
      <c r="P126" s="73">
        <f t="shared" si="19"/>
        <v>125534902.15102643</v>
      </c>
      <c r="Q126" s="73">
        <f>P126/SUMIFS(FinParameters!$H$8:$H$39,FinParameters!$B$8:$B$39,Financials!$E126,FinParameters!$C$8:$C$39,Financials!$F126)</f>
        <v>24836411.151480667</v>
      </c>
      <c r="R126" s="73">
        <f t="shared" si="31"/>
        <v>56320514.537182316</v>
      </c>
      <c r="S126" s="12">
        <f t="shared" si="20"/>
        <v>0.8137110863625876</v>
      </c>
      <c r="T126" s="114">
        <f t="shared" si="21"/>
        <v>204709391.97542229</v>
      </c>
      <c r="U126" s="73">
        <f>T126/SUMIFS(FinParameters!$L$8:$L$39,FinParameters!$B$8:$B$39,Financials!$E126,FinParameters!$C$8:$C$39,Financials!$F126)</f>
        <v>134534000.54299134</v>
      </c>
      <c r="V126" s="73">
        <f t="shared" si="22"/>
        <v>134534000.54299134</v>
      </c>
      <c r="W126" s="12"/>
      <c r="X126" s="73">
        <f t="shared" si="23"/>
        <v>330244294.12644875</v>
      </c>
      <c r="Y126" s="73">
        <f t="shared" si="24"/>
        <v>159370411.69447201</v>
      </c>
      <c r="Z126" s="73">
        <f t="shared" si="24"/>
        <v>190854515.08017367</v>
      </c>
      <c r="AA126" s="12">
        <f t="shared" si="25"/>
        <v>2.7574399147324011</v>
      </c>
      <c r="AB126" s="114">
        <f t="shared" si="26"/>
        <v>-157604838.72057131</v>
      </c>
      <c r="AC126" s="73">
        <f>AB126/SUMIFS(FinParameters!$L$8:$L$39,FinParameters!$B$8:$B$39,Financials!$E126,FinParameters!$C$8:$C$39,Financials!$F126)</f>
        <v>-103577120.9781967</v>
      </c>
      <c r="AD126" s="73">
        <f t="shared" si="27"/>
        <v>-103577120.9781967</v>
      </c>
      <c r="AE126" s="12"/>
      <c r="AF126" s="73">
        <f t="shared" si="28"/>
        <v>172639455.40587744</v>
      </c>
      <c r="AG126" s="73">
        <f t="shared" si="29"/>
        <v>55793290.716275319</v>
      </c>
      <c r="AH126" s="73">
        <f t="shared" si="29"/>
        <v>87277394.101976976</v>
      </c>
      <c r="AI126" s="12">
        <f t="shared" si="30"/>
        <v>1.2609718457513297</v>
      </c>
      <c r="AL126" s="73">
        <f>Summary!G126</f>
        <v>7949213.5022256691</v>
      </c>
      <c r="AM126" s="73">
        <f>IF(D126&lt;&gt;"avg",SUMIFS(Summary!$H:$H,Summary!$C:$C,Financials!C126,Summary!$E:$E,Financials!E126,Summary!$D:$D,1-Financials!D126,Summary!$F:$F,Financials!F126),SUMIFS(Summary!$H:$H,Summary!$C:$C,Financials!C126,Summary!$E:$E,Financials!E126,Summary!$D:$D,"avg",Summary!$F:$F,Financials!F126))</f>
        <v>-9515475.1914199702</v>
      </c>
      <c r="AN126" s="20">
        <f>Summary!I126</f>
        <v>10106879.43744456</v>
      </c>
      <c r="AP126" s="12">
        <f>FinancialWalk!AH6</f>
        <v>1</v>
      </c>
    </row>
    <row r="127" spans="1:42" x14ac:dyDescent="0.3">
      <c r="A127">
        <v>123</v>
      </c>
      <c r="B127" t="str">
        <f>Summary!B127</f>
        <v>MarinusPortlandYallourn</v>
      </c>
      <c r="C127" t="str">
        <f>Summary!C127</f>
        <v>Wind</v>
      </c>
      <c r="D127" s="104">
        <f>Summary!D127</f>
        <v>0.75</v>
      </c>
      <c r="E127" t="str">
        <f>Summary!E127</f>
        <v>Cal-37</v>
      </c>
      <c r="F127" t="str">
        <f>Summary!F127</f>
        <v>Wartsila dual fuel</v>
      </c>
      <c r="G127" s="73">
        <f>SUMIFS(AL$5:AL127,$F$5:$F127,$F127,$D$5:$D127,$D127)</f>
        <v>127280081.35256474</v>
      </c>
      <c r="H127" s="73">
        <f>SUMIFS(AM$5:AM127,$F$5:$F127,$F127,$D$5:$D127,$D127)</f>
        <v>-65937164.981060497</v>
      </c>
      <c r="I127" s="20">
        <f>SUMIFS(AN$5:AN127,$F$5:$F127,$F127,$D$5:$D127,$D127)</f>
        <v>130448154.43928395</v>
      </c>
      <c r="J127" s="73">
        <f t="shared" si="16"/>
        <v>130448154.43928395</v>
      </c>
      <c r="K127" s="73">
        <f t="shared" si="17"/>
        <v>257728235.79184869</v>
      </c>
      <c r="L127" s="73">
        <f t="shared" si="18"/>
        <v>191791070.81078818</v>
      </c>
      <c r="M127" s="73">
        <f>-SUMIFS(FinParameters!$E$8:$E$39,FinParameters!$B$8:$B$39,Financials!$E127,FinParameters!$C$8:$C$39,Financials!$F127)</f>
        <v>-31483682.914459672</v>
      </c>
      <c r="N127" s="73">
        <f>-SUMIFS(FinParameters!$F$8:$F$39,FinParameters!$B$8:$B$39,Financials!$E127,FinParameters!$C$8:$C$39,Financials!$F127)</f>
        <v>-74000000</v>
      </c>
      <c r="O127" s="73">
        <f>SUMIFS(FinParameters!$G$8:$G$39,FinParameters!$B$8:$B$39,Financials!$E127,FinParameters!$C$8:$C$39,Financials!$F127)</f>
        <v>4785612.3861558922</v>
      </c>
      <c r="P127" s="73">
        <f t="shared" si="19"/>
        <v>98964471.524824277</v>
      </c>
      <c r="Q127" s="73">
        <f>P127/SUMIFS(FinParameters!$H$8:$H$39,FinParameters!$B$8:$B$39,Financials!$E127,FinParameters!$C$8:$C$39,Financials!$F127)</f>
        <v>19579593.101705696</v>
      </c>
      <c r="R127" s="73">
        <f t="shared" si="31"/>
        <v>29750083.910980169</v>
      </c>
      <c r="S127" s="12">
        <f t="shared" si="20"/>
        <v>0.42982514093687685</v>
      </c>
      <c r="T127" s="114">
        <f t="shared" si="21"/>
        <v>127280081.35256474</v>
      </c>
      <c r="U127" s="73">
        <f>T127/SUMIFS(FinParameters!$L$8:$L$39,FinParameters!$B$8:$B$39,Financials!$E127,FinParameters!$C$8:$C$39,Financials!$F127)</f>
        <v>83647840.328956664</v>
      </c>
      <c r="V127" s="73">
        <f t="shared" si="22"/>
        <v>83647840.328956664</v>
      </c>
      <c r="W127" s="12"/>
      <c r="X127" s="73">
        <f t="shared" si="23"/>
        <v>226244552.87738901</v>
      </c>
      <c r="Y127" s="73">
        <f t="shared" si="24"/>
        <v>103227433.43066236</v>
      </c>
      <c r="Z127" s="73">
        <f t="shared" si="24"/>
        <v>113397924.23993683</v>
      </c>
      <c r="AA127" s="12">
        <f t="shared" si="25"/>
        <v>1.6383576904934607</v>
      </c>
      <c r="AB127" s="114">
        <f t="shared" si="26"/>
        <v>-65937164.981060497</v>
      </c>
      <c r="AC127" s="73">
        <f>AB127/SUMIFS(FinParameters!$L$8:$L$39,FinParameters!$B$8:$B$39,Financials!$E127,FinParameters!$C$8:$C$39,Financials!$F127)</f>
        <v>-43333578.903064407</v>
      </c>
      <c r="AD127" s="73">
        <f t="shared" si="27"/>
        <v>-43333578.903064407</v>
      </c>
      <c r="AE127" s="12"/>
      <c r="AF127" s="73">
        <f t="shared" si="28"/>
        <v>160307387.89632851</v>
      </c>
      <c r="AG127" s="73">
        <f t="shared" si="29"/>
        <v>59893854.527597956</v>
      </c>
      <c r="AH127" s="73">
        <f t="shared" si="29"/>
        <v>70064345.336872429</v>
      </c>
      <c r="AI127" s="12">
        <f t="shared" si="30"/>
        <v>1.0122800728624566</v>
      </c>
      <c r="AL127" s="73">
        <f>Summary!G127</f>
        <v>5782284.3503142195</v>
      </c>
      <c r="AM127" s="73">
        <f>IF(D127&lt;&gt;"avg",SUMIFS(Summary!$H:$H,Summary!$C:$C,Financials!C127,Summary!$E:$E,Financials!E127,Summary!$D:$D,1-Financials!D127,Summary!$F:$F,Financials!F127),SUMIFS(Summary!$H:$H,Summary!$C:$C,Financials!C127,Summary!$E:$E,Financials!E127,Summary!$D:$D,"avg",Summary!$F:$F,Financials!F127))</f>
        <v>-4624618.712098293</v>
      </c>
      <c r="AN127" s="20">
        <f>Summary!I127</f>
        <v>8884058.0917086024</v>
      </c>
      <c r="AP127" s="12">
        <f>FinancialWalk!AH7</f>
        <v>1</v>
      </c>
    </row>
    <row r="128" spans="1:42" x14ac:dyDescent="0.3">
      <c r="A128">
        <v>124</v>
      </c>
      <c r="B128" t="str">
        <f>Summary!B128</f>
        <v>MarinusPortlandYallourn</v>
      </c>
      <c r="C128" t="str">
        <f>Summary!C128</f>
        <v>Wind</v>
      </c>
      <c r="D128" s="104">
        <f>Summary!D128</f>
        <v>0.5</v>
      </c>
      <c r="E128" t="str">
        <f>Summary!E128</f>
        <v>Cal-37</v>
      </c>
      <c r="F128" t="str">
        <f>Summary!F128</f>
        <v>Wartsila dual fuel</v>
      </c>
      <c r="G128" s="73">
        <f>SUMIFS(AL$5:AL128,$F$5:$F128,$F128,$D$5:$D128,$D128)</f>
        <v>69483281.290283903</v>
      </c>
      <c r="H128" s="73">
        <f>SUMIFS(AM$5:AM128,$F$5:$F128,$F128,$D$5:$D128,$D128)</f>
        <v>70719.195109359163</v>
      </c>
      <c r="I128" s="20">
        <f>SUMIFS(AN$5:AN128,$F$5:$F128,$F128,$D$5:$D128,$D128)</f>
        <v>113915657.57946451</v>
      </c>
      <c r="J128" s="73">
        <f t="shared" si="16"/>
        <v>113915657.57946451</v>
      </c>
      <c r="K128" s="73">
        <f t="shared" si="17"/>
        <v>183398938.86974841</v>
      </c>
      <c r="L128" s="73">
        <f t="shared" si="18"/>
        <v>183469658.06485778</v>
      </c>
      <c r="M128" s="73">
        <f>-SUMIFS(FinParameters!$E$8:$E$39,FinParameters!$B$8:$B$39,Financials!$E128,FinParameters!$C$8:$C$39,Financials!$F128)</f>
        <v>-31483682.914459672</v>
      </c>
      <c r="N128" s="73">
        <f>-SUMIFS(FinParameters!$F$8:$F$39,FinParameters!$B$8:$B$39,Financials!$E128,FinParameters!$C$8:$C$39,Financials!$F128)</f>
        <v>-74000000</v>
      </c>
      <c r="O128" s="73">
        <f>SUMIFS(FinParameters!$G$8:$G$39,FinParameters!$B$8:$B$39,Financials!$E128,FinParameters!$C$8:$C$39,Financials!$F128)</f>
        <v>4785612.3861558922</v>
      </c>
      <c r="P128" s="73">
        <f t="shared" si="19"/>
        <v>82431974.665004835</v>
      </c>
      <c r="Q128" s="73">
        <f>P128/SUMIFS(FinParameters!$H$8:$H$39,FinParameters!$B$8:$B$39,Financials!$E128,FinParameters!$C$8:$C$39,Financials!$F128)</f>
        <v>16308726.734382197</v>
      </c>
      <c r="R128" s="73">
        <f t="shared" si="31"/>
        <v>13217587.051160727</v>
      </c>
      <c r="S128" s="12">
        <f t="shared" si="20"/>
        <v>0.19096588883951887</v>
      </c>
      <c r="T128" s="114">
        <f t="shared" si="21"/>
        <v>69483281.290283903</v>
      </c>
      <c r="U128" s="73">
        <f>T128/SUMIFS(FinParameters!$L$8:$L$39,FinParameters!$B$8:$B$39,Financials!$E128,FinParameters!$C$8:$C$39,Financials!$F128)</f>
        <v>45664069.013297603</v>
      </c>
      <c r="V128" s="73">
        <f t="shared" si="22"/>
        <v>45664069.013297603</v>
      </c>
      <c r="W128" s="12"/>
      <c r="X128" s="73">
        <f t="shared" si="23"/>
        <v>151915255.95528874</v>
      </c>
      <c r="Y128" s="73">
        <f t="shared" si="24"/>
        <v>61972795.7476798</v>
      </c>
      <c r="Z128" s="73">
        <f t="shared" si="24"/>
        <v>58881656.064458326</v>
      </c>
      <c r="AA128" s="12">
        <f t="shared" si="25"/>
        <v>0.85071410864698516</v>
      </c>
      <c r="AB128" s="114">
        <f t="shared" si="26"/>
        <v>70719.195109359163</v>
      </c>
      <c r="AC128" s="73">
        <f>AB128/SUMIFS(FinParameters!$L$8:$L$39,FinParameters!$B$8:$B$39,Financials!$E128,FinParameters!$C$8:$C$39,Financials!$F128)</f>
        <v>46476.305466164042</v>
      </c>
      <c r="AD128" s="73">
        <f t="shared" si="27"/>
        <v>46476.305466164042</v>
      </c>
      <c r="AE128" s="12"/>
      <c r="AF128" s="73">
        <f t="shared" si="28"/>
        <v>151985975.15039811</v>
      </c>
      <c r="AG128" s="73">
        <f t="shared" si="29"/>
        <v>62019272.053145967</v>
      </c>
      <c r="AH128" s="73">
        <f t="shared" si="29"/>
        <v>58928132.369924493</v>
      </c>
      <c r="AI128" s="12">
        <f t="shared" si="30"/>
        <v>0.8513855919479062</v>
      </c>
      <c r="AL128" s="73">
        <f>Summary!G128</f>
        <v>3191318.2120238491</v>
      </c>
      <c r="AM128" s="73">
        <f>IF(D128&lt;&gt;"avg",SUMIFS(Summary!$H:$H,Summary!$C:$C,Financials!C128,Summary!$E:$E,Financials!E128,Summary!$D:$D,1-Financials!D128,Summary!$F:$F,Financials!F128),SUMIFS(Summary!$H:$H,Summary!$C:$C,Financials!C128,Summary!$E:$E,Financials!E128,Summary!$D:$D,"avg",Summary!$F:$F,Financials!F128))</f>
        <v>-182348.20765023938</v>
      </c>
      <c r="AN128" s="20">
        <f>Summary!I128</f>
        <v>7948678.3777431678</v>
      </c>
      <c r="AP128" s="12">
        <f>FinancialWalk!AH8</f>
        <v>1</v>
      </c>
    </row>
    <row r="129" spans="1:42" x14ac:dyDescent="0.3">
      <c r="A129">
        <v>125</v>
      </c>
      <c r="B129" t="str">
        <f>Summary!B129</f>
        <v>MarinusPortlandYallourn</v>
      </c>
      <c r="C129" t="str">
        <f>Summary!C129</f>
        <v>Wind</v>
      </c>
      <c r="D129" s="104">
        <f>Summary!D129</f>
        <v>0.25</v>
      </c>
      <c r="E129" t="str">
        <f>Summary!E129</f>
        <v>Cal-37</v>
      </c>
      <c r="F129" t="str">
        <f>Summary!F129</f>
        <v>Wartsila dual fuel</v>
      </c>
      <c r="G129" s="73">
        <f>SUMIFS(AL$5:AL129,$F$5:$F129,$F129,$D$5:$D129,$D129)</f>
        <v>12159530.684431583</v>
      </c>
      <c r="H129" s="73">
        <f>SUMIFS(AM$5:AM129,$F$5:$F129,$F129,$D$5:$D129,$D129)</f>
        <v>72055649.049340993</v>
      </c>
      <c r="I129" s="20">
        <f>SUMIFS(AN$5:AN129,$F$5:$F129,$F129,$D$5:$D129,$D129)</f>
        <v>96883730.829783082</v>
      </c>
      <c r="J129" s="73">
        <f t="shared" si="16"/>
        <v>96883730.829783082</v>
      </c>
      <c r="K129" s="73">
        <f t="shared" si="17"/>
        <v>109043261.51421466</v>
      </c>
      <c r="L129" s="73">
        <f t="shared" si="18"/>
        <v>181098910.56355566</v>
      </c>
      <c r="M129" s="73">
        <f>-SUMIFS(FinParameters!$E$8:$E$39,FinParameters!$B$8:$B$39,Financials!$E129,FinParameters!$C$8:$C$39,Financials!$F129)</f>
        <v>-31483682.914459672</v>
      </c>
      <c r="N129" s="73">
        <f>-SUMIFS(FinParameters!$F$8:$F$39,FinParameters!$B$8:$B$39,Financials!$E129,FinParameters!$C$8:$C$39,Financials!$F129)</f>
        <v>-74000000</v>
      </c>
      <c r="O129" s="73">
        <f>SUMIFS(FinParameters!$G$8:$G$39,FinParameters!$B$8:$B$39,Financials!$E129,FinParameters!$C$8:$C$39,Financials!$F129)</f>
        <v>4785612.3861558922</v>
      </c>
      <c r="P129" s="73">
        <f t="shared" si="19"/>
        <v>65400047.915323406</v>
      </c>
      <c r="Q129" s="73">
        <f>P129/SUMIFS(FinParameters!$H$8:$H$39,FinParameters!$B$8:$B$39,Financials!$E129,FinParameters!$C$8:$C$39,Financials!$F129)</f>
        <v>12939050.825860124</v>
      </c>
      <c r="R129" s="73">
        <f t="shared" si="31"/>
        <v>-3814339.6985207014</v>
      </c>
      <c r="S129" s="12">
        <f t="shared" si="20"/>
        <v>-5.5109057957738336E-2</v>
      </c>
      <c r="T129" s="114">
        <f t="shared" si="21"/>
        <v>12159530.684431583</v>
      </c>
      <c r="U129" s="73">
        <f>T129/SUMIFS(FinParameters!$L$8:$L$39,FinParameters!$B$8:$B$39,Financials!$E129,FinParameters!$C$8:$C$39,Financials!$F129)</f>
        <v>7991183.4621551875</v>
      </c>
      <c r="V129" s="73">
        <f t="shared" si="22"/>
        <v>7991183.4621551875</v>
      </c>
      <c r="W129" s="12"/>
      <c r="X129" s="73">
        <f t="shared" si="23"/>
        <v>77559578.599754989</v>
      </c>
      <c r="Y129" s="73">
        <f t="shared" si="24"/>
        <v>20930234.288015313</v>
      </c>
      <c r="Z129" s="73">
        <f t="shared" si="24"/>
        <v>4176843.7636344861</v>
      </c>
      <c r="AA129" s="12">
        <f t="shared" si="25"/>
        <v>6.0346467080480866E-2</v>
      </c>
      <c r="AB129" s="114">
        <f t="shared" si="26"/>
        <v>72055649.049340993</v>
      </c>
      <c r="AC129" s="73">
        <f>AB129/SUMIFS(FinParameters!$L$8:$L$39,FinParameters!$B$8:$B$39,Financials!$E129,FinParameters!$C$8:$C$39,Financials!$F129)</f>
        <v>47354616.389527954</v>
      </c>
      <c r="AD129" s="73">
        <f t="shared" si="27"/>
        <v>47354616.389527954</v>
      </c>
      <c r="AE129" s="12"/>
      <c r="AF129" s="73">
        <f t="shared" si="28"/>
        <v>149615227.64909598</v>
      </c>
      <c r="AG129" s="73">
        <f t="shared" si="29"/>
        <v>68284850.677543268</v>
      </c>
      <c r="AH129" s="73">
        <f t="shared" si="29"/>
        <v>51531460.153162442</v>
      </c>
      <c r="AI129" s="12">
        <f t="shared" si="30"/>
        <v>0.74451948402206525</v>
      </c>
      <c r="AL129" s="73">
        <f>Summary!G129</f>
        <v>-3051190.1388612175</v>
      </c>
      <c r="AM129" s="73">
        <f>IF(D129&lt;&gt;"avg",SUMIFS(Summary!$H:$H,Summary!$C:$C,Financials!C129,Summary!$E:$E,Financials!E129,Summary!$D:$D,1-Financials!D129,Summary!$F:$F,Financials!F129),SUMIFS(Summary!$H:$H,Summary!$C:$C,Financials!C129,Summary!$E:$E,Financials!E129,Summary!$D:$D,"avg",Summary!$F:$F,Financials!F129))</f>
        <v>7313253.6234075949</v>
      </c>
      <c r="AN129" s="20">
        <f>Summary!I129</f>
        <v>6354928.9650224252</v>
      </c>
      <c r="AP129" s="12">
        <f>FinancialWalk!AH9</f>
        <v>1</v>
      </c>
    </row>
    <row r="130" spans="1:42" x14ac:dyDescent="0.3">
      <c r="A130">
        <v>126</v>
      </c>
      <c r="B130" t="str">
        <f>Summary!B130</f>
        <v>MarinusPortlandYallourn</v>
      </c>
      <c r="C130" t="str">
        <f>Summary!C130</f>
        <v>Wind</v>
      </c>
      <c r="D130" s="104">
        <f>Summary!D130</f>
        <v>0.05</v>
      </c>
      <c r="E130" t="str">
        <f>Summary!E130</f>
        <v>Cal-37</v>
      </c>
      <c r="F130" t="str">
        <f>Summary!F130</f>
        <v>Wartsila dual fuel</v>
      </c>
      <c r="G130" s="73">
        <f>SUMIFS(AL$5:AL130,$F$5:$F130,$F130,$D$5:$D130,$D130)</f>
        <v>-56167743.0542138</v>
      </c>
      <c r="H130" s="73">
        <f>SUMIFS(AM$5:AM130,$F$5:$F130,$F130,$D$5:$D130,$D130)</f>
        <v>171496552.06204772</v>
      </c>
      <c r="I130" s="20">
        <f>SUMIFS(AN$5:AN130,$F$5:$F130,$F130,$D$5:$D130,$D130)</f>
        <v>74776671.785153002</v>
      </c>
      <c r="J130" s="73">
        <f t="shared" si="16"/>
        <v>74776671.785153002</v>
      </c>
      <c r="K130" s="73">
        <f t="shared" si="17"/>
        <v>18608928.730939202</v>
      </c>
      <c r="L130" s="73">
        <f t="shared" si="18"/>
        <v>190105480.79298693</v>
      </c>
      <c r="M130" s="73">
        <f>-SUMIFS(FinParameters!$E$8:$E$39,FinParameters!$B$8:$B$39,Financials!$E130,FinParameters!$C$8:$C$39,Financials!$F130)</f>
        <v>-31483682.914459672</v>
      </c>
      <c r="N130" s="73">
        <f>-SUMIFS(FinParameters!$F$8:$F$39,FinParameters!$B$8:$B$39,Financials!$E130,FinParameters!$C$8:$C$39,Financials!$F130)</f>
        <v>-74000000</v>
      </c>
      <c r="O130" s="73">
        <f>SUMIFS(FinParameters!$G$8:$G$39,FinParameters!$B$8:$B$39,Financials!$E130,FinParameters!$C$8:$C$39,Financials!$F130)</f>
        <v>4785612.3861558922</v>
      </c>
      <c r="P130" s="73">
        <f t="shared" si="19"/>
        <v>43292988.870693326</v>
      </c>
      <c r="Q130" s="73">
        <f>P130/SUMIFS(FinParameters!$H$8:$H$39,FinParameters!$B$8:$B$39,Financials!$E130,FinParameters!$C$8:$C$39,Financials!$F130)</f>
        <v>8565287.0488195494</v>
      </c>
      <c r="R130" s="73">
        <f t="shared" si="31"/>
        <v>-25921398.743150782</v>
      </c>
      <c r="S130" s="12">
        <f t="shared" si="20"/>
        <v>-0.37450882160179716</v>
      </c>
      <c r="T130" s="114">
        <f t="shared" si="21"/>
        <v>-56167743.0542138</v>
      </c>
      <c r="U130" s="73">
        <f>T130/SUMIFS(FinParameters!$L$8:$L$39,FinParameters!$B$8:$B$39,Financials!$E130,FinParameters!$C$8:$C$39,Financials!$F130)</f>
        <v>-36913163.102264687</v>
      </c>
      <c r="V130" s="73">
        <f t="shared" si="22"/>
        <v>-36913163.102264687</v>
      </c>
      <c r="W130" s="12"/>
      <c r="X130" s="73">
        <f t="shared" si="23"/>
        <v>-12874754.18352047</v>
      </c>
      <c r="Y130" s="73">
        <f t="shared" si="24"/>
        <v>-28347876.053445138</v>
      </c>
      <c r="Z130" s="73">
        <f t="shared" si="24"/>
        <v>-62834561.845415473</v>
      </c>
      <c r="AA130" s="12">
        <f t="shared" si="25"/>
        <v>-0.90782515040048462</v>
      </c>
      <c r="AB130" s="114">
        <f t="shared" si="26"/>
        <v>166351655.50018629</v>
      </c>
      <c r="AC130" s="73">
        <f>AB130/SUMIFS(FinParameters!$L$8:$L$39,FinParameters!$B$8:$B$39,Financials!$E130,FinParameters!$C$8:$C$39,Financials!$F130)</f>
        <v>109325485.73089671</v>
      </c>
      <c r="AD130" s="73">
        <f t="shared" si="27"/>
        <v>109325485.73089671</v>
      </c>
      <c r="AE130" s="12"/>
      <c r="AF130" s="73">
        <f t="shared" si="28"/>
        <v>153476901.31666583</v>
      </c>
      <c r="AG130" s="73">
        <f t="shared" si="29"/>
        <v>80977609.677451581</v>
      </c>
      <c r="AH130" s="73">
        <f t="shared" si="29"/>
        <v>46490923.885481238</v>
      </c>
      <c r="AI130" s="12">
        <f t="shared" si="30"/>
        <v>0.67169450584262957</v>
      </c>
      <c r="AL130" s="73">
        <f>Summary!G130</f>
        <v>-11267686.142367104</v>
      </c>
      <c r="AM130" s="73">
        <f>IF(D130&lt;&gt;"avg",SUMIFS(Summary!$H:$H,Summary!$C:$C,Financials!C130,Summary!$E:$E,Financials!E130,Summary!$D:$D,1-Financials!D130,Summary!$F:$F,Financials!F130),SUMIFS(Summary!$H:$H,Summary!$C:$C,Financials!C130,Summary!$E:$E,Financials!E130,Summary!$D:$D,"avg",Summary!$F:$F,Financials!F130))</f>
        <v>18793132.083803087</v>
      </c>
      <c r="AN130" s="20">
        <f>Summary!I130</f>
        <v>4234759.4222913934</v>
      </c>
      <c r="AP130" s="12">
        <f>FinancialWalk!AH10</f>
        <v>0.97</v>
      </c>
    </row>
    <row r="131" spans="1:42" x14ac:dyDescent="0.3">
      <c r="A131">
        <v>127</v>
      </c>
      <c r="B131" t="str">
        <f>Summary!B131</f>
        <v>MarinusPortlandYallourn</v>
      </c>
      <c r="C131" t="str">
        <f>Summary!C131</f>
        <v>Wind</v>
      </c>
      <c r="D131" s="104">
        <f>Summary!D131</f>
        <v>0</v>
      </c>
      <c r="E131" t="str">
        <f>Summary!E131</f>
        <v>Cal-37</v>
      </c>
      <c r="F131" t="str">
        <f>Summary!F131</f>
        <v>Wartsila dual fuel</v>
      </c>
      <c r="G131" s="73">
        <f>SUMIFS(AL$5:AL131,$F$5:$F131,$F131,$D$5:$D131,$D131)</f>
        <v>-127985325.8178364</v>
      </c>
      <c r="H131" s="73">
        <f>SUMIFS(AM$5:AM131,$F$5:$F131,$F131,$D$5:$D131,$D131)</f>
        <v>350528783.37403011</v>
      </c>
      <c r="I131" s="20">
        <f>SUMIFS(AN$5:AN131,$F$5:$F131,$F131,$D$5:$D131,$D131)</f>
        <v>44886728.389570981</v>
      </c>
      <c r="J131" s="73">
        <f t="shared" si="16"/>
        <v>44886728.389570981</v>
      </c>
      <c r="K131" s="73">
        <f t="shared" si="17"/>
        <v>-83098597.428265423</v>
      </c>
      <c r="L131" s="73">
        <f t="shared" si="18"/>
        <v>267430185.94576469</v>
      </c>
      <c r="M131" s="73">
        <f>-SUMIFS(FinParameters!$E$8:$E$39,FinParameters!$B$8:$B$39,Financials!$E131,FinParameters!$C$8:$C$39,Financials!$F131)</f>
        <v>-31483682.914459672</v>
      </c>
      <c r="N131" s="73">
        <f>-SUMIFS(FinParameters!$F$8:$F$39,FinParameters!$B$8:$B$39,Financials!$E131,FinParameters!$C$8:$C$39,Financials!$F131)</f>
        <v>-74000000</v>
      </c>
      <c r="O131" s="73">
        <f>SUMIFS(FinParameters!$G$8:$G$39,FinParameters!$B$8:$B$39,Financials!$E131,FinParameters!$C$8:$C$39,Financials!$F131)</f>
        <v>4785612.3861558922</v>
      </c>
      <c r="P131" s="73">
        <f t="shared" si="19"/>
        <v>13403045.475111309</v>
      </c>
      <c r="Q131" s="73">
        <f>P131/SUMIFS(FinParameters!$H$8:$H$39,FinParameters!$B$8:$B$39,Financials!$E131,FinParameters!$C$8:$C$39,Financials!$F131)</f>
        <v>2651721.0942768496</v>
      </c>
      <c r="R131" s="73">
        <f t="shared" si="31"/>
        <v>-55811342.138732806</v>
      </c>
      <c r="S131" s="12">
        <f t="shared" si="20"/>
        <v>-0.80635463323191414</v>
      </c>
      <c r="T131" s="114">
        <f t="shared" si="21"/>
        <v>-127985325.8178364</v>
      </c>
      <c r="U131" s="73">
        <f>T131/SUMIFS(FinParameters!$L$8:$L$39,FinParameters!$B$8:$B$39,Financials!$E131,FinParameters!$C$8:$C$39,Financials!$F131)</f>
        <v>-84111323.50556241</v>
      </c>
      <c r="V131" s="73">
        <f t="shared" si="22"/>
        <v>-84111323.50556241</v>
      </c>
      <c r="W131" s="12"/>
      <c r="X131" s="73">
        <f t="shared" si="23"/>
        <v>-114582280.3427251</v>
      </c>
      <c r="Y131" s="73">
        <f t="shared" si="24"/>
        <v>-81459602.411285564</v>
      </c>
      <c r="Z131" s="73">
        <f t="shared" si="24"/>
        <v>-139922665.64429522</v>
      </c>
      <c r="AA131" s="12">
        <f t="shared" si="25"/>
        <v>-2.0215835242947118</v>
      </c>
      <c r="AB131" s="114">
        <f t="shared" si="26"/>
        <v>245370148.36182106</v>
      </c>
      <c r="AC131" s="73">
        <f>AB131/SUMIFS(FinParameters!$L$8:$L$39,FinParameters!$B$8:$B$39,Financials!$E131,FinParameters!$C$8:$C$39,Financials!$F131)</f>
        <v>161256048.6570465</v>
      </c>
      <c r="AD131" s="73">
        <f t="shared" si="27"/>
        <v>161256048.6570465</v>
      </c>
      <c r="AE131" s="12"/>
      <c r="AF131" s="73">
        <f t="shared" si="28"/>
        <v>130787868.01909596</v>
      </c>
      <c r="AG131" s="73">
        <f t="shared" si="29"/>
        <v>79796446.245760933</v>
      </c>
      <c r="AH131" s="73">
        <f t="shared" si="29"/>
        <v>21333383.012751281</v>
      </c>
      <c r="AI131" s="12">
        <f t="shared" si="30"/>
        <v>0.30822179821589901</v>
      </c>
      <c r="AL131" s="73">
        <f>Summary!G131</f>
        <v>-15797664.721681023</v>
      </c>
      <c r="AM131" s="73">
        <f>IF(D131&lt;&gt;"avg",SUMIFS(Summary!$H:$H,Summary!$C:$C,Financials!C131,Summary!$E:$E,Financials!E131,Summary!$D:$D,1-Financials!D131,Summary!$F:$F,Financials!F131),SUMIFS(Summary!$H:$H,Summary!$C:$C,Financials!C131,Summary!$E:$E,Financials!E131,Summary!$D:$D,"avg",Summary!$F:$F,Financials!F131))</f>
        <v>31922117.992326356</v>
      </c>
      <c r="AN131" s="20">
        <f>Summary!I131</f>
        <v>2570913.8800803204</v>
      </c>
      <c r="AP131" s="12">
        <f>FinancialWalk!AH11</f>
        <v>0.7</v>
      </c>
    </row>
    <row r="132" spans="1:42" x14ac:dyDescent="0.3">
      <c r="A132">
        <v>128</v>
      </c>
      <c r="B132" t="str">
        <f>Summary!B132</f>
        <v>MarinusPortlandYallourn</v>
      </c>
      <c r="C132" t="str">
        <f>Summary!C132</f>
        <v>Wind</v>
      </c>
      <c r="D132" s="104" t="str">
        <f>Summary!D132</f>
        <v>avg</v>
      </c>
      <c r="E132" t="str">
        <f>Summary!E132</f>
        <v>Cal-37</v>
      </c>
      <c r="F132" t="str">
        <f>Summary!F132</f>
        <v>Wartsila dual fuel</v>
      </c>
      <c r="G132" s="73">
        <f>SUMIFS(AL$5:AL132,$F$5:$F132,$F132,$D$5:$D132,$D132)</f>
        <v>70973679.645420894</v>
      </c>
      <c r="H132" s="73">
        <f>SUMIFS(AM$5:AM132,$F$5:$F132,$F132,$D$5:$D132,$D132)</f>
        <v>3115272.8244810607</v>
      </c>
      <c r="I132" s="20">
        <f>SUMIFS(AN$5:AN132,$F$5:$F132,$F132,$D$5:$D132,$D132)</f>
        <v>114364877.57549822</v>
      </c>
      <c r="J132" s="73">
        <f t="shared" si="16"/>
        <v>114364877.57549822</v>
      </c>
      <c r="K132" s="73">
        <f t="shared" si="17"/>
        <v>185338557.22091913</v>
      </c>
      <c r="L132" s="73">
        <f t="shared" si="18"/>
        <v>188453830.04540017</v>
      </c>
      <c r="M132" s="73">
        <f>-SUMIFS(FinParameters!$E$8:$E$39,FinParameters!$B$8:$B$39,Financials!$E132,FinParameters!$C$8:$C$39,Financials!$F132)</f>
        <v>-31483682.914459672</v>
      </c>
      <c r="N132" s="73">
        <f>-SUMIFS(FinParameters!$F$8:$F$39,FinParameters!$B$8:$B$39,Financials!$E132,FinParameters!$C$8:$C$39,Financials!$F132)</f>
        <v>-74000000</v>
      </c>
      <c r="O132" s="73">
        <f>SUMIFS(FinParameters!$G$8:$G$39,FinParameters!$B$8:$B$39,Financials!$E132,FinParameters!$C$8:$C$39,Financials!$F132)</f>
        <v>4785612.3861558922</v>
      </c>
      <c r="P132" s="73">
        <f t="shared" si="19"/>
        <v>82881194.661038548</v>
      </c>
      <c r="Q132" s="73">
        <f>P132/SUMIFS(FinParameters!$H$8:$H$39,FinParameters!$B$8:$B$39,Financials!$E132,FinParameters!$C$8:$C$39,Financials!$F132)</f>
        <v>16397602.515760807</v>
      </c>
      <c r="R132" s="73">
        <f t="shared" si="31"/>
        <v>13666807.04719444</v>
      </c>
      <c r="S132" s="12">
        <f t="shared" si="20"/>
        <v>0.19745615786479681</v>
      </c>
      <c r="T132" s="114">
        <f t="shared" si="21"/>
        <v>70973679.645420894</v>
      </c>
      <c r="U132" s="73">
        <f>T132/SUMIFS(FinParameters!$L$8:$L$39,FinParameters!$B$8:$B$39,Financials!$E132,FinParameters!$C$8:$C$39,Financials!$F132)</f>
        <v>46643551.445365727</v>
      </c>
      <c r="V132" s="73">
        <f t="shared" si="22"/>
        <v>46643551.445365727</v>
      </c>
      <c r="W132" s="12"/>
      <c r="X132" s="73">
        <f t="shared" si="23"/>
        <v>153854874.30645946</v>
      </c>
      <c r="Y132" s="73">
        <f t="shared" si="24"/>
        <v>63041153.961126536</v>
      </c>
      <c r="Z132" s="73">
        <f t="shared" si="24"/>
        <v>60310358.492560163</v>
      </c>
      <c r="AA132" s="12">
        <f t="shared" si="25"/>
        <v>0.87135580580499161</v>
      </c>
      <c r="AB132" s="114">
        <f t="shared" si="26"/>
        <v>3115272.8244810607</v>
      </c>
      <c r="AC132" s="73">
        <f>AB132/SUMIFS(FinParameters!$L$8:$L$39,FinParameters!$B$8:$B$39,Financials!$E132,FinParameters!$C$8:$C$39,Financials!$F132)</f>
        <v>2047341.9016877357</v>
      </c>
      <c r="AD132" s="73">
        <f t="shared" si="27"/>
        <v>2047341.9016877357</v>
      </c>
      <c r="AE132" s="12"/>
      <c r="AF132" s="73">
        <f t="shared" si="28"/>
        <v>156970147.13094053</v>
      </c>
      <c r="AG132" s="73">
        <f t="shared" si="29"/>
        <v>65088495.86281427</v>
      </c>
      <c r="AH132" s="73">
        <f t="shared" si="29"/>
        <v>62357700.394247897</v>
      </c>
      <c r="AI132" s="12">
        <f t="shared" si="30"/>
        <v>0.90093552141426803</v>
      </c>
      <c r="AL132" s="73">
        <f>Summary!G132</f>
        <v>1015741.6562964547</v>
      </c>
      <c r="AM132" s="73">
        <f>IF(D132&lt;&gt;"avg",SUMIFS(Summary!$H:$H,Summary!$C:$C,Financials!C132,Summary!$E:$E,Financials!E132,Summary!$D:$D,1-Financials!D132,Summary!$F:$F,Financials!F132),SUMIFS(Summary!$H:$H,Summary!$C:$C,Financials!C132,Summary!$E:$E,Financials!E132,Summary!$D:$D,"avg",Summary!$F:$F,Financials!F132))</f>
        <v>1816944.0071363789</v>
      </c>
      <c r="AN132" s="20">
        <f>Summary!I132</f>
        <v>7572696.9018669194</v>
      </c>
      <c r="AP132" s="12">
        <f>FinancialWalk!AH12</f>
        <v>1</v>
      </c>
    </row>
    <row r="133" spans="1:42" x14ac:dyDescent="0.3">
      <c r="A133">
        <v>129</v>
      </c>
      <c r="B133" t="str">
        <f>Summary!B133</f>
        <v>MarinusPortlandYallourn</v>
      </c>
      <c r="C133" t="str">
        <f>Summary!C133</f>
        <v>Wind</v>
      </c>
      <c r="D133" s="104">
        <f>Summary!D133</f>
        <v>1</v>
      </c>
      <c r="E133" t="str">
        <f>Summary!E133</f>
        <v>Cal-22</v>
      </c>
      <c r="F133" t="str">
        <f>Summary!F133</f>
        <v>2 Hour Battery</v>
      </c>
      <c r="G133" s="73">
        <f>SUMIFS(AL$5:AL133,$F$5:$F133,$F133,$D$5:$D133,$D133)</f>
        <v>42921549.349923119</v>
      </c>
      <c r="H133" s="73">
        <f>SUMIFS(AM$5:AM133,$F$5:$F133,$F133,$D$5:$D133,$D133)</f>
        <v>-13662184.279623836</v>
      </c>
      <c r="I133" s="20">
        <f>SUMIFS(AN$5:AN133,$F$5:$F133,$F133,$D$5:$D133,$D133)</f>
        <v>8373890.6804175023</v>
      </c>
      <c r="J133" s="73">
        <f t="shared" si="16"/>
        <v>8373890.6804175023</v>
      </c>
      <c r="K133" s="73">
        <f t="shared" si="17"/>
        <v>51295440.030340619</v>
      </c>
      <c r="L133" s="73">
        <f t="shared" si="18"/>
        <v>37633255.750716783</v>
      </c>
      <c r="M133" s="73">
        <f>-SUMIFS(FinParameters!$E$8:$E$39,FinParameters!$B$8:$B$39,Financials!$E133,FinParameters!$C$8:$C$39,Financials!$F133)</f>
        <v>-2000000</v>
      </c>
      <c r="N133" s="73">
        <f>-SUMIFS(FinParameters!$F$8:$F$39,FinParameters!$B$8:$B$39,Financials!$E133,FinParameters!$C$8:$C$39,Financials!$F133)</f>
        <v>-73600000</v>
      </c>
      <c r="O133" s="73">
        <f>SUMIFS(FinParameters!$G$8:$G$39,FinParameters!$B$8:$B$39,Financials!$E133,FinParameters!$C$8:$C$39,Financials!$F133)</f>
        <v>50928800.422043659</v>
      </c>
      <c r="P133" s="73">
        <f t="shared" si="19"/>
        <v>6373890.6804175023</v>
      </c>
      <c r="Q133" s="73">
        <f>P133/SUMIFS(FinParameters!$H$8:$H$39,FinParameters!$B$8:$B$39,Financials!$E133,FinParameters!$C$8:$C$39,Financials!$F133)</f>
        <v>5173192.6632720567</v>
      </c>
      <c r="R133" s="73">
        <f t="shared" si="31"/>
        <v>-16297308.897538833</v>
      </c>
      <c r="S133" s="12">
        <f t="shared" si="20"/>
        <v>-0.71885516430215857</v>
      </c>
      <c r="T133" s="114">
        <f t="shared" si="21"/>
        <v>42921549.349923119</v>
      </c>
      <c r="U133" s="73">
        <f>T133/SUMIFS(FinParameters!$L$8:$L$39,FinParameters!$B$8:$B$39,Financials!$E133,FinParameters!$C$8:$C$39,Financials!$F133)</f>
        <v>40853348.578154072</v>
      </c>
      <c r="V133" s="73">
        <f t="shared" si="22"/>
        <v>40853348.578154072</v>
      </c>
      <c r="W133" s="12"/>
      <c r="X133" s="73">
        <f t="shared" si="23"/>
        <v>49295440.030340619</v>
      </c>
      <c r="Y133" s="73">
        <f t="shared" si="24"/>
        <v>46026541.241426125</v>
      </c>
      <c r="Z133" s="73">
        <f t="shared" si="24"/>
        <v>24556039.680615239</v>
      </c>
      <c r="AA133" s="12">
        <f t="shared" si="25"/>
        <v>1.0831380843425491</v>
      </c>
      <c r="AB133" s="114">
        <f t="shared" si="26"/>
        <v>-13662184.279623836</v>
      </c>
      <c r="AC133" s="73">
        <f>AB133/SUMIFS(FinParameters!$L$8:$L$39,FinParameters!$B$8:$B$39,Financials!$E133,FinParameters!$C$8:$C$39,Financials!$F133)</f>
        <v>-13003863.68078414</v>
      </c>
      <c r="AD133" s="73">
        <f t="shared" si="27"/>
        <v>-13003863.68078414</v>
      </c>
      <c r="AE133" s="12"/>
      <c r="AF133" s="73">
        <f t="shared" si="28"/>
        <v>35633255.750716783</v>
      </c>
      <c r="AG133" s="73">
        <f t="shared" si="29"/>
        <v>33022677.560641985</v>
      </c>
      <c r="AH133" s="73">
        <f t="shared" si="29"/>
        <v>11552175.999831099</v>
      </c>
      <c r="AI133" s="12">
        <f t="shared" si="30"/>
        <v>0.50955292242513317</v>
      </c>
      <c r="AL133" s="73">
        <f>Summary!G133</f>
        <v>42921549.349923119</v>
      </c>
      <c r="AM133" s="73">
        <f>IF(D133&lt;&gt;"avg",SUMIFS(Summary!$H:$H,Summary!$C:$C,Financials!C133,Summary!$E:$E,Financials!E133,Summary!$D:$D,1-Financials!D133,Summary!$F:$F,Financials!F133),SUMIFS(Summary!$H:$H,Summary!$C:$C,Financials!C133,Summary!$E:$E,Financials!E133,Summary!$D:$D,"avg",Summary!$F:$F,Financials!F133))</f>
        <v>-13662184.279623836</v>
      </c>
      <c r="AN133" s="20">
        <f>Summary!I133</f>
        <v>8373890.6804175023</v>
      </c>
      <c r="AP133" s="12">
        <v>1</v>
      </c>
    </row>
    <row r="134" spans="1:42" x14ac:dyDescent="0.3">
      <c r="A134">
        <v>130</v>
      </c>
      <c r="B134" t="str">
        <f>Summary!B134</f>
        <v>MarinusPortlandYallourn</v>
      </c>
      <c r="C134" t="str">
        <f>Summary!C134</f>
        <v>Wind</v>
      </c>
      <c r="D134" s="104">
        <f>Summary!D134</f>
        <v>0.95</v>
      </c>
      <c r="E134" t="str">
        <f>Summary!E134</f>
        <v>Cal-22</v>
      </c>
      <c r="F134" t="str">
        <f>Summary!F134</f>
        <v>2 Hour Battery</v>
      </c>
      <c r="G134" s="73">
        <f>SUMIFS(AL$5:AL134,$F$5:$F134,$F134,$D$5:$D134,$D134)</f>
        <v>30217301.135695796</v>
      </c>
      <c r="H134" s="73">
        <f>SUMIFS(AM$5:AM134,$F$5:$F134,$F134,$D$5:$D134,$D134)</f>
        <v>-5590296.4412127826</v>
      </c>
      <c r="I134" s="20">
        <f>SUMIFS(AN$5:AN134,$F$5:$F134,$F134,$D$5:$D134,$D134)</f>
        <v>5483134.7462438159</v>
      </c>
      <c r="J134" s="73">
        <f t="shared" ref="J134:J197" si="32">I134</f>
        <v>5483134.7462438159</v>
      </c>
      <c r="K134" s="73">
        <f t="shared" ref="K134:K197" si="33">SUM(G134,I134)</f>
        <v>35700435.881939612</v>
      </c>
      <c r="L134" s="73">
        <f t="shared" ref="L134:L197" si="34">SUM(G134:I134)</f>
        <v>30110139.440726828</v>
      </c>
      <c r="M134" s="73">
        <f>-SUMIFS(FinParameters!$E$8:$E$39,FinParameters!$B$8:$B$39,Financials!$E134,FinParameters!$C$8:$C$39,Financials!$F134)</f>
        <v>-2000000</v>
      </c>
      <c r="N134" s="73">
        <f>-SUMIFS(FinParameters!$F$8:$F$39,FinParameters!$B$8:$B$39,Financials!$E134,FinParameters!$C$8:$C$39,Financials!$F134)</f>
        <v>-73600000</v>
      </c>
      <c r="O134" s="73">
        <f>SUMIFS(FinParameters!$G$8:$G$39,FinParameters!$B$8:$B$39,Financials!$E134,FinParameters!$C$8:$C$39,Financials!$F134)</f>
        <v>50928800.422043659</v>
      </c>
      <c r="P134" s="73">
        <f t="shared" ref="P134:P197" si="35">SUM(J134,M134)</f>
        <v>3483134.7462438159</v>
      </c>
      <c r="Q134" s="73">
        <f>P134/SUMIFS(FinParameters!$H$8:$H$39,FinParameters!$B$8:$B$39,Financials!$E134,FinParameters!$C$8:$C$39,Financials!$F134)</f>
        <v>2826990.2980633192</v>
      </c>
      <c r="R134" s="73">
        <f t="shared" si="31"/>
        <v>-19188064.831712522</v>
      </c>
      <c r="S134" s="12">
        <f t="shared" ref="S134:S197" si="36">-R134/SUM($N134,$O134)</f>
        <v>-0.84636301514320655</v>
      </c>
      <c r="T134" s="114">
        <f t="shared" ref="T134:T197" si="37">G134</f>
        <v>30217301.135695796</v>
      </c>
      <c r="U134" s="73">
        <f>T134/SUMIFS(FinParameters!$L$8:$L$39,FinParameters!$B$8:$B$39,Financials!$E134,FinParameters!$C$8:$C$39,Financials!$F134)</f>
        <v>28761262.235046566</v>
      </c>
      <c r="V134" s="73">
        <f t="shared" ref="V134:V197" si="38">U134</f>
        <v>28761262.235046566</v>
      </c>
      <c r="W134" s="12"/>
      <c r="X134" s="73">
        <f t="shared" ref="X134:X197" si="39">SUM(K134,M134)</f>
        <v>33700435.881939612</v>
      </c>
      <c r="Y134" s="73">
        <f t="shared" ref="Y134:Z197" si="40">SUM(Q134,U134)</f>
        <v>31588252.533109885</v>
      </c>
      <c r="Z134" s="73">
        <f t="shared" si="40"/>
        <v>9573197.4033340439</v>
      </c>
      <c r="AA134" s="12">
        <f t="shared" ref="AA134:AA197" si="41">-Z134/SUM($N134,$O134)</f>
        <v>0.42226249962715934</v>
      </c>
      <c r="AB134" s="114">
        <f t="shared" ref="AB134:AB197" si="42">H134*AP134</f>
        <v>-5590296.4412127826</v>
      </c>
      <c r="AC134" s="73">
        <f>AB134/SUMIFS(FinParameters!$L$8:$L$39,FinParameters!$B$8:$B$39,Financials!$E134,FinParameters!$C$8:$C$39,Financials!$F134)</f>
        <v>-5320924.6317313816</v>
      </c>
      <c r="AD134" s="73">
        <f t="shared" ref="AD134:AD197" si="43">AC134</f>
        <v>-5320924.6317313816</v>
      </c>
      <c r="AE134" s="12"/>
      <c r="AF134" s="73">
        <f t="shared" ref="AF134:AF197" si="44">X134+AB134</f>
        <v>28110139.440726832</v>
      </c>
      <c r="AG134" s="73">
        <f t="shared" ref="AG134:AH197" si="45">Y134+AC134</f>
        <v>26267327.901378505</v>
      </c>
      <c r="AH134" s="73">
        <f t="shared" si="45"/>
        <v>4252272.7716026623</v>
      </c>
      <c r="AI134" s="12">
        <f t="shared" ref="AI134:AI197" si="46">-AH134/SUM($N134,$O134)</f>
        <v>0.18756276027569496</v>
      </c>
      <c r="AL134" s="73">
        <f>Summary!G134</f>
        <v>30217301.135695796</v>
      </c>
      <c r="AM134" s="73">
        <f>IF(D134&lt;&gt;"avg",SUMIFS(Summary!$H:$H,Summary!$C:$C,Financials!C134,Summary!$E:$E,Financials!E134,Summary!$D:$D,1-Financials!D134,Summary!$F:$F,Financials!F134),SUMIFS(Summary!$H:$H,Summary!$C:$C,Financials!C134,Summary!$E:$E,Financials!E134,Summary!$D:$D,"avg",Summary!$F:$F,Financials!F134))</f>
        <v>-5590296.4412127826</v>
      </c>
      <c r="AN134" s="20">
        <f>Summary!I134</f>
        <v>5483134.7462438159</v>
      </c>
      <c r="AP134" s="12">
        <v>1</v>
      </c>
    </row>
    <row r="135" spans="1:42" x14ac:dyDescent="0.3">
      <c r="A135">
        <v>131</v>
      </c>
      <c r="B135" t="str">
        <f>Summary!B135</f>
        <v>MarinusPortlandYallourn</v>
      </c>
      <c r="C135" t="str">
        <f>Summary!C135</f>
        <v>Wind</v>
      </c>
      <c r="D135" s="104">
        <f>Summary!D135</f>
        <v>0.75</v>
      </c>
      <c r="E135" t="str">
        <f>Summary!E135</f>
        <v>Cal-22</v>
      </c>
      <c r="F135" t="str">
        <f>Summary!F135</f>
        <v>2 Hour Battery</v>
      </c>
      <c r="G135" s="73">
        <f>SUMIFS(AL$5:AL135,$F$5:$F135,$F135,$D$5:$D135,$D135)</f>
        <v>23619270.426674854</v>
      </c>
      <c r="H135" s="73">
        <f>SUMIFS(AM$5:AM135,$F$5:$F135,$F135,$D$5:$D135,$D135)</f>
        <v>-2202318.1628548801</v>
      </c>
      <c r="I135" s="20">
        <f>SUMIFS(AN$5:AN135,$F$5:$F135,$F135,$D$5:$D135,$D135)</f>
        <v>4359555.4670132948</v>
      </c>
      <c r="J135" s="73">
        <f t="shared" si="32"/>
        <v>4359555.4670132948</v>
      </c>
      <c r="K135" s="73">
        <f t="shared" si="33"/>
        <v>27978825.89368815</v>
      </c>
      <c r="L135" s="73">
        <f t="shared" si="34"/>
        <v>25776507.73083327</v>
      </c>
      <c r="M135" s="73">
        <f>-SUMIFS(FinParameters!$E$8:$E$39,FinParameters!$B$8:$B$39,Financials!$E135,FinParameters!$C$8:$C$39,Financials!$F135)</f>
        <v>-2000000</v>
      </c>
      <c r="N135" s="73">
        <f>-SUMIFS(FinParameters!$F$8:$F$39,FinParameters!$B$8:$B$39,Financials!$E135,FinParameters!$C$8:$C$39,Financials!$F135)</f>
        <v>-73600000</v>
      </c>
      <c r="O135" s="73">
        <f>SUMIFS(FinParameters!$G$8:$G$39,FinParameters!$B$8:$B$39,Financials!$E135,FinParameters!$C$8:$C$39,Financials!$F135)</f>
        <v>50928800.422043659</v>
      </c>
      <c r="P135" s="73">
        <f t="shared" si="35"/>
        <v>2359555.4670132948</v>
      </c>
      <c r="Q135" s="73">
        <f>P135/SUMIFS(FinParameters!$H$8:$H$39,FinParameters!$B$8:$B$39,Financials!$E135,FinParameters!$C$8:$C$39,Financials!$F135)</f>
        <v>1915068.1495116423</v>
      </c>
      <c r="R135" s="73">
        <f t="shared" ref="R135:R198" si="47">SUM(P135,N135:O135)</f>
        <v>-20311644.110943042</v>
      </c>
      <c r="S135" s="12">
        <f t="shared" si="36"/>
        <v>-0.89592277819707689</v>
      </c>
      <c r="T135" s="114">
        <f t="shared" si="37"/>
        <v>23619270.426674854</v>
      </c>
      <c r="U135" s="73">
        <f>T135/SUMIFS(FinParameters!$L$8:$L$39,FinParameters!$B$8:$B$39,Financials!$E135,FinParameters!$C$8:$C$39,Financials!$F135)</f>
        <v>22481161.619678624</v>
      </c>
      <c r="V135" s="73">
        <f t="shared" si="38"/>
        <v>22481161.619678624</v>
      </c>
      <c r="W135" s="12"/>
      <c r="X135" s="73">
        <f t="shared" si="39"/>
        <v>25978825.89368815</v>
      </c>
      <c r="Y135" s="73">
        <f t="shared" si="40"/>
        <v>24396229.769190267</v>
      </c>
      <c r="Z135" s="73">
        <f t="shared" si="40"/>
        <v>2169517.5087355822</v>
      </c>
      <c r="AA135" s="12">
        <f t="shared" si="41"/>
        <v>9.569487054602295E-2</v>
      </c>
      <c r="AB135" s="114">
        <f t="shared" si="42"/>
        <v>-2202318.1628548801</v>
      </c>
      <c r="AC135" s="73">
        <f>AB135/SUMIFS(FinParameters!$L$8:$L$39,FinParameters!$B$8:$B$39,Financials!$E135,FinParameters!$C$8:$C$39,Financials!$F135)</f>
        <v>-2096198.1324020277</v>
      </c>
      <c r="AD135" s="73">
        <f t="shared" si="43"/>
        <v>-2096198.1324020277</v>
      </c>
      <c r="AE135" s="12"/>
      <c r="AF135" s="73">
        <f t="shared" si="44"/>
        <v>23776507.73083327</v>
      </c>
      <c r="AG135" s="73">
        <f t="shared" si="45"/>
        <v>22300031.636788238</v>
      </c>
      <c r="AH135" s="73">
        <f t="shared" si="45"/>
        <v>73319.376333554508</v>
      </c>
      <c r="AI135" s="12">
        <f t="shared" si="46"/>
        <v>3.2340316215487951E-3</v>
      </c>
      <c r="AL135" s="73">
        <f>Summary!G135</f>
        <v>23619270.426674854</v>
      </c>
      <c r="AM135" s="73">
        <f>IF(D135&lt;&gt;"avg",SUMIFS(Summary!$H:$H,Summary!$C:$C,Financials!C135,Summary!$E:$E,Financials!E135,Summary!$D:$D,1-Financials!D135,Summary!$F:$F,Financials!F135),SUMIFS(Summary!$H:$H,Summary!$C:$C,Financials!C135,Summary!$E:$E,Financials!E135,Summary!$D:$D,"avg",Summary!$F:$F,Financials!F135))</f>
        <v>-2202318.1628548801</v>
      </c>
      <c r="AN135" s="20">
        <f>Summary!I135</f>
        <v>4359555.4670132948</v>
      </c>
      <c r="AP135" s="12">
        <v>1</v>
      </c>
    </row>
    <row r="136" spans="1:42" x14ac:dyDescent="0.3">
      <c r="A136">
        <v>132</v>
      </c>
      <c r="B136" t="str">
        <f>Summary!B136</f>
        <v>MarinusPortlandYallourn</v>
      </c>
      <c r="C136" t="str">
        <f>Summary!C136</f>
        <v>Wind</v>
      </c>
      <c r="D136" s="104">
        <f>Summary!D136</f>
        <v>0.5</v>
      </c>
      <c r="E136" t="str">
        <f>Summary!E136</f>
        <v>Cal-22</v>
      </c>
      <c r="F136" t="str">
        <f>Summary!F136</f>
        <v>2 Hour Battery</v>
      </c>
      <c r="G136" s="73">
        <f>SUMIFS(AL$5:AL136,$F$5:$F136,$F136,$D$5:$D136,$D136)</f>
        <v>17933129.052012369</v>
      </c>
      <c r="H136" s="73">
        <f>SUMIFS(AM$5:AM136,$F$5:$F136,$F136,$D$5:$D136,$D136)</f>
        <v>854.74924914786493</v>
      </c>
      <c r="I136" s="20">
        <f>SUMIFS(AN$5:AN136,$F$5:$F136,$F136,$D$5:$D136,$D136)</f>
        <v>3649025.2600621753</v>
      </c>
      <c r="J136" s="73">
        <f t="shared" si="32"/>
        <v>3649025.2600621753</v>
      </c>
      <c r="K136" s="73">
        <f t="shared" si="33"/>
        <v>21582154.312074546</v>
      </c>
      <c r="L136" s="73">
        <f t="shared" si="34"/>
        <v>21583009.061323695</v>
      </c>
      <c r="M136" s="73">
        <f>-SUMIFS(FinParameters!$E$8:$E$39,FinParameters!$B$8:$B$39,Financials!$E136,FinParameters!$C$8:$C$39,Financials!$F136)</f>
        <v>-2000000</v>
      </c>
      <c r="N136" s="73">
        <f>-SUMIFS(FinParameters!$F$8:$F$39,FinParameters!$B$8:$B$39,Financials!$E136,FinParameters!$C$8:$C$39,Financials!$F136)</f>
        <v>-73600000</v>
      </c>
      <c r="O136" s="73">
        <f>SUMIFS(FinParameters!$G$8:$G$39,FinParameters!$B$8:$B$39,Financials!$E136,FinParameters!$C$8:$C$39,Financials!$F136)</f>
        <v>50928800.422043659</v>
      </c>
      <c r="P136" s="73">
        <f t="shared" si="35"/>
        <v>1649025.2600621753</v>
      </c>
      <c r="Q136" s="73">
        <f>P136/SUMIFS(FinParameters!$H$8:$H$39,FinParameters!$B$8:$B$39,Financials!$E136,FinParameters!$C$8:$C$39,Financials!$F136)</f>
        <v>1338385.894052573</v>
      </c>
      <c r="R136" s="73">
        <f t="shared" si="47"/>
        <v>-21022174.317894168</v>
      </c>
      <c r="S136" s="12">
        <f t="shared" si="36"/>
        <v>-0.92726343154485957</v>
      </c>
      <c r="T136" s="114">
        <f t="shared" si="37"/>
        <v>17933129.052012369</v>
      </c>
      <c r="U136" s="73">
        <f>T136/SUMIFS(FinParameters!$L$8:$L$39,FinParameters!$B$8:$B$39,Financials!$E136,FinParameters!$C$8:$C$39,Financials!$F136)</f>
        <v>17069010.40048768</v>
      </c>
      <c r="V136" s="73">
        <f t="shared" si="38"/>
        <v>17069010.40048768</v>
      </c>
      <c r="W136" s="12"/>
      <c r="X136" s="73">
        <f t="shared" si="39"/>
        <v>19582154.312074546</v>
      </c>
      <c r="Y136" s="73">
        <f t="shared" si="40"/>
        <v>18407396.294540253</v>
      </c>
      <c r="Z136" s="73">
        <f t="shared" si="40"/>
        <v>-3953163.9174064882</v>
      </c>
      <c r="AA136" s="12">
        <f t="shared" si="41"/>
        <v>-0.17436941983653254</v>
      </c>
      <c r="AB136" s="114">
        <f t="shared" si="42"/>
        <v>854.74924914786493</v>
      </c>
      <c r="AC136" s="73">
        <f>AB136/SUMIFS(FinParameters!$L$8:$L$39,FinParameters!$B$8:$B$39,Financials!$E136,FinParameters!$C$8:$C$39,Financials!$F136)</f>
        <v>813.56264047387504</v>
      </c>
      <c r="AD136" s="73">
        <f t="shared" si="43"/>
        <v>813.56264047387504</v>
      </c>
      <c r="AE136" s="12"/>
      <c r="AF136" s="73">
        <f t="shared" si="44"/>
        <v>19583009.061323695</v>
      </c>
      <c r="AG136" s="73">
        <f t="shared" si="45"/>
        <v>18408209.857180726</v>
      </c>
      <c r="AH136" s="73">
        <f t="shared" si="45"/>
        <v>-3952350.3547660145</v>
      </c>
      <c r="AI136" s="12">
        <f t="shared" si="46"/>
        <v>-0.17433353454349029</v>
      </c>
      <c r="AL136" s="73">
        <f>Summary!G136</f>
        <v>17933129.052012369</v>
      </c>
      <c r="AM136" s="73">
        <f>IF(D136&lt;&gt;"avg",SUMIFS(Summary!$H:$H,Summary!$C:$C,Financials!C136,Summary!$E:$E,Financials!E136,Summary!$D:$D,1-Financials!D136,Summary!$F:$F,Financials!F136),SUMIFS(Summary!$H:$H,Summary!$C:$C,Financials!C136,Summary!$E:$E,Financials!E136,Summary!$D:$D,"avg",Summary!$F:$F,Financials!F136))</f>
        <v>854.74924914786493</v>
      </c>
      <c r="AN136" s="20">
        <f>Summary!I136</f>
        <v>3649025.2600621753</v>
      </c>
      <c r="AP136" s="12">
        <v>1</v>
      </c>
    </row>
    <row r="137" spans="1:42" x14ac:dyDescent="0.3">
      <c r="A137">
        <v>133</v>
      </c>
      <c r="B137" t="str">
        <f>Summary!B137</f>
        <v>MarinusPortlandYallourn</v>
      </c>
      <c r="C137" t="str">
        <f>Summary!C137</f>
        <v>Wind</v>
      </c>
      <c r="D137" s="104">
        <f>Summary!D137</f>
        <v>0.25</v>
      </c>
      <c r="E137" t="str">
        <f>Summary!E137</f>
        <v>Cal-22</v>
      </c>
      <c r="F137" t="str">
        <f>Summary!F137</f>
        <v>2 Hour Battery</v>
      </c>
      <c r="G137" s="73">
        <f>SUMIFS(AL$5:AL137,$F$5:$F137,$F137,$D$5:$D137,$D137)</f>
        <v>13976925.106400451</v>
      </c>
      <c r="H137" s="73">
        <f>SUMIFS(AM$5:AM137,$F$5:$F137,$F137,$D$5:$D137,$D137)</f>
        <v>1953824.6706316678</v>
      </c>
      <c r="I137" s="20">
        <f>SUMIFS(AN$5:AN137,$F$5:$F137,$F137,$D$5:$D137,$D137)</f>
        <v>3056713.6529262657</v>
      </c>
      <c r="J137" s="73">
        <f t="shared" si="32"/>
        <v>3056713.6529262657</v>
      </c>
      <c r="K137" s="73">
        <f t="shared" si="33"/>
        <v>17033638.759326715</v>
      </c>
      <c r="L137" s="73">
        <f t="shared" si="34"/>
        <v>18987463.429958384</v>
      </c>
      <c r="M137" s="73">
        <f>-SUMIFS(FinParameters!$E$8:$E$39,FinParameters!$B$8:$B$39,Financials!$E137,FinParameters!$C$8:$C$39,Financials!$F137)</f>
        <v>-2000000</v>
      </c>
      <c r="N137" s="73">
        <f>-SUMIFS(FinParameters!$F$8:$F$39,FinParameters!$B$8:$B$39,Financials!$E137,FinParameters!$C$8:$C$39,Financials!$F137)</f>
        <v>-73600000</v>
      </c>
      <c r="O137" s="73">
        <f>SUMIFS(FinParameters!$G$8:$G$39,FinParameters!$B$8:$B$39,Financials!$E137,FinParameters!$C$8:$C$39,Financials!$F137)</f>
        <v>50928800.422043659</v>
      </c>
      <c r="P137" s="73">
        <f t="shared" si="35"/>
        <v>1056713.6529262657</v>
      </c>
      <c r="Q137" s="73">
        <f>P137/SUMIFS(FinParameters!$H$8:$H$39,FinParameters!$B$8:$B$39,Financials!$E137,FinParameters!$C$8:$C$39,Financials!$F137)</f>
        <v>857652.50623022928</v>
      </c>
      <c r="R137" s="73">
        <f t="shared" si="47"/>
        <v>-21614485.925030075</v>
      </c>
      <c r="S137" s="12">
        <f t="shared" si="36"/>
        <v>-0.95338960122984717</v>
      </c>
      <c r="T137" s="114">
        <f t="shared" si="37"/>
        <v>13976925.106400451</v>
      </c>
      <c r="U137" s="73">
        <f>T137/SUMIFS(FinParameters!$L$8:$L$39,FinParameters!$B$8:$B$39,Financials!$E137,FinParameters!$C$8:$C$39,Financials!$F137)</f>
        <v>13303438.530779729</v>
      </c>
      <c r="V137" s="73">
        <f t="shared" si="38"/>
        <v>13303438.530779729</v>
      </c>
      <c r="W137" s="12"/>
      <c r="X137" s="73">
        <f t="shared" si="39"/>
        <v>15033638.759326715</v>
      </c>
      <c r="Y137" s="73">
        <f t="shared" si="40"/>
        <v>14161091.037009958</v>
      </c>
      <c r="Z137" s="73">
        <f t="shared" si="40"/>
        <v>-8311047.3942503463</v>
      </c>
      <c r="AA137" s="12">
        <f t="shared" si="41"/>
        <v>-0.36659054434558208</v>
      </c>
      <c r="AB137" s="114">
        <f t="shared" si="42"/>
        <v>1953824.6706316678</v>
      </c>
      <c r="AC137" s="73">
        <f>AB137/SUMIFS(FinParameters!$L$8:$L$39,FinParameters!$B$8:$B$39,Financials!$E137,FinParameters!$C$8:$C$39,Financials!$F137)</f>
        <v>1859678.4491437648</v>
      </c>
      <c r="AD137" s="73">
        <f t="shared" si="43"/>
        <v>1859678.4491437648</v>
      </c>
      <c r="AE137" s="12"/>
      <c r="AF137" s="73">
        <f t="shared" si="44"/>
        <v>16987463.429958384</v>
      </c>
      <c r="AG137" s="73">
        <f t="shared" si="45"/>
        <v>16020769.486153724</v>
      </c>
      <c r="AH137" s="73">
        <f t="shared" si="45"/>
        <v>-6451368.9451065818</v>
      </c>
      <c r="AI137" s="12">
        <f t="shared" si="46"/>
        <v>-0.28456231100269508</v>
      </c>
      <c r="AL137" s="73">
        <f>Summary!G137</f>
        <v>13976925.106400451</v>
      </c>
      <c r="AM137" s="73">
        <f>IF(D137&lt;&gt;"avg",SUMIFS(Summary!$H:$H,Summary!$C:$C,Financials!C137,Summary!$E:$E,Financials!E137,Summary!$D:$D,1-Financials!D137,Summary!$F:$F,Financials!F137),SUMIFS(Summary!$H:$H,Summary!$C:$C,Financials!C137,Summary!$E:$E,Financials!E137,Summary!$D:$D,"avg",Summary!$F:$F,Financials!F137))</f>
        <v>1953824.6706316678</v>
      </c>
      <c r="AN137" s="20">
        <f>Summary!I137</f>
        <v>3056713.6529262657</v>
      </c>
      <c r="AP137" s="12">
        <v>1</v>
      </c>
    </row>
    <row r="138" spans="1:42" x14ac:dyDescent="0.3">
      <c r="A138">
        <v>134</v>
      </c>
      <c r="B138" t="str">
        <f>Summary!B138</f>
        <v>MarinusPortlandYallourn</v>
      </c>
      <c r="C138" t="str">
        <f>Summary!C138</f>
        <v>Wind</v>
      </c>
      <c r="D138" s="104">
        <f>Summary!D138</f>
        <v>0.05</v>
      </c>
      <c r="E138" t="str">
        <f>Summary!E138</f>
        <v>Cal-22</v>
      </c>
      <c r="F138" t="str">
        <f>Summary!F138</f>
        <v>2 Hour Battery</v>
      </c>
      <c r="G138" s="73">
        <f>SUMIFS(AL$5:AL138,$F$5:$F138,$F138,$D$5:$D138,$D138)</f>
        <v>10329686.279967198</v>
      </c>
      <c r="H138" s="73">
        <f>SUMIFS(AM$5:AM138,$F$5:$F138,$F138,$D$5:$D138,$D138)</f>
        <v>4708747.0747562461</v>
      </c>
      <c r="I138" s="20">
        <f>SUMIFS(AN$5:AN138,$F$5:$F138,$F138,$D$5:$D138,$D138)</f>
        <v>2360532.6534398715</v>
      </c>
      <c r="J138" s="73">
        <f t="shared" si="32"/>
        <v>2360532.6534398715</v>
      </c>
      <c r="K138" s="73">
        <f t="shared" si="33"/>
        <v>12690218.93340707</v>
      </c>
      <c r="L138" s="73">
        <f t="shared" si="34"/>
        <v>17398966.008163314</v>
      </c>
      <c r="M138" s="73">
        <f>-SUMIFS(FinParameters!$E$8:$E$39,FinParameters!$B$8:$B$39,Financials!$E138,FinParameters!$C$8:$C$39,Financials!$F138)</f>
        <v>-2000000</v>
      </c>
      <c r="N138" s="73">
        <f>-SUMIFS(FinParameters!$F$8:$F$39,FinParameters!$B$8:$B$39,Financials!$E138,FinParameters!$C$8:$C$39,Financials!$F138)</f>
        <v>-73600000</v>
      </c>
      <c r="O138" s="73">
        <f>SUMIFS(FinParameters!$G$8:$G$39,FinParameters!$B$8:$B$39,Financials!$E138,FinParameters!$C$8:$C$39,Financials!$F138)</f>
        <v>50928800.422043659</v>
      </c>
      <c r="P138" s="73">
        <f t="shared" si="35"/>
        <v>360532.6534398715</v>
      </c>
      <c r="Q138" s="73">
        <f>P138/SUMIFS(FinParameters!$H$8:$H$39,FinParameters!$B$8:$B$39,Financials!$E138,FinParameters!$C$8:$C$39,Financials!$F138)</f>
        <v>292616.38944880402</v>
      </c>
      <c r="R138" s="73">
        <f t="shared" si="47"/>
        <v>-22310666.924516477</v>
      </c>
      <c r="S138" s="12">
        <f t="shared" si="36"/>
        <v>-0.98409732788068183</v>
      </c>
      <c r="T138" s="114">
        <f t="shared" si="37"/>
        <v>10329686.279967198</v>
      </c>
      <c r="U138" s="73">
        <f>T138/SUMIFS(FinParameters!$L$8:$L$39,FinParameters!$B$8:$B$39,Financials!$E138,FinParameters!$C$8:$C$39,Financials!$F138)</f>
        <v>9831944.1094274353</v>
      </c>
      <c r="V138" s="73">
        <f t="shared" si="38"/>
        <v>9831944.1094274353</v>
      </c>
      <c r="W138" s="12"/>
      <c r="X138" s="73">
        <f t="shared" si="39"/>
        <v>10690218.93340707</v>
      </c>
      <c r="Y138" s="73">
        <f t="shared" si="40"/>
        <v>10124560.49887624</v>
      </c>
      <c r="Z138" s="73">
        <f t="shared" si="40"/>
        <v>-12478722.815089041</v>
      </c>
      <c r="AA138" s="12">
        <f t="shared" si="41"/>
        <v>-0.55042181478664909</v>
      </c>
      <c r="AB138" s="114">
        <f t="shared" si="42"/>
        <v>4708747.0747562461</v>
      </c>
      <c r="AC138" s="73">
        <f>AB138/SUMIFS(FinParameters!$L$8:$L$39,FinParameters!$B$8:$B$39,Financials!$E138,FinParameters!$C$8:$C$39,Financials!$F138)</f>
        <v>4481853.2537834588</v>
      </c>
      <c r="AD138" s="73">
        <f t="shared" si="43"/>
        <v>4481853.2537834588</v>
      </c>
      <c r="AE138" s="12"/>
      <c r="AF138" s="73">
        <f t="shared" si="44"/>
        <v>15398966.008163316</v>
      </c>
      <c r="AG138" s="73">
        <f t="shared" si="45"/>
        <v>14606413.752659699</v>
      </c>
      <c r="AH138" s="73">
        <f t="shared" si="45"/>
        <v>-7996869.5613055825</v>
      </c>
      <c r="AI138" s="12">
        <f t="shared" si="46"/>
        <v>-0.35273252894306917</v>
      </c>
      <c r="AL138" s="73">
        <f>Summary!G138</f>
        <v>10329686.279967198</v>
      </c>
      <c r="AM138" s="73">
        <f>IF(D138&lt;&gt;"avg",SUMIFS(Summary!$H:$H,Summary!$C:$C,Financials!C138,Summary!$E:$E,Financials!E138,Summary!$D:$D,1-Financials!D138,Summary!$F:$F,Financials!F138),SUMIFS(Summary!$H:$H,Summary!$C:$C,Financials!C138,Summary!$E:$E,Financials!E138,Summary!$D:$D,"avg",Summary!$F:$F,Financials!F138))</f>
        <v>4708747.0747562461</v>
      </c>
      <c r="AN138" s="20">
        <f>Summary!I138</f>
        <v>2360532.6534398715</v>
      </c>
      <c r="AP138" s="12">
        <v>1</v>
      </c>
    </row>
    <row r="139" spans="1:42" x14ac:dyDescent="0.3">
      <c r="A139">
        <v>135</v>
      </c>
      <c r="B139" t="str">
        <f>Summary!B139</f>
        <v>MarinusPortlandYallourn</v>
      </c>
      <c r="C139" t="str">
        <f>Summary!C139</f>
        <v>Wind</v>
      </c>
      <c r="D139" s="104">
        <f>Summary!D139</f>
        <v>0</v>
      </c>
      <c r="E139" t="str">
        <f>Summary!E139</f>
        <v>Cal-22</v>
      </c>
      <c r="F139" t="str">
        <f>Summary!F139</f>
        <v>2 Hour Battery</v>
      </c>
      <c r="G139" s="73">
        <f>SUMIFS(AL$5:AL139,$F$5:$F139,$F139,$D$5:$D139,$D139)</f>
        <v>3733222.8768259604</v>
      </c>
      <c r="H139" s="73">
        <f>SUMIFS(AM$5:AM139,$F$5:$F139,$F139,$D$5:$D139,$D139)</f>
        <v>9750533.4899814688</v>
      </c>
      <c r="I139" s="20">
        <f>SUMIFS(AN$5:AN139,$F$5:$F139,$F139,$D$5:$D139,$D139)</f>
        <v>1224189.049055109</v>
      </c>
      <c r="J139" s="73">
        <f t="shared" si="32"/>
        <v>1224189.049055109</v>
      </c>
      <c r="K139" s="73">
        <f t="shared" si="33"/>
        <v>4957411.9258810692</v>
      </c>
      <c r="L139" s="73">
        <f t="shared" si="34"/>
        <v>14707945.415862538</v>
      </c>
      <c r="M139" s="73">
        <f>-SUMIFS(FinParameters!$E$8:$E$39,FinParameters!$B$8:$B$39,Financials!$E139,FinParameters!$C$8:$C$39,Financials!$F139)</f>
        <v>-2000000</v>
      </c>
      <c r="N139" s="73">
        <f>-SUMIFS(FinParameters!$F$8:$F$39,FinParameters!$B$8:$B$39,Financials!$E139,FinParameters!$C$8:$C$39,Financials!$F139)</f>
        <v>-73600000</v>
      </c>
      <c r="O139" s="73">
        <f>SUMIFS(FinParameters!$G$8:$G$39,FinParameters!$B$8:$B$39,Financials!$E139,FinParameters!$C$8:$C$39,Financials!$F139)</f>
        <v>50928800.422043659</v>
      </c>
      <c r="P139" s="73">
        <f t="shared" si="35"/>
        <v>-775810.95094489097</v>
      </c>
      <c r="Q139" s="73">
        <f>P139/SUMIFS(FinParameters!$H$8:$H$39,FinParameters!$B$8:$B$39,Financials!$E139,FinParameters!$C$8:$C$39,Financials!$F139)</f>
        <v>-629665.57174327644</v>
      </c>
      <c r="R139" s="73">
        <f t="shared" si="47"/>
        <v>-23447010.528901227</v>
      </c>
      <c r="S139" s="12">
        <f t="shared" si="36"/>
        <v>-1.034220110333254</v>
      </c>
      <c r="T139" s="114">
        <f t="shared" si="37"/>
        <v>3733222.8768259604</v>
      </c>
      <c r="U139" s="73">
        <f>T139/SUMIFS(FinParameters!$L$8:$L$39,FinParameters!$B$8:$B$39,Financials!$E139,FinParameters!$C$8:$C$39,Financials!$F139)</f>
        <v>3553335.2783590346</v>
      </c>
      <c r="V139" s="73">
        <f t="shared" si="38"/>
        <v>3553335.2783590346</v>
      </c>
      <c r="W139" s="12"/>
      <c r="X139" s="73">
        <f t="shared" si="39"/>
        <v>2957411.9258810692</v>
      </c>
      <c r="Y139" s="73">
        <f t="shared" si="40"/>
        <v>2923669.7066157581</v>
      </c>
      <c r="Z139" s="73">
        <f t="shared" si="40"/>
        <v>-19893675.250542194</v>
      </c>
      <c r="AA139" s="12">
        <f t="shared" si="41"/>
        <v>-0.87748666241221795</v>
      </c>
      <c r="AB139" s="114">
        <f t="shared" si="42"/>
        <v>9750533.4899814688</v>
      </c>
      <c r="AC139" s="73">
        <f>AB139/SUMIFS(FinParameters!$L$8:$L$39,FinParameters!$B$8:$B$39,Financials!$E139,FinParameters!$C$8:$C$39,Financials!$F139)</f>
        <v>9280698.1463238262</v>
      </c>
      <c r="AD139" s="73">
        <f t="shared" si="43"/>
        <v>9280698.1463238262</v>
      </c>
      <c r="AE139" s="12"/>
      <c r="AF139" s="73">
        <f t="shared" si="44"/>
        <v>12707945.415862538</v>
      </c>
      <c r="AG139" s="73">
        <f t="shared" si="45"/>
        <v>12204367.852939583</v>
      </c>
      <c r="AH139" s="73">
        <f t="shared" si="45"/>
        <v>-10612977.104218367</v>
      </c>
      <c r="AI139" s="12">
        <f t="shared" si="46"/>
        <v>-0.46812596165125625</v>
      </c>
      <c r="AL139" s="73">
        <f>Summary!G139</f>
        <v>3733222.8768259604</v>
      </c>
      <c r="AM139" s="73">
        <f>IF(D139&lt;&gt;"avg",SUMIFS(Summary!$H:$H,Summary!$C:$C,Financials!C139,Summary!$E:$E,Financials!E139,Summary!$D:$D,1-Financials!D139,Summary!$F:$F,Financials!F139),SUMIFS(Summary!$H:$H,Summary!$C:$C,Financials!C139,Summary!$E:$E,Financials!E139,Summary!$D:$D,"avg",Summary!$F:$F,Financials!F139))</f>
        <v>9750533.4899814688</v>
      </c>
      <c r="AN139" s="20">
        <f>Summary!I139</f>
        <v>1224189.049055109</v>
      </c>
      <c r="AP139" s="12">
        <v>1</v>
      </c>
    </row>
    <row r="140" spans="1:42" x14ac:dyDescent="0.3">
      <c r="A140">
        <v>136</v>
      </c>
      <c r="B140" t="str">
        <f>Summary!B140</f>
        <v>MarinusPortlandYallourn</v>
      </c>
      <c r="C140" t="str">
        <f>Summary!C140</f>
        <v>Wind</v>
      </c>
      <c r="D140" s="104" t="str">
        <f>Summary!D140</f>
        <v>avg</v>
      </c>
      <c r="E140" t="str">
        <f>Summary!E140</f>
        <v>Cal-22</v>
      </c>
      <c r="F140" t="str">
        <f>Summary!F140</f>
        <v>2 Hour Battery</v>
      </c>
      <c r="G140" s="73">
        <f>SUMIFS(AL$5:AL140,$F$5:$F140,$F140,$D$5:$D140,$D140)</f>
        <v>19013643.015240952</v>
      </c>
      <c r="H140" s="73">
        <f>SUMIFS(AM$5:AM140,$F$5:$F140,$F140,$D$5:$D140,$D140)</f>
        <v>-195240.07009138132</v>
      </c>
      <c r="I140" s="20">
        <f>SUMIFS(AN$5:AN140,$F$5:$F140,$F140,$D$5:$D140,$D140)</f>
        <v>3758052.9532137904</v>
      </c>
      <c r="J140" s="73">
        <f t="shared" si="32"/>
        <v>3758052.9532137904</v>
      </c>
      <c r="K140" s="73">
        <f t="shared" si="33"/>
        <v>22771695.968454741</v>
      </c>
      <c r="L140" s="73">
        <f t="shared" si="34"/>
        <v>22576455.898363359</v>
      </c>
      <c r="M140" s="73">
        <f>-SUMIFS(FinParameters!$E$8:$E$39,FinParameters!$B$8:$B$39,Financials!$E140,FinParameters!$C$8:$C$39,Financials!$F140)</f>
        <v>-2000000</v>
      </c>
      <c r="N140" s="73">
        <f>-SUMIFS(FinParameters!$F$8:$F$39,FinParameters!$B$8:$B$39,Financials!$E140,FinParameters!$C$8:$C$39,Financials!$F140)</f>
        <v>-73600000</v>
      </c>
      <c r="O140" s="73">
        <f>SUMIFS(FinParameters!$G$8:$G$39,FinParameters!$B$8:$B$39,Financials!$E140,FinParameters!$C$8:$C$39,Financials!$F140)</f>
        <v>50928800.422043659</v>
      </c>
      <c r="P140" s="73">
        <f t="shared" si="35"/>
        <v>1758052.9532137904</v>
      </c>
      <c r="Q140" s="73">
        <f>P140/SUMIFS(FinParameters!$H$8:$H$39,FinParameters!$B$8:$B$39,Financials!$E140,FinParameters!$C$8:$C$39,Financials!$F140)</f>
        <v>1426875.2156592729</v>
      </c>
      <c r="R140" s="73">
        <f t="shared" si="47"/>
        <v>-20913146.624742545</v>
      </c>
      <c r="S140" s="12">
        <f t="shared" si="36"/>
        <v>-0.92245434798592718</v>
      </c>
      <c r="T140" s="114">
        <f t="shared" si="37"/>
        <v>19013643.015240952</v>
      </c>
      <c r="U140" s="73">
        <f>T140/SUMIFS(FinParameters!$L$8:$L$39,FinParameters!$B$8:$B$39,Financials!$E140,FinParameters!$C$8:$C$39,Financials!$F140)</f>
        <v>18097459.145975921</v>
      </c>
      <c r="V140" s="73">
        <f t="shared" si="38"/>
        <v>18097459.145975921</v>
      </c>
      <c r="W140" s="12"/>
      <c r="X140" s="73">
        <f t="shared" si="39"/>
        <v>20771695.968454741</v>
      </c>
      <c r="Y140" s="73">
        <f t="shared" si="40"/>
        <v>19524334.361635193</v>
      </c>
      <c r="Z140" s="73">
        <f t="shared" si="40"/>
        <v>-2815687.4787666239</v>
      </c>
      <c r="AA140" s="12">
        <f t="shared" si="41"/>
        <v>-0.1241966693947846</v>
      </c>
      <c r="AB140" s="114">
        <f t="shared" si="42"/>
        <v>-195240.07009138132</v>
      </c>
      <c r="AC140" s="73">
        <f>AB140/SUMIFS(FinParameters!$L$8:$L$39,FinParameters!$B$8:$B$39,Financials!$E140,FinParameters!$C$8:$C$39,Financials!$F140)</f>
        <v>-185832.30942665684</v>
      </c>
      <c r="AD140" s="73">
        <f t="shared" si="43"/>
        <v>-185832.30942665684</v>
      </c>
      <c r="AE140" s="12"/>
      <c r="AF140" s="73">
        <f t="shared" si="44"/>
        <v>20576455.898363359</v>
      </c>
      <c r="AG140" s="73">
        <f t="shared" si="45"/>
        <v>19338502.052208535</v>
      </c>
      <c r="AH140" s="73">
        <f t="shared" si="45"/>
        <v>-3001519.7881932808</v>
      </c>
      <c r="AI140" s="12">
        <f t="shared" si="46"/>
        <v>-0.13239351441781308</v>
      </c>
      <c r="AL140" s="73">
        <f>Summary!G140</f>
        <v>19013643.015240952</v>
      </c>
      <c r="AM140" s="73">
        <f>IF(D140&lt;&gt;"avg",SUMIFS(Summary!$H:$H,Summary!$C:$C,Financials!C140,Summary!$E:$E,Financials!E140,Summary!$D:$D,1-Financials!D140,Summary!$F:$F,Financials!F140),SUMIFS(Summary!$H:$H,Summary!$C:$C,Financials!C140,Summary!$E:$E,Financials!E140,Summary!$D:$D,"avg",Summary!$F:$F,Financials!F140))</f>
        <v>-195240.07009138132</v>
      </c>
      <c r="AN140" s="20">
        <f>Summary!I140</f>
        <v>3758052.9532137904</v>
      </c>
      <c r="AP140" s="12">
        <v>1</v>
      </c>
    </row>
    <row r="141" spans="1:42" x14ac:dyDescent="0.3">
      <c r="A141">
        <v>137</v>
      </c>
      <c r="B141" t="str">
        <f>Summary!B141</f>
        <v>MarinusPortlandYallourn</v>
      </c>
      <c r="C141" t="str">
        <f>Summary!C141</f>
        <v>Wind</v>
      </c>
      <c r="D141" s="104">
        <f>Summary!D141</f>
        <v>1</v>
      </c>
      <c r="E141" t="str">
        <f>Summary!E141</f>
        <v>Cal-23</v>
      </c>
      <c r="F141" t="str">
        <f>Summary!F141</f>
        <v>2 Hour Battery</v>
      </c>
      <c r="G141" s="73">
        <f>SUMIFS(AL$5:AL141,$F$5:$F141,$F141,$D$5:$D141,$D141)</f>
        <v>71487589.094742</v>
      </c>
      <c r="H141" s="73">
        <f>SUMIFS(AM$5:AM141,$F$5:$F141,$F141,$D$5:$D141,$D141)</f>
        <v>-34647121.356130913</v>
      </c>
      <c r="I141" s="20">
        <f>SUMIFS(AN$5:AN141,$F$5:$F141,$F141,$D$5:$D141,$D141)</f>
        <v>19024171.764055394</v>
      </c>
      <c r="J141" s="73">
        <f t="shared" si="32"/>
        <v>19024171.764055394</v>
      </c>
      <c r="K141" s="73">
        <f t="shared" si="33"/>
        <v>90511760.858797401</v>
      </c>
      <c r="L141" s="73">
        <f t="shared" si="34"/>
        <v>55864639.502666481</v>
      </c>
      <c r="M141" s="73">
        <f>-SUMIFS(FinParameters!$E$8:$E$39,FinParameters!$B$8:$B$39,Financials!$E141,FinParameters!$C$8:$C$39,Financials!$F141)</f>
        <v>-2958750</v>
      </c>
      <c r="N141" s="73">
        <f>-SUMIFS(FinParameters!$F$8:$F$39,FinParameters!$B$8:$B$39,Financials!$E141,FinParameters!$C$8:$C$39,Financials!$F141)</f>
        <v>-73600000</v>
      </c>
      <c r="O141" s="73">
        <f>SUMIFS(FinParameters!$G$8:$G$39,FinParameters!$B$8:$B$39,Financials!$E141,FinParameters!$C$8:$C$39,Financials!$F141)</f>
        <v>39644813.504154257</v>
      </c>
      <c r="P141" s="73">
        <f t="shared" si="35"/>
        <v>16065421.764055394</v>
      </c>
      <c r="Q141" s="73">
        <f>P141/SUMIFS(FinParameters!$H$8:$H$39,FinParameters!$B$8:$B$39,Financials!$E141,FinParameters!$C$8:$C$39,Financials!$F141)</f>
        <v>11746897.93084201</v>
      </c>
      <c r="R141" s="73">
        <f t="shared" si="47"/>
        <v>-17889764.731790349</v>
      </c>
      <c r="S141" s="12">
        <f t="shared" si="36"/>
        <v>-0.52686398097030263</v>
      </c>
      <c r="T141" s="114">
        <f t="shared" si="37"/>
        <v>71487589.094742</v>
      </c>
      <c r="U141" s="73">
        <f>T141/SUMIFS(FinParameters!$L$8:$L$39,FinParameters!$B$8:$B$39,Financials!$E141,FinParameters!$C$8:$C$39,Financials!$F141)</f>
        <v>66383333.121450476</v>
      </c>
      <c r="V141" s="73">
        <f t="shared" si="38"/>
        <v>66383333.121450476</v>
      </c>
      <c r="W141" s="12"/>
      <c r="X141" s="73">
        <f t="shared" si="39"/>
        <v>87553010.858797401</v>
      </c>
      <c r="Y141" s="73">
        <f t="shared" si="40"/>
        <v>78130231.052292481</v>
      </c>
      <c r="Z141" s="73">
        <f t="shared" si="40"/>
        <v>48493568.389660127</v>
      </c>
      <c r="AA141" s="12">
        <f t="shared" si="41"/>
        <v>1.4281638063037319</v>
      </c>
      <c r="AB141" s="114">
        <f t="shared" si="42"/>
        <v>-34647121.356130913</v>
      </c>
      <c r="AC141" s="73">
        <f>AB141/SUMIFS(FinParameters!$L$8:$L$39,FinParameters!$B$8:$B$39,Financials!$E141,FinParameters!$C$8:$C$39,Financials!$F141)</f>
        <v>-32173296.481368214</v>
      </c>
      <c r="AD141" s="73">
        <f t="shared" si="43"/>
        <v>-32173296.481368214</v>
      </c>
      <c r="AE141" s="12"/>
      <c r="AF141" s="73">
        <f t="shared" si="44"/>
        <v>52905889.502666488</v>
      </c>
      <c r="AG141" s="73">
        <f t="shared" si="45"/>
        <v>45956934.570924267</v>
      </c>
      <c r="AH141" s="73">
        <f t="shared" si="45"/>
        <v>16320271.908291914</v>
      </c>
      <c r="AI141" s="12">
        <f t="shared" si="46"/>
        <v>0.48064150406856465</v>
      </c>
      <c r="AL141" s="73">
        <f>Summary!G141</f>
        <v>28566039.744818877</v>
      </c>
      <c r="AM141" s="73">
        <f>IF(D141&lt;&gt;"avg",SUMIFS(Summary!$H:$H,Summary!$C:$C,Financials!C141,Summary!$E:$E,Financials!E141,Summary!$D:$D,1-Financials!D141,Summary!$F:$F,Financials!F141),SUMIFS(Summary!$H:$H,Summary!$C:$C,Financials!C141,Summary!$E:$E,Financials!E141,Summary!$D:$D,"avg",Summary!$F:$F,Financials!F141))</f>
        <v>-20984937.076507073</v>
      </c>
      <c r="AN141" s="20">
        <f>Summary!I141</f>
        <v>10650281.083637893</v>
      </c>
      <c r="AP141" s="12">
        <v>1</v>
      </c>
    </row>
    <row r="142" spans="1:42" x14ac:dyDescent="0.3">
      <c r="A142">
        <v>138</v>
      </c>
      <c r="B142" t="str">
        <f>Summary!B142</f>
        <v>MarinusPortlandYallourn</v>
      </c>
      <c r="C142" t="str">
        <f>Summary!C142</f>
        <v>Wind</v>
      </c>
      <c r="D142" s="104">
        <f>Summary!D142</f>
        <v>0.95</v>
      </c>
      <c r="E142" t="str">
        <f>Summary!E142</f>
        <v>Cal-23</v>
      </c>
      <c r="F142" t="str">
        <f>Summary!F142</f>
        <v>2 Hour Battery</v>
      </c>
      <c r="G142" s="73">
        <f>SUMIFS(AL$5:AL142,$F$5:$F142,$F142,$D$5:$D142,$D142)</f>
        <v>50270699.003352918</v>
      </c>
      <c r="H142" s="73">
        <f>SUMIFS(AM$5:AM142,$F$5:$F142,$F142,$D$5:$D142,$D142)</f>
        <v>-13374568.669965826</v>
      </c>
      <c r="I142" s="20">
        <f>SUMIFS(AN$5:AN142,$F$5:$F142,$F142,$D$5:$D142,$D142)</f>
        <v>13277794.766819676</v>
      </c>
      <c r="J142" s="73">
        <f t="shared" si="32"/>
        <v>13277794.766819676</v>
      </c>
      <c r="K142" s="73">
        <f t="shared" si="33"/>
        <v>63548493.770172596</v>
      </c>
      <c r="L142" s="73">
        <f t="shared" si="34"/>
        <v>50173925.10020677</v>
      </c>
      <c r="M142" s="73">
        <f>-SUMIFS(FinParameters!$E$8:$E$39,FinParameters!$B$8:$B$39,Financials!$E142,FinParameters!$C$8:$C$39,Financials!$F142)</f>
        <v>-2958750</v>
      </c>
      <c r="N142" s="73">
        <f>-SUMIFS(FinParameters!$F$8:$F$39,FinParameters!$B$8:$B$39,Financials!$E142,FinParameters!$C$8:$C$39,Financials!$F142)</f>
        <v>-73600000</v>
      </c>
      <c r="O142" s="73">
        <f>SUMIFS(FinParameters!$G$8:$G$39,FinParameters!$B$8:$B$39,Financials!$E142,FinParameters!$C$8:$C$39,Financials!$F142)</f>
        <v>39644813.504154257</v>
      </c>
      <c r="P142" s="73">
        <f t="shared" si="35"/>
        <v>10319044.766819676</v>
      </c>
      <c r="Q142" s="73">
        <f>P142/SUMIFS(FinParameters!$H$8:$H$39,FinParameters!$B$8:$B$39,Financials!$E142,FinParameters!$C$8:$C$39,Financials!$F142)</f>
        <v>7545196.596757221</v>
      </c>
      <c r="R142" s="73">
        <f t="shared" si="47"/>
        <v>-23636141.729026064</v>
      </c>
      <c r="S142" s="12">
        <f t="shared" si="36"/>
        <v>-0.69609812721593611</v>
      </c>
      <c r="T142" s="114">
        <f t="shared" si="37"/>
        <v>50270699.003352918</v>
      </c>
      <c r="U142" s="73">
        <f>T142/SUMIFS(FinParameters!$L$8:$L$39,FinParameters!$B$8:$B$39,Financials!$E142,FinParameters!$C$8:$C$39,Financials!$F142)</f>
        <v>46681341.48103752</v>
      </c>
      <c r="V142" s="73">
        <f t="shared" si="38"/>
        <v>46681341.48103752</v>
      </c>
      <c r="W142" s="12"/>
      <c r="X142" s="73">
        <f t="shared" si="39"/>
        <v>60589743.770172596</v>
      </c>
      <c r="Y142" s="73">
        <f t="shared" si="40"/>
        <v>54226538.077794738</v>
      </c>
      <c r="Z142" s="73">
        <f t="shared" si="40"/>
        <v>23045199.752011456</v>
      </c>
      <c r="AA142" s="12">
        <f t="shared" si="41"/>
        <v>0.67869454213808922</v>
      </c>
      <c r="AB142" s="114">
        <f t="shared" si="42"/>
        <v>-13374568.669965826</v>
      </c>
      <c r="AC142" s="73">
        <f>AB142/SUMIFS(FinParameters!$L$8:$L$39,FinParameters!$B$8:$B$39,Financials!$E142,FinParameters!$C$8:$C$39,Financials!$F142)</f>
        <v>-12419616.588235995</v>
      </c>
      <c r="AD142" s="73">
        <f t="shared" si="43"/>
        <v>-12419616.588235995</v>
      </c>
      <c r="AE142" s="12"/>
      <c r="AF142" s="73">
        <f t="shared" si="44"/>
        <v>47215175.10020677</v>
      </c>
      <c r="AG142" s="73">
        <f t="shared" si="45"/>
        <v>41806921.489558741</v>
      </c>
      <c r="AH142" s="73">
        <f t="shared" si="45"/>
        <v>10625583.163775461</v>
      </c>
      <c r="AI142" s="12">
        <f t="shared" si="46"/>
        <v>0.3129296069416509</v>
      </c>
      <c r="AL142" s="73">
        <f>Summary!G142</f>
        <v>20053397.867657121</v>
      </c>
      <c r="AM142" s="73">
        <f>IF(D142&lt;&gt;"avg",SUMIFS(Summary!$H:$H,Summary!$C:$C,Financials!C142,Summary!$E:$E,Financials!E142,Summary!$D:$D,1-Financials!D142,Summary!$F:$F,Financials!F142),SUMIFS(Summary!$H:$H,Summary!$C:$C,Financials!C142,Summary!$E:$E,Financials!E142,Summary!$D:$D,"avg",Summary!$F:$F,Financials!F142))</f>
        <v>-7784272.2287530433</v>
      </c>
      <c r="AN142" s="20">
        <f>Summary!I142</f>
        <v>7794660.0205758605</v>
      </c>
      <c r="AP142" s="12">
        <v>1</v>
      </c>
    </row>
    <row r="143" spans="1:42" x14ac:dyDescent="0.3">
      <c r="A143">
        <v>139</v>
      </c>
      <c r="B143" t="str">
        <f>Summary!B143</f>
        <v>MarinusPortlandYallourn</v>
      </c>
      <c r="C143" t="str">
        <f>Summary!C143</f>
        <v>Wind</v>
      </c>
      <c r="D143" s="104">
        <f>Summary!D143</f>
        <v>0.75</v>
      </c>
      <c r="E143" t="str">
        <f>Summary!E143</f>
        <v>Cal-23</v>
      </c>
      <c r="F143" t="str">
        <f>Summary!F143</f>
        <v>2 Hour Battery</v>
      </c>
      <c r="G143" s="73">
        <f>SUMIFS(AL$5:AL143,$F$5:$F143,$F143,$D$5:$D143,$D143)</f>
        <v>37234100.253835961</v>
      </c>
      <c r="H143" s="73">
        <f>SUMIFS(AM$5:AM143,$F$5:$F143,$F143,$D$5:$D143,$D143)</f>
        <v>-5405588.20410005</v>
      </c>
      <c r="I143" s="20">
        <f>SUMIFS(AN$5:AN143,$F$5:$F143,$F143,$D$5:$D143,$D143)</f>
        <v>10793774.763593774</v>
      </c>
      <c r="J143" s="73">
        <f t="shared" si="32"/>
        <v>10793774.763593774</v>
      </c>
      <c r="K143" s="73">
        <f t="shared" si="33"/>
        <v>48027875.017429739</v>
      </c>
      <c r="L143" s="73">
        <f t="shared" si="34"/>
        <v>42622286.813329682</v>
      </c>
      <c r="M143" s="73">
        <f>-SUMIFS(FinParameters!$E$8:$E$39,FinParameters!$B$8:$B$39,Financials!$E143,FinParameters!$C$8:$C$39,Financials!$F143)</f>
        <v>-2958750</v>
      </c>
      <c r="N143" s="73">
        <f>-SUMIFS(FinParameters!$F$8:$F$39,FinParameters!$B$8:$B$39,Financials!$E143,FinParameters!$C$8:$C$39,Financials!$F143)</f>
        <v>-73600000</v>
      </c>
      <c r="O143" s="73">
        <f>SUMIFS(FinParameters!$G$8:$G$39,FinParameters!$B$8:$B$39,Financials!$E143,FinParameters!$C$8:$C$39,Financials!$F143)</f>
        <v>39644813.504154257</v>
      </c>
      <c r="P143" s="73">
        <f t="shared" si="35"/>
        <v>7835024.7635937743</v>
      </c>
      <c r="Q143" s="73">
        <f>P143/SUMIFS(FinParameters!$H$8:$H$39,FinParameters!$B$8:$B$39,Financials!$E143,FinParameters!$C$8:$C$39,Financials!$F143)</f>
        <v>5728902.5794192823</v>
      </c>
      <c r="R143" s="73">
        <f t="shared" si="47"/>
        <v>-26120161.732251965</v>
      </c>
      <c r="S143" s="12">
        <f t="shared" si="36"/>
        <v>-0.76925396170177551</v>
      </c>
      <c r="T143" s="114">
        <f t="shared" si="37"/>
        <v>37234100.253835961</v>
      </c>
      <c r="U143" s="73">
        <f>T143/SUMIFS(FinParameters!$L$8:$L$39,FinParameters!$B$8:$B$39,Financials!$E143,FinParameters!$C$8:$C$39,Financials!$F143)</f>
        <v>34575563.56183894</v>
      </c>
      <c r="V143" s="73">
        <f t="shared" si="38"/>
        <v>34575563.56183894</v>
      </c>
      <c r="W143" s="12"/>
      <c r="X143" s="73">
        <f t="shared" si="39"/>
        <v>45069125.017429739</v>
      </c>
      <c r="Y143" s="73">
        <f t="shared" si="40"/>
        <v>40304466.141258225</v>
      </c>
      <c r="Z143" s="73">
        <f t="shared" si="40"/>
        <v>8455401.8295869753</v>
      </c>
      <c r="AA143" s="12">
        <f t="shared" si="41"/>
        <v>0.24901650387405336</v>
      </c>
      <c r="AB143" s="114">
        <f t="shared" si="42"/>
        <v>-5405588.20410005</v>
      </c>
      <c r="AC143" s="73">
        <f>AB143/SUMIFS(FinParameters!$L$8:$L$39,FinParameters!$B$8:$B$39,Financials!$E143,FinParameters!$C$8:$C$39,Financials!$F143)</f>
        <v>-5019626.0220020497</v>
      </c>
      <c r="AD143" s="73">
        <f t="shared" si="43"/>
        <v>-5019626.0220020497</v>
      </c>
      <c r="AE143" s="12"/>
      <c r="AF143" s="73">
        <f t="shared" si="44"/>
        <v>39663536.813329689</v>
      </c>
      <c r="AG143" s="73">
        <f t="shared" si="45"/>
        <v>35284840.119256176</v>
      </c>
      <c r="AH143" s="73">
        <f t="shared" si="45"/>
        <v>3435775.8075849256</v>
      </c>
      <c r="AI143" s="12">
        <f t="shared" si="46"/>
        <v>0.10118559672777167</v>
      </c>
      <c r="AL143" s="73">
        <f>Summary!G143</f>
        <v>13614829.827161105</v>
      </c>
      <c r="AM143" s="73">
        <f>IF(D143&lt;&gt;"avg",SUMIFS(Summary!$H:$H,Summary!$C:$C,Financials!C143,Summary!$E:$E,Financials!E143,Summary!$D:$D,1-Financials!D143,Summary!$F:$F,Financials!F143),SUMIFS(Summary!$H:$H,Summary!$C:$C,Financials!C143,Summary!$E:$E,Financials!E143,Summary!$D:$D,"avg",Summary!$F:$F,Financials!F143))</f>
        <v>-3203270.0412451704</v>
      </c>
      <c r="AN143" s="20">
        <f>Summary!I143</f>
        <v>6434219.2965804795</v>
      </c>
      <c r="AP143" s="12">
        <v>1</v>
      </c>
    </row>
    <row r="144" spans="1:42" x14ac:dyDescent="0.3">
      <c r="A144">
        <v>140</v>
      </c>
      <c r="B144" t="str">
        <f>Summary!B144</f>
        <v>MarinusPortlandYallourn</v>
      </c>
      <c r="C144" t="str">
        <f>Summary!C144</f>
        <v>Wind</v>
      </c>
      <c r="D144" s="104">
        <f>Summary!D144</f>
        <v>0.5</v>
      </c>
      <c r="E144" t="str">
        <f>Summary!E144</f>
        <v>Cal-23</v>
      </c>
      <c r="F144" t="str">
        <f>Summary!F144</f>
        <v>2 Hour Battery</v>
      </c>
      <c r="G144" s="73">
        <f>SUMIFS(AL$5:AL144,$F$5:$F144,$F144,$D$5:$D144,$D144)</f>
        <v>26226198.818253011</v>
      </c>
      <c r="H144" s="73">
        <f>SUMIFS(AM$5:AM144,$F$5:$F144,$F144,$D$5:$D144,$D144)</f>
        <v>1343.2313374015976</v>
      </c>
      <c r="I144" s="20">
        <f>SUMIFS(AN$5:AN144,$F$5:$F144,$F144,$D$5:$D144,$D144)</f>
        <v>9245945.8002665471</v>
      </c>
      <c r="J144" s="73">
        <f t="shared" si="32"/>
        <v>9245945.8002665471</v>
      </c>
      <c r="K144" s="73">
        <f t="shared" si="33"/>
        <v>35472144.61851956</v>
      </c>
      <c r="L144" s="73">
        <f t="shared" si="34"/>
        <v>35473487.849856958</v>
      </c>
      <c r="M144" s="73">
        <f>-SUMIFS(FinParameters!$E$8:$E$39,FinParameters!$B$8:$B$39,Financials!$E144,FinParameters!$C$8:$C$39,Financials!$F144)</f>
        <v>-2958750</v>
      </c>
      <c r="N144" s="73">
        <f>-SUMIFS(FinParameters!$F$8:$F$39,FinParameters!$B$8:$B$39,Financials!$E144,FinParameters!$C$8:$C$39,Financials!$F144)</f>
        <v>-73600000</v>
      </c>
      <c r="O144" s="73">
        <f>SUMIFS(FinParameters!$G$8:$G$39,FinParameters!$B$8:$B$39,Financials!$E144,FinParameters!$C$8:$C$39,Financials!$F144)</f>
        <v>39644813.504154257</v>
      </c>
      <c r="P144" s="73">
        <f t="shared" si="35"/>
        <v>6287195.8002665471</v>
      </c>
      <c r="Q144" s="73">
        <f>P144/SUMIFS(FinParameters!$H$8:$H$39,FinParameters!$B$8:$B$39,Financials!$E144,FinParameters!$C$8:$C$39,Financials!$F144)</f>
        <v>4597143.3817064296</v>
      </c>
      <c r="R144" s="73">
        <f t="shared" si="47"/>
        <v>-27667990.695579194</v>
      </c>
      <c r="S144" s="12">
        <f t="shared" si="36"/>
        <v>-0.81483842531579798</v>
      </c>
      <c r="T144" s="114">
        <f t="shared" si="37"/>
        <v>26226198.818253011</v>
      </c>
      <c r="U144" s="73">
        <f>T144/SUMIFS(FinParameters!$L$8:$L$39,FinParameters!$B$8:$B$39,Financials!$E144,FinParameters!$C$8:$C$39,Financials!$F144)</f>
        <v>24353632.773293957</v>
      </c>
      <c r="V144" s="73">
        <f t="shared" si="38"/>
        <v>24353632.773293957</v>
      </c>
      <c r="W144" s="12"/>
      <c r="X144" s="73">
        <f t="shared" si="39"/>
        <v>32513394.61851956</v>
      </c>
      <c r="Y144" s="73">
        <f t="shared" si="40"/>
        <v>28950776.155000389</v>
      </c>
      <c r="Z144" s="73">
        <f t="shared" si="40"/>
        <v>-3314357.9222852364</v>
      </c>
      <c r="AA144" s="12">
        <f t="shared" si="41"/>
        <v>-9.7609769355580855E-2</v>
      </c>
      <c r="AB144" s="114">
        <f t="shared" si="42"/>
        <v>1343.2313374015976</v>
      </c>
      <c r="AC144" s="73">
        <f>AB144/SUMIFS(FinParameters!$L$8:$L$39,FinParameters!$B$8:$B$39,Financials!$E144,FinParameters!$C$8:$C$39,Financials!$F144)</f>
        <v>1247.3238286400699</v>
      </c>
      <c r="AD144" s="73">
        <f t="shared" si="43"/>
        <v>1247.3238286400699</v>
      </c>
      <c r="AE144" s="12"/>
      <c r="AF144" s="73">
        <f t="shared" si="44"/>
        <v>32514737.849856962</v>
      </c>
      <c r="AG144" s="73">
        <f t="shared" si="45"/>
        <v>28952023.47882903</v>
      </c>
      <c r="AH144" s="73">
        <f t="shared" si="45"/>
        <v>-3313110.5984565965</v>
      </c>
      <c r="AI144" s="12">
        <f t="shared" si="46"/>
        <v>-9.7573034943039996E-2</v>
      </c>
      <c r="AL144" s="73">
        <f>Summary!G144</f>
        <v>8293069.7662406433</v>
      </c>
      <c r="AM144" s="73">
        <f>IF(D144&lt;&gt;"avg",SUMIFS(Summary!$H:$H,Summary!$C:$C,Financials!C144,Summary!$E:$E,Financials!E144,Summary!$D:$D,1-Financials!D144,Summary!$F:$F,Financials!F144),SUMIFS(Summary!$H:$H,Summary!$C:$C,Financials!C144,Summary!$E:$E,Financials!E144,Summary!$D:$D,"avg",Summary!$F:$F,Financials!F144))</f>
        <v>488.48208825373263</v>
      </c>
      <c r="AN144" s="20">
        <f>Summary!I144</f>
        <v>5596920.5402043713</v>
      </c>
      <c r="AP144" s="12">
        <v>1</v>
      </c>
    </row>
    <row r="145" spans="1:42" x14ac:dyDescent="0.3">
      <c r="A145">
        <v>141</v>
      </c>
      <c r="B145" t="str">
        <f>Summary!B145</f>
        <v>MarinusPortlandYallourn</v>
      </c>
      <c r="C145" t="str">
        <f>Summary!C145</f>
        <v>Wind</v>
      </c>
      <c r="D145" s="104">
        <f>Summary!D145</f>
        <v>0.25</v>
      </c>
      <c r="E145" t="str">
        <f>Summary!E145</f>
        <v>Cal-23</v>
      </c>
      <c r="F145" t="str">
        <f>Summary!F145</f>
        <v>2 Hour Battery</v>
      </c>
      <c r="G145" s="73">
        <f>SUMIFS(AL$5:AL145,$F$5:$F145,$F145,$D$5:$D145,$D145)</f>
        <v>20010563.52174937</v>
      </c>
      <c r="H145" s="73">
        <f>SUMIFS(AM$5:AM145,$F$5:$F145,$F145,$D$5:$D145,$D145)</f>
        <v>4762341.3281370867</v>
      </c>
      <c r="I145" s="20">
        <f>SUMIFS(AN$5:AN145,$F$5:$F145,$F145,$D$5:$D145,$D145)</f>
        <v>7833601.5199832581</v>
      </c>
      <c r="J145" s="73">
        <f t="shared" si="32"/>
        <v>7833601.5199832581</v>
      </c>
      <c r="K145" s="73">
        <f t="shared" si="33"/>
        <v>27844165.041732628</v>
      </c>
      <c r="L145" s="73">
        <f t="shared" si="34"/>
        <v>32606506.369869713</v>
      </c>
      <c r="M145" s="73">
        <f>-SUMIFS(FinParameters!$E$8:$E$39,FinParameters!$B$8:$B$39,Financials!$E145,FinParameters!$C$8:$C$39,Financials!$F145)</f>
        <v>-2958750</v>
      </c>
      <c r="N145" s="73">
        <f>-SUMIFS(FinParameters!$F$8:$F$39,FinParameters!$B$8:$B$39,Financials!$E145,FinParameters!$C$8:$C$39,Financials!$F145)</f>
        <v>-73600000</v>
      </c>
      <c r="O145" s="73">
        <f>SUMIFS(FinParameters!$G$8:$G$39,FinParameters!$B$8:$B$39,Financials!$E145,FinParameters!$C$8:$C$39,Financials!$F145)</f>
        <v>39644813.504154257</v>
      </c>
      <c r="P145" s="73">
        <f t="shared" si="35"/>
        <v>4874851.5199832581</v>
      </c>
      <c r="Q145" s="73">
        <f>P145/SUMIFS(FinParameters!$H$8:$H$39,FinParameters!$B$8:$B$39,Financials!$E145,FinParameters!$C$8:$C$39,Financials!$F145)</f>
        <v>3564449.416533595</v>
      </c>
      <c r="R145" s="73">
        <f t="shared" si="47"/>
        <v>-29080334.975862481</v>
      </c>
      <c r="S145" s="12">
        <f t="shared" si="36"/>
        <v>-0.85643278617893392</v>
      </c>
      <c r="T145" s="114">
        <f t="shared" si="37"/>
        <v>20010563.52174937</v>
      </c>
      <c r="U145" s="73">
        <f>T145/SUMIFS(FinParameters!$L$8:$L$39,FinParameters!$B$8:$B$39,Financials!$E145,FinParameters!$C$8:$C$39,Financials!$F145)</f>
        <v>18581797.498468678</v>
      </c>
      <c r="V145" s="73">
        <f t="shared" si="38"/>
        <v>18581797.498468678</v>
      </c>
      <c r="W145" s="12"/>
      <c r="X145" s="73">
        <f t="shared" si="39"/>
        <v>24885415.041732628</v>
      </c>
      <c r="Y145" s="73">
        <f t="shared" si="40"/>
        <v>22146246.915002272</v>
      </c>
      <c r="Z145" s="73">
        <f t="shared" si="40"/>
        <v>-10498537.477393802</v>
      </c>
      <c r="AA145" s="12">
        <f t="shared" si="41"/>
        <v>-0.30918803755291546</v>
      </c>
      <c r="AB145" s="114">
        <f t="shared" si="42"/>
        <v>4762341.3281370867</v>
      </c>
      <c r="AC145" s="73">
        <f>AB145/SUMIFS(FinParameters!$L$8:$L$39,FinParameters!$B$8:$B$39,Financials!$E145,FinParameters!$C$8:$C$39,Financials!$F145)</f>
        <v>4422307.3519068733</v>
      </c>
      <c r="AD145" s="73">
        <f t="shared" si="43"/>
        <v>4422307.3519068733</v>
      </c>
      <c r="AE145" s="12"/>
      <c r="AF145" s="73">
        <f t="shared" si="44"/>
        <v>29647756.369869716</v>
      </c>
      <c r="AG145" s="73">
        <f t="shared" si="45"/>
        <v>26568554.266909145</v>
      </c>
      <c r="AH145" s="73">
        <f t="shared" si="45"/>
        <v>-6076230.125486929</v>
      </c>
      <c r="AI145" s="12">
        <f t="shared" si="46"/>
        <v>-0.17894851280614604</v>
      </c>
      <c r="AL145" s="73">
        <f>Summary!G145</f>
        <v>6033638.4153489191</v>
      </c>
      <c r="AM145" s="73">
        <f>IF(D145&lt;&gt;"avg",SUMIFS(Summary!$H:$H,Summary!$C:$C,Financials!C145,Summary!$E:$E,Financials!E145,Summary!$D:$D,1-Financials!D145,Summary!$F:$F,Financials!F145),SUMIFS(Summary!$H:$H,Summary!$C:$C,Financials!C145,Summary!$E:$E,Financials!E145,Summary!$D:$D,"avg",Summary!$F:$F,Financials!F145))</f>
        <v>2808516.6575054191</v>
      </c>
      <c r="AN145" s="20">
        <f>Summary!I145</f>
        <v>4776887.8670569919</v>
      </c>
      <c r="AP145" s="12">
        <v>1</v>
      </c>
    </row>
    <row r="146" spans="1:42" x14ac:dyDescent="0.3">
      <c r="A146">
        <v>142</v>
      </c>
      <c r="B146" t="str">
        <f>Summary!B146</f>
        <v>MarinusPortlandYallourn</v>
      </c>
      <c r="C146" t="str">
        <f>Summary!C146</f>
        <v>Wind</v>
      </c>
      <c r="D146" s="104">
        <f>Summary!D146</f>
        <v>0.05</v>
      </c>
      <c r="E146" t="str">
        <f>Summary!E146</f>
        <v>Cal-23</v>
      </c>
      <c r="F146" t="str">
        <f>Summary!F146</f>
        <v>2 Hour Battery</v>
      </c>
      <c r="G146" s="73">
        <f>SUMIFS(AL$5:AL146,$F$5:$F146,$F146,$D$5:$D146,$D146)</f>
        <v>12553042.875294978</v>
      </c>
      <c r="H146" s="73">
        <f>SUMIFS(AM$5:AM146,$F$5:$F146,$F146,$D$5:$D146,$D146)</f>
        <v>11183371.552665371</v>
      </c>
      <c r="I146" s="20">
        <f>SUMIFS(AN$5:AN146,$F$5:$F146,$F146,$D$5:$D146,$D146)</f>
        <v>6188586.0342028681</v>
      </c>
      <c r="J146" s="73">
        <f t="shared" si="32"/>
        <v>6188586.0342028681</v>
      </c>
      <c r="K146" s="73">
        <f t="shared" si="33"/>
        <v>18741628.909497846</v>
      </c>
      <c r="L146" s="73">
        <f t="shared" si="34"/>
        <v>29925000.462163217</v>
      </c>
      <c r="M146" s="73">
        <f>-SUMIFS(FinParameters!$E$8:$E$39,FinParameters!$B$8:$B$39,Financials!$E146,FinParameters!$C$8:$C$39,Financials!$F146)</f>
        <v>-2958750</v>
      </c>
      <c r="N146" s="73">
        <f>-SUMIFS(FinParameters!$F$8:$F$39,FinParameters!$B$8:$B$39,Financials!$E146,FinParameters!$C$8:$C$39,Financials!$F146)</f>
        <v>-73600000</v>
      </c>
      <c r="O146" s="73">
        <f>SUMIFS(FinParameters!$G$8:$G$39,FinParameters!$B$8:$B$39,Financials!$E146,FinParameters!$C$8:$C$39,Financials!$F146)</f>
        <v>39644813.504154257</v>
      </c>
      <c r="P146" s="73">
        <f t="shared" si="35"/>
        <v>3229836.0342028681</v>
      </c>
      <c r="Q146" s="73">
        <f>P146/SUMIFS(FinParameters!$H$8:$H$39,FinParameters!$B$8:$B$39,Financials!$E146,FinParameters!$C$8:$C$39,Financials!$F146)</f>
        <v>2361628.2712243781</v>
      </c>
      <c r="R146" s="73">
        <f t="shared" si="47"/>
        <v>-30725350.461642869</v>
      </c>
      <c r="S146" s="12">
        <f t="shared" si="36"/>
        <v>-0.90487944942967613</v>
      </c>
      <c r="T146" s="114">
        <f t="shared" si="37"/>
        <v>12553042.875294978</v>
      </c>
      <c r="U146" s="73">
        <f>T146/SUMIFS(FinParameters!$L$8:$L$39,FinParameters!$B$8:$B$39,Financials!$E146,FinParameters!$C$8:$C$39,Financials!$F146)</f>
        <v>11656748.219249265</v>
      </c>
      <c r="V146" s="73">
        <f t="shared" si="38"/>
        <v>11656748.219249265</v>
      </c>
      <c r="W146" s="12"/>
      <c r="X146" s="73">
        <f t="shared" si="39"/>
        <v>15782878.909497846</v>
      </c>
      <c r="Y146" s="73">
        <f t="shared" si="40"/>
        <v>14018376.490473643</v>
      </c>
      <c r="Z146" s="73">
        <f t="shared" si="40"/>
        <v>-19068602.242393605</v>
      </c>
      <c r="AA146" s="12">
        <f t="shared" si="41"/>
        <v>-0.56158143159445051</v>
      </c>
      <c r="AB146" s="114">
        <f t="shared" si="42"/>
        <v>11183371.552665371</v>
      </c>
      <c r="AC146" s="73">
        <f>AB146/SUMIFS(FinParameters!$L$8:$L$39,FinParameters!$B$8:$B$39,Financials!$E146,FinParameters!$C$8:$C$39,Financials!$F146)</f>
        <v>10384872.235901741</v>
      </c>
      <c r="AD146" s="73">
        <f t="shared" si="43"/>
        <v>10384872.235901741</v>
      </c>
      <c r="AE146" s="12"/>
      <c r="AF146" s="73">
        <f t="shared" si="44"/>
        <v>26966250.462163217</v>
      </c>
      <c r="AG146" s="73">
        <f t="shared" si="45"/>
        <v>24403248.726375386</v>
      </c>
      <c r="AH146" s="73">
        <f t="shared" si="45"/>
        <v>-8683730.0064918641</v>
      </c>
      <c r="AI146" s="12">
        <f t="shared" si="46"/>
        <v>-0.25574090154251627</v>
      </c>
      <c r="AL146" s="73">
        <f>Summary!G146</f>
        <v>2223356.5953277797</v>
      </c>
      <c r="AM146" s="73">
        <f>IF(D146&lt;&gt;"avg",SUMIFS(Summary!$H:$H,Summary!$C:$C,Financials!C146,Summary!$E:$E,Financials!E146,Summary!$D:$D,1-Financials!D146,Summary!$F:$F,Financials!F146),SUMIFS(Summary!$H:$H,Summary!$C:$C,Financials!C146,Summary!$E:$E,Financials!E146,Summary!$D:$D,"avg",Summary!$F:$F,Financials!F146))</f>
        <v>6474624.4779091263</v>
      </c>
      <c r="AN146" s="20">
        <f>Summary!I146</f>
        <v>3828053.3807629962</v>
      </c>
      <c r="AP146" s="12">
        <v>1</v>
      </c>
    </row>
    <row r="147" spans="1:42" x14ac:dyDescent="0.3">
      <c r="A147">
        <v>143</v>
      </c>
      <c r="B147" t="str">
        <f>Summary!B147</f>
        <v>MarinusPortlandYallourn</v>
      </c>
      <c r="C147" t="str">
        <f>Summary!C147</f>
        <v>Wind</v>
      </c>
      <c r="D147" s="104">
        <f>Summary!D147</f>
        <v>0</v>
      </c>
      <c r="E147" t="str">
        <f>Summary!E147</f>
        <v>Cal-23</v>
      </c>
      <c r="F147" t="str">
        <f>Summary!F147</f>
        <v>2 Hour Battery</v>
      </c>
      <c r="G147" s="73">
        <f>SUMIFS(AL$5:AL147,$F$5:$F147,$F147,$D$5:$D147,$D147)</f>
        <v>972379.52002861956</v>
      </c>
      <c r="H147" s="73">
        <f>SUMIFS(AM$5:AM147,$F$5:$F147,$F147,$D$5:$D147,$D147)</f>
        <v>23683123.748359501</v>
      </c>
      <c r="I147" s="20">
        <f>SUMIFS(AN$5:AN147,$F$5:$F147,$F147,$D$5:$D147,$D147)</f>
        <v>3203341.4560936</v>
      </c>
      <c r="J147" s="73">
        <f t="shared" si="32"/>
        <v>3203341.4560936</v>
      </c>
      <c r="K147" s="73">
        <f t="shared" si="33"/>
        <v>4175720.9761222196</v>
      </c>
      <c r="L147" s="73">
        <f t="shared" si="34"/>
        <v>27858844.724481724</v>
      </c>
      <c r="M147" s="73">
        <f>-SUMIFS(FinParameters!$E$8:$E$39,FinParameters!$B$8:$B$39,Financials!$E147,FinParameters!$C$8:$C$39,Financials!$F147)</f>
        <v>-2958750</v>
      </c>
      <c r="N147" s="73">
        <f>-SUMIFS(FinParameters!$F$8:$F$39,FinParameters!$B$8:$B$39,Financials!$E147,FinParameters!$C$8:$C$39,Financials!$F147)</f>
        <v>-73600000</v>
      </c>
      <c r="O147" s="73">
        <f>SUMIFS(FinParameters!$G$8:$G$39,FinParameters!$B$8:$B$39,Financials!$E147,FinParameters!$C$8:$C$39,Financials!$F147)</f>
        <v>39644813.504154257</v>
      </c>
      <c r="P147" s="73">
        <f t="shared" si="35"/>
        <v>244591.45609360002</v>
      </c>
      <c r="Q147" s="73">
        <f>P147/SUMIFS(FinParameters!$H$8:$H$39,FinParameters!$B$8:$B$39,Financials!$E147,FinParameters!$C$8:$C$39,Financials!$F147)</f>
        <v>178843.1646354901</v>
      </c>
      <c r="R147" s="73">
        <f t="shared" si="47"/>
        <v>-33710595.039752148</v>
      </c>
      <c r="S147" s="12">
        <f t="shared" si="36"/>
        <v>-0.99279663929622297</v>
      </c>
      <c r="T147" s="114">
        <f t="shared" si="37"/>
        <v>972379.52002861956</v>
      </c>
      <c r="U147" s="73">
        <f>T147/SUMIFS(FinParameters!$L$8:$L$39,FinParameters!$B$8:$B$39,Financials!$E147,FinParameters!$C$8:$C$39,Financials!$F147)</f>
        <v>902951.04948900419</v>
      </c>
      <c r="V147" s="73">
        <f t="shared" si="38"/>
        <v>902951.04948900419</v>
      </c>
      <c r="W147" s="12"/>
      <c r="X147" s="73">
        <f t="shared" si="39"/>
        <v>1216970.9761222196</v>
      </c>
      <c r="Y147" s="73">
        <f t="shared" si="40"/>
        <v>1081794.2141244942</v>
      </c>
      <c r="Z147" s="73">
        <f t="shared" si="40"/>
        <v>-32807643.990263145</v>
      </c>
      <c r="AA147" s="12">
        <f t="shared" si="41"/>
        <v>-0.96620420548351305</v>
      </c>
      <c r="AB147" s="114">
        <f t="shared" si="42"/>
        <v>23683123.748359501</v>
      </c>
      <c r="AC147" s="73">
        <f>AB147/SUMIFS(FinParameters!$L$8:$L$39,FinParameters!$B$8:$B$39,Financials!$E147,FinParameters!$C$8:$C$39,Financials!$F147)</f>
        <v>21992134.761466146</v>
      </c>
      <c r="AD147" s="73">
        <f t="shared" si="43"/>
        <v>21992134.761466146</v>
      </c>
      <c r="AE147" s="12"/>
      <c r="AF147" s="73">
        <f t="shared" si="44"/>
        <v>24900094.72448172</v>
      </c>
      <c r="AG147" s="73">
        <f t="shared" si="45"/>
        <v>23073928.975590639</v>
      </c>
      <c r="AH147" s="73">
        <f t="shared" si="45"/>
        <v>-10815509.228797</v>
      </c>
      <c r="AI147" s="12">
        <f t="shared" si="46"/>
        <v>-0.31852304006989407</v>
      </c>
      <c r="AL147" s="73">
        <f>Summary!G147</f>
        <v>-2760843.3567973408</v>
      </c>
      <c r="AM147" s="73">
        <f>IF(D147&lt;&gt;"avg",SUMIFS(Summary!$H:$H,Summary!$C:$C,Financials!C147,Summary!$E:$E,Financials!E147,Summary!$D:$D,1-Financials!D147,Summary!$F:$F,Financials!F147),SUMIFS(Summary!$H:$H,Summary!$C:$C,Financials!C147,Summary!$E:$E,Financials!E147,Summary!$D:$D,"avg",Summary!$F:$F,Financials!F147))</f>
        <v>13932590.258378031</v>
      </c>
      <c r="AN147" s="20">
        <f>Summary!I147</f>
        <v>1979152.4070384912</v>
      </c>
      <c r="AP147" s="12">
        <v>1</v>
      </c>
    </row>
    <row r="148" spans="1:42" x14ac:dyDescent="0.3">
      <c r="A148">
        <v>144</v>
      </c>
      <c r="B148" t="str">
        <f>Summary!B148</f>
        <v>MarinusPortlandYallourn</v>
      </c>
      <c r="C148" t="str">
        <f>Summary!C148</f>
        <v>Wind</v>
      </c>
      <c r="D148" s="104" t="str">
        <f>Summary!D148</f>
        <v>avg</v>
      </c>
      <c r="E148" t="str">
        <f>Summary!E148</f>
        <v>Cal-23</v>
      </c>
      <c r="F148" t="str">
        <f>Summary!F148</f>
        <v>2 Hour Battery</v>
      </c>
      <c r="G148" s="73">
        <f>SUMIFS(AL$5:AL148,$F$5:$F148,$F148,$D$5:$D148,$D148)</f>
        <v>28930640.141471021</v>
      </c>
      <c r="H148" s="73">
        <f>SUMIFS(AM$5:AM148,$F$5:$F148,$F148,$D$5:$D148,$D148)</f>
        <v>-461596.18729191076</v>
      </c>
      <c r="I148" s="20">
        <f>SUMIFS(AN$5:AN148,$F$5:$F148,$F148,$D$5:$D148,$D148)</f>
        <v>9423370.9121316411</v>
      </c>
      <c r="J148" s="73">
        <f t="shared" si="32"/>
        <v>9423370.9121316411</v>
      </c>
      <c r="K148" s="73">
        <f t="shared" si="33"/>
        <v>38354011.053602666</v>
      </c>
      <c r="L148" s="73">
        <f t="shared" si="34"/>
        <v>37892414.866310753</v>
      </c>
      <c r="M148" s="73">
        <f>-SUMIFS(FinParameters!$E$8:$E$39,FinParameters!$B$8:$B$39,Financials!$E148,FinParameters!$C$8:$C$39,Financials!$F148)</f>
        <v>-2958750</v>
      </c>
      <c r="N148" s="73">
        <f>-SUMIFS(FinParameters!$F$8:$F$39,FinParameters!$B$8:$B$39,Financials!$E148,FinParameters!$C$8:$C$39,Financials!$F148)</f>
        <v>-73600000</v>
      </c>
      <c r="O148" s="73">
        <f>SUMIFS(FinParameters!$G$8:$G$39,FinParameters!$B$8:$B$39,Financials!$E148,FinParameters!$C$8:$C$39,Financials!$F148)</f>
        <v>39644813.504154257</v>
      </c>
      <c r="P148" s="73">
        <f t="shared" si="35"/>
        <v>6464620.9121316411</v>
      </c>
      <c r="Q148" s="73">
        <f>P148/SUMIFS(FinParameters!$H$8:$H$39,FinParameters!$B$8:$B$39,Financials!$E148,FinParameters!$C$8:$C$39,Financials!$F148)</f>
        <v>4726875.0943285432</v>
      </c>
      <c r="R148" s="73">
        <f t="shared" si="47"/>
        <v>-27490565.583714105</v>
      </c>
      <c r="S148" s="12">
        <f t="shared" si="36"/>
        <v>-0.80961315253201294</v>
      </c>
      <c r="T148" s="114">
        <f t="shared" si="37"/>
        <v>28930640.141471021</v>
      </c>
      <c r="U148" s="73">
        <f>T148/SUMIFS(FinParameters!$L$8:$L$39,FinParameters!$B$8:$B$39,Financials!$E148,FinParameters!$C$8:$C$39,Financials!$F148)</f>
        <v>26864975.392901227</v>
      </c>
      <c r="V148" s="73">
        <f t="shared" si="38"/>
        <v>26864975.392901227</v>
      </c>
      <c r="W148" s="12"/>
      <c r="X148" s="73">
        <f t="shared" si="39"/>
        <v>35395261.053602666</v>
      </c>
      <c r="Y148" s="73">
        <f t="shared" si="40"/>
        <v>31591850.487229772</v>
      </c>
      <c r="Z148" s="73">
        <f t="shared" si="40"/>
        <v>-625590.19081287831</v>
      </c>
      <c r="AA148" s="12">
        <f t="shared" si="41"/>
        <v>-1.8423995135158994E-2</v>
      </c>
      <c r="AB148" s="114">
        <f t="shared" si="42"/>
        <v>-461596.18729191076</v>
      </c>
      <c r="AC148" s="73">
        <f>AB148/SUMIFS(FinParameters!$L$8:$L$39,FinParameters!$B$8:$B$39,Financials!$E148,FinParameters!$C$8:$C$39,Financials!$F148)</f>
        <v>-428637.94760207034</v>
      </c>
      <c r="AD148" s="73">
        <f t="shared" si="43"/>
        <v>-428637.94760207034</v>
      </c>
      <c r="AE148" s="12"/>
      <c r="AF148" s="73">
        <f t="shared" si="44"/>
        <v>34933664.866310753</v>
      </c>
      <c r="AG148" s="73">
        <f t="shared" si="45"/>
        <v>31163212.539627701</v>
      </c>
      <c r="AH148" s="73">
        <f t="shared" si="45"/>
        <v>-1054228.1384149487</v>
      </c>
      <c r="AI148" s="12">
        <f t="shared" si="46"/>
        <v>-3.1047632106038604E-2</v>
      </c>
      <c r="AL148" s="73">
        <f>Summary!G148</f>
        <v>9916997.1262300704</v>
      </c>
      <c r="AM148" s="73">
        <f>IF(D148&lt;&gt;"avg",SUMIFS(Summary!$H:$H,Summary!$C:$C,Financials!C148,Summary!$E:$E,Financials!E148,Summary!$D:$D,1-Financials!D148,Summary!$F:$F,Financials!F148),SUMIFS(Summary!$H:$H,Summary!$C:$C,Financials!C148,Summary!$E:$E,Financials!E148,Summary!$D:$D,"avg",Summary!$F:$F,Financials!F148))</f>
        <v>-266356.11720052944</v>
      </c>
      <c r="AN148" s="20">
        <f>Summary!I148</f>
        <v>5665317.9589178516</v>
      </c>
      <c r="AP148" s="12">
        <v>1</v>
      </c>
    </row>
    <row r="149" spans="1:42" x14ac:dyDescent="0.3">
      <c r="A149">
        <v>145</v>
      </c>
      <c r="B149" t="str">
        <f>Summary!B149</f>
        <v>MarinusPortlandYallourn</v>
      </c>
      <c r="C149" t="str">
        <f>Summary!C149</f>
        <v>Wind</v>
      </c>
      <c r="D149" s="104">
        <f>Summary!D149</f>
        <v>1</v>
      </c>
      <c r="E149" t="str">
        <f>Summary!E149</f>
        <v>Cal-24</v>
      </c>
      <c r="F149" t="str">
        <f>Summary!F149</f>
        <v>2 Hour Battery</v>
      </c>
      <c r="G149" s="73">
        <f>SUMIFS(AL$5:AL149,$F$5:$F149,$F149,$D$5:$D149,$D149)</f>
        <v>90666589.108795375</v>
      </c>
      <c r="H149" s="73">
        <f>SUMIFS(AM$5:AM149,$F$5:$F149,$F149,$D$5:$D149,$D149)</f>
        <v>-50079130.865416773</v>
      </c>
      <c r="I149" s="20">
        <f>SUMIFS(AN$5:AN149,$F$5:$F149,$F149,$D$5:$D149,$D149)</f>
        <v>29641958.15979486</v>
      </c>
      <c r="J149" s="73">
        <f t="shared" si="32"/>
        <v>29641958.15979486</v>
      </c>
      <c r="K149" s="73">
        <f t="shared" si="33"/>
        <v>120308547.26859024</v>
      </c>
      <c r="L149" s="73">
        <f t="shared" si="34"/>
        <v>70229416.403173462</v>
      </c>
      <c r="M149" s="73">
        <f>-SUMIFS(FinParameters!$E$8:$E$39,FinParameters!$B$8:$B$39,Financials!$E149,FinParameters!$C$8:$C$39,Financials!$F149)</f>
        <v>-3926468.75</v>
      </c>
      <c r="N149" s="73">
        <f>-SUMIFS(FinParameters!$F$8:$F$39,FinParameters!$B$8:$B$39,Financials!$E149,FinParameters!$C$8:$C$39,Financials!$F149)</f>
        <v>-73600000</v>
      </c>
      <c r="O149" s="73">
        <f>SUMIFS(FinParameters!$G$8:$G$39,FinParameters!$B$8:$B$39,Financials!$E149,FinParameters!$C$8:$C$39,Financials!$F149)</f>
        <v>31240191.585855849</v>
      </c>
      <c r="P149" s="73">
        <f t="shared" si="35"/>
        <v>25715489.40979486</v>
      </c>
      <c r="Q149" s="73">
        <f>P149/SUMIFS(FinParameters!$H$8:$H$39,FinParameters!$B$8:$B$39,Financials!$E149,FinParameters!$C$8:$C$39,Financials!$F149)</f>
        <v>16939589.389529601</v>
      </c>
      <c r="R149" s="73">
        <f t="shared" si="47"/>
        <v>-16644319.004349291</v>
      </c>
      <c r="S149" s="12">
        <f t="shared" si="36"/>
        <v>-0.39292715494888003</v>
      </c>
      <c r="T149" s="114">
        <f t="shared" si="37"/>
        <v>90666589.108795375</v>
      </c>
      <c r="U149" s="73">
        <f>T149/SUMIFS(FinParameters!$L$8:$L$39,FinParameters!$B$8:$B$39,Financials!$E149,FinParameters!$C$8:$C$39,Financials!$F149)</f>
        <v>82139454.864907622</v>
      </c>
      <c r="V149" s="73">
        <f t="shared" si="38"/>
        <v>82139454.864907622</v>
      </c>
      <c r="W149" s="12"/>
      <c r="X149" s="73">
        <f t="shared" si="39"/>
        <v>116382078.51859024</v>
      </c>
      <c r="Y149" s="73">
        <f t="shared" si="40"/>
        <v>99079044.254437223</v>
      </c>
      <c r="Z149" s="73">
        <f t="shared" si="40"/>
        <v>65495135.860558331</v>
      </c>
      <c r="AA149" s="12">
        <f t="shared" si="41"/>
        <v>1.5461622304856595</v>
      </c>
      <c r="AB149" s="114">
        <f t="shared" si="42"/>
        <v>-50079130.865416773</v>
      </c>
      <c r="AC149" s="73">
        <f>AB149/SUMIFS(FinParameters!$L$8:$L$39,FinParameters!$B$8:$B$39,Financials!$E149,FinParameters!$C$8:$C$39,Financials!$F149)</f>
        <v>-45369220.898535639</v>
      </c>
      <c r="AD149" s="73">
        <f t="shared" si="43"/>
        <v>-45369220.898535639</v>
      </c>
      <c r="AE149" s="12"/>
      <c r="AF149" s="73">
        <f t="shared" si="44"/>
        <v>66302947.653173469</v>
      </c>
      <c r="AG149" s="73">
        <f t="shared" si="45"/>
        <v>53709823.355901584</v>
      </c>
      <c r="AH149" s="73">
        <f t="shared" si="45"/>
        <v>20125914.962022692</v>
      </c>
      <c r="AI149" s="12">
        <f t="shared" si="46"/>
        <v>0.47511817724139066</v>
      </c>
      <c r="AL149" s="73">
        <f>Summary!G149</f>
        <v>19179000.014053375</v>
      </c>
      <c r="AM149" s="73">
        <f>IF(D149&lt;&gt;"avg",SUMIFS(Summary!$H:$H,Summary!$C:$C,Financials!C149,Summary!$E:$E,Financials!E149,Summary!$D:$D,1-Financials!D149,Summary!$F:$F,Financials!F149),SUMIFS(Summary!$H:$H,Summary!$C:$C,Financials!C149,Summary!$E:$E,Financials!E149,Summary!$D:$D,"avg",Summary!$F:$F,Financials!F149))</f>
        <v>-15432009.50928586</v>
      </c>
      <c r="AN149" s="20">
        <f>Summary!I149</f>
        <v>10617786.395739466</v>
      </c>
      <c r="AP149" s="12">
        <v>1</v>
      </c>
    </row>
    <row r="150" spans="1:42" x14ac:dyDescent="0.3">
      <c r="A150">
        <v>146</v>
      </c>
      <c r="B150" t="str">
        <f>Summary!B150</f>
        <v>MarinusPortlandYallourn</v>
      </c>
      <c r="C150" t="str">
        <f>Summary!C150</f>
        <v>Wind</v>
      </c>
      <c r="D150" s="104">
        <f>Summary!D150</f>
        <v>0.95</v>
      </c>
      <c r="E150" t="str">
        <f>Summary!E150</f>
        <v>Cal-24</v>
      </c>
      <c r="F150" t="str">
        <f>Summary!F150</f>
        <v>2 Hour Battery</v>
      </c>
      <c r="G150" s="73">
        <f>SUMIFS(AL$5:AL150,$F$5:$F150,$F150,$D$5:$D150,$D150)</f>
        <v>63085509.717595197</v>
      </c>
      <c r="H150" s="73">
        <f>SUMIFS(AM$5:AM150,$F$5:$F150,$F150,$D$5:$D150,$D150)</f>
        <v>-20729329.239661254</v>
      </c>
      <c r="I150" s="20">
        <f>SUMIFS(AN$5:AN150,$F$5:$F150,$F150,$D$5:$D150,$D150)</f>
        <v>21008783.645857524</v>
      </c>
      <c r="J150" s="73">
        <f t="shared" si="32"/>
        <v>21008783.645857524</v>
      </c>
      <c r="K150" s="73">
        <f t="shared" si="33"/>
        <v>84094293.363452718</v>
      </c>
      <c r="L150" s="73">
        <f t="shared" si="34"/>
        <v>63364964.123791471</v>
      </c>
      <c r="M150" s="73">
        <f>-SUMIFS(FinParameters!$E$8:$E$39,FinParameters!$B$8:$B$39,Financials!$E150,FinParameters!$C$8:$C$39,Financials!$F150)</f>
        <v>-3926468.75</v>
      </c>
      <c r="N150" s="73">
        <f>-SUMIFS(FinParameters!$F$8:$F$39,FinParameters!$B$8:$B$39,Financials!$E150,FinParameters!$C$8:$C$39,Financials!$F150)</f>
        <v>-73600000</v>
      </c>
      <c r="O150" s="73">
        <f>SUMIFS(FinParameters!$G$8:$G$39,FinParameters!$B$8:$B$39,Financials!$E150,FinParameters!$C$8:$C$39,Financials!$F150)</f>
        <v>31240191.585855849</v>
      </c>
      <c r="P150" s="73">
        <f t="shared" si="35"/>
        <v>17082314.895857524</v>
      </c>
      <c r="Q150" s="73">
        <f>P150/SUMIFS(FinParameters!$H$8:$H$39,FinParameters!$B$8:$B$39,Financials!$E150,FinParameters!$C$8:$C$39,Financials!$F150)</f>
        <v>11252649.931999873</v>
      </c>
      <c r="R150" s="73">
        <f t="shared" si="47"/>
        <v>-25277493.518286623</v>
      </c>
      <c r="S150" s="12">
        <f t="shared" si="36"/>
        <v>-0.59673295193295406</v>
      </c>
      <c r="T150" s="114">
        <f t="shared" si="37"/>
        <v>63085509.717595197</v>
      </c>
      <c r="U150" s="73">
        <f>T150/SUMIFS(FinParameters!$L$8:$L$39,FinParameters!$B$8:$B$39,Financials!$E150,FinParameters!$C$8:$C$39,Financials!$F150)</f>
        <v>57152358.206176579</v>
      </c>
      <c r="V150" s="73">
        <f t="shared" si="38"/>
        <v>57152358.206176579</v>
      </c>
      <c r="W150" s="12"/>
      <c r="X150" s="73">
        <f t="shared" si="39"/>
        <v>80167824.613452718</v>
      </c>
      <c r="Y150" s="73">
        <f t="shared" si="40"/>
        <v>68405008.138176456</v>
      </c>
      <c r="Z150" s="73">
        <f t="shared" si="40"/>
        <v>31874864.687889956</v>
      </c>
      <c r="AA150" s="12">
        <f t="shared" si="41"/>
        <v>0.75247896251690272</v>
      </c>
      <c r="AB150" s="114">
        <f t="shared" si="42"/>
        <v>-20729329.239661254</v>
      </c>
      <c r="AC150" s="73">
        <f>AB150/SUMIFS(FinParameters!$L$8:$L$39,FinParameters!$B$8:$B$39,Financials!$E150,FinParameters!$C$8:$C$39,Financials!$F150)</f>
        <v>-18779749.19093753</v>
      </c>
      <c r="AD150" s="73">
        <f t="shared" si="43"/>
        <v>-18779749.19093753</v>
      </c>
      <c r="AE150" s="12"/>
      <c r="AF150" s="73">
        <f t="shared" si="44"/>
        <v>59438495.373791464</v>
      </c>
      <c r="AG150" s="73">
        <f t="shared" si="45"/>
        <v>49625258.947238922</v>
      </c>
      <c r="AH150" s="73">
        <f t="shared" si="45"/>
        <v>13095115.496952426</v>
      </c>
      <c r="AI150" s="12">
        <f t="shared" si="46"/>
        <v>0.30914010207326392</v>
      </c>
      <c r="AL150" s="73">
        <f>Summary!G150</f>
        <v>12814810.71424228</v>
      </c>
      <c r="AM150" s="73">
        <f>IF(D150&lt;&gt;"avg",SUMIFS(Summary!$H:$H,Summary!$C:$C,Financials!C150,Summary!$E:$E,Financials!E150,Summary!$D:$D,1-Financials!D150,Summary!$F:$F,Financials!F150),SUMIFS(Summary!$H:$H,Summary!$C:$C,Financials!C150,Summary!$E:$E,Financials!E150,Summary!$D:$D,"avg",Summary!$F:$F,Financials!F150))</f>
        <v>-7354760.5696954289</v>
      </c>
      <c r="AN150" s="20">
        <f>Summary!I150</f>
        <v>7730988.8790378468</v>
      </c>
      <c r="AP150" s="12">
        <v>1</v>
      </c>
    </row>
    <row r="151" spans="1:42" x14ac:dyDescent="0.3">
      <c r="A151">
        <v>147</v>
      </c>
      <c r="B151" t="str">
        <f>Summary!B151</f>
        <v>MarinusPortlandYallourn</v>
      </c>
      <c r="C151" t="str">
        <f>Summary!C151</f>
        <v>Wind</v>
      </c>
      <c r="D151" s="104">
        <f>Summary!D151</f>
        <v>0.75</v>
      </c>
      <c r="E151" t="str">
        <f>Summary!E151</f>
        <v>Cal-24</v>
      </c>
      <c r="F151" t="str">
        <f>Summary!F151</f>
        <v>2 Hour Battery</v>
      </c>
      <c r="G151" s="73">
        <f>SUMIFS(AL$5:AL151,$F$5:$F151,$F151,$D$5:$D151,$D151)</f>
        <v>44452385.133129254</v>
      </c>
      <c r="H151" s="73">
        <f>SUMIFS(AM$5:AM151,$F$5:$F151,$F151,$D$5:$D151,$D151)</f>
        <v>-8427150.9945051931</v>
      </c>
      <c r="I151" s="20">
        <f>SUMIFS(AN$5:AN151,$F$5:$F151,$F151,$D$5:$D151,$D151)</f>
        <v>17182116.212310441</v>
      </c>
      <c r="J151" s="73">
        <f t="shared" si="32"/>
        <v>17182116.212310441</v>
      </c>
      <c r="K151" s="73">
        <f t="shared" si="33"/>
        <v>61634501.345439695</v>
      </c>
      <c r="L151" s="73">
        <f t="shared" si="34"/>
        <v>53207350.350934498</v>
      </c>
      <c r="M151" s="73">
        <f>-SUMIFS(FinParameters!$E$8:$E$39,FinParameters!$B$8:$B$39,Financials!$E151,FinParameters!$C$8:$C$39,Financials!$F151)</f>
        <v>-3926468.75</v>
      </c>
      <c r="N151" s="73">
        <f>-SUMIFS(FinParameters!$F$8:$F$39,FinParameters!$B$8:$B$39,Financials!$E151,FinParameters!$C$8:$C$39,Financials!$F151)</f>
        <v>-73600000</v>
      </c>
      <c r="O151" s="73">
        <f>SUMIFS(FinParameters!$G$8:$G$39,FinParameters!$B$8:$B$39,Financials!$E151,FinParameters!$C$8:$C$39,Financials!$F151)</f>
        <v>31240191.585855849</v>
      </c>
      <c r="P151" s="73">
        <f t="shared" si="35"/>
        <v>13255647.462310441</v>
      </c>
      <c r="Q151" s="73">
        <f>P151/SUMIFS(FinParameters!$H$8:$H$39,FinParameters!$B$8:$B$39,Financials!$E151,FinParameters!$C$8:$C$39,Financials!$F151)</f>
        <v>8731905.5657704547</v>
      </c>
      <c r="R151" s="73">
        <f t="shared" si="47"/>
        <v>-29104160.95183371</v>
      </c>
      <c r="S151" s="12">
        <f t="shared" si="36"/>
        <v>-0.68707017433335904</v>
      </c>
      <c r="T151" s="114">
        <f t="shared" si="37"/>
        <v>44452385.133129254</v>
      </c>
      <c r="U151" s="73">
        <f>T151/SUMIFS(FinParameters!$L$8:$L$39,FinParameters!$B$8:$B$39,Financials!$E151,FinParameters!$C$8:$C$39,Financials!$F151)</f>
        <v>40271666.974245489</v>
      </c>
      <c r="V151" s="73">
        <f t="shared" si="38"/>
        <v>40271666.974245489</v>
      </c>
      <c r="W151" s="12"/>
      <c r="X151" s="73">
        <f t="shared" si="39"/>
        <v>57708032.595439695</v>
      </c>
      <c r="Y151" s="73">
        <f t="shared" si="40"/>
        <v>49003572.540015943</v>
      </c>
      <c r="Z151" s="73">
        <f t="shared" si="40"/>
        <v>11167506.022411779</v>
      </c>
      <c r="AA151" s="12">
        <f t="shared" si="41"/>
        <v>0.26363447901437848</v>
      </c>
      <c r="AB151" s="114">
        <f t="shared" si="42"/>
        <v>-8427150.9945051931</v>
      </c>
      <c r="AC151" s="73">
        <f>AB151/SUMIFS(FinParameters!$L$8:$L$39,FinParameters!$B$8:$B$39,Financials!$E151,FinParameters!$C$8:$C$39,Financials!$F151)</f>
        <v>-7634582.8772968762</v>
      </c>
      <c r="AD151" s="73">
        <f t="shared" si="43"/>
        <v>-7634582.8772968762</v>
      </c>
      <c r="AE151" s="12"/>
      <c r="AF151" s="73">
        <f t="shared" si="44"/>
        <v>49280881.600934505</v>
      </c>
      <c r="AG151" s="73">
        <f t="shared" si="45"/>
        <v>41368989.662719071</v>
      </c>
      <c r="AH151" s="73">
        <f t="shared" si="45"/>
        <v>3532923.1451149024</v>
      </c>
      <c r="AI151" s="12">
        <f t="shared" si="46"/>
        <v>8.3402717750140756E-2</v>
      </c>
      <c r="AL151" s="73">
        <f>Summary!G151</f>
        <v>7218284.8792932946</v>
      </c>
      <c r="AM151" s="73">
        <f>IF(D151&lt;&gt;"avg",SUMIFS(Summary!$H:$H,Summary!$C:$C,Financials!C151,Summary!$E:$E,Financials!E151,Summary!$D:$D,1-Financials!D151,Summary!$F:$F,Financials!F151),SUMIFS(Summary!$H:$H,Summary!$C:$C,Financials!C151,Summary!$E:$E,Financials!E151,Summary!$D:$D,"avg",Summary!$F:$F,Financials!F151))</f>
        <v>-3021562.7904051421</v>
      </c>
      <c r="AN151" s="20">
        <f>Summary!I151</f>
        <v>6388341.4487166665</v>
      </c>
      <c r="AP151" s="12">
        <v>1</v>
      </c>
    </row>
    <row r="152" spans="1:42" x14ac:dyDescent="0.3">
      <c r="A152">
        <v>148</v>
      </c>
      <c r="B152" t="str">
        <f>Summary!B152</f>
        <v>MarinusPortlandYallourn</v>
      </c>
      <c r="C152" t="str">
        <f>Summary!C152</f>
        <v>Wind</v>
      </c>
      <c r="D152" s="104">
        <f>Summary!D152</f>
        <v>0.5</v>
      </c>
      <c r="E152" t="str">
        <f>Summary!E152</f>
        <v>Cal-24</v>
      </c>
      <c r="F152" t="str">
        <f>Summary!F152</f>
        <v>2 Hour Battery</v>
      </c>
      <c r="G152" s="73">
        <f>SUMIFS(AL$5:AL152,$F$5:$F152,$F152,$D$5:$D152,$D152)</f>
        <v>29604488.17694762</v>
      </c>
      <c r="H152" s="73">
        <f>SUMIFS(AM$5:AM152,$F$5:$F152,$F152,$D$5:$D152,$D152)</f>
        <v>1343.2313374000373</v>
      </c>
      <c r="I152" s="20">
        <f>SUMIFS(AN$5:AN152,$F$5:$F152,$F152,$D$5:$D152,$D152)</f>
        <v>14767829.96997191</v>
      </c>
      <c r="J152" s="73">
        <f t="shared" si="32"/>
        <v>14767829.96997191</v>
      </c>
      <c r="K152" s="73">
        <f t="shared" si="33"/>
        <v>44372318.146919534</v>
      </c>
      <c r="L152" s="73">
        <f t="shared" si="34"/>
        <v>44373661.378256932</v>
      </c>
      <c r="M152" s="73">
        <f>-SUMIFS(FinParameters!$E$8:$E$39,FinParameters!$B$8:$B$39,Financials!$E152,FinParameters!$C$8:$C$39,Financials!$F152)</f>
        <v>-3926468.75</v>
      </c>
      <c r="N152" s="73">
        <f>-SUMIFS(FinParameters!$F$8:$F$39,FinParameters!$B$8:$B$39,Financials!$E152,FinParameters!$C$8:$C$39,Financials!$F152)</f>
        <v>-73600000</v>
      </c>
      <c r="O152" s="73">
        <f>SUMIFS(FinParameters!$G$8:$G$39,FinParameters!$B$8:$B$39,Financials!$E152,FinParameters!$C$8:$C$39,Financials!$F152)</f>
        <v>31240191.585855849</v>
      </c>
      <c r="P152" s="73">
        <f t="shared" si="35"/>
        <v>10841361.21997191</v>
      </c>
      <c r="Q152" s="73">
        <f>P152/SUMIFS(FinParameters!$H$8:$H$39,FinParameters!$B$8:$B$39,Financials!$E152,FinParameters!$C$8:$C$39,Financials!$F152)</f>
        <v>7141540.4374899231</v>
      </c>
      <c r="R152" s="73">
        <f t="shared" si="47"/>
        <v>-31518447.194172241</v>
      </c>
      <c r="S152" s="12">
        <f t="shared" si="36"/>
        <v>-0.74406491375083916</v>
      </c>
      <c r="T152" s="114">
        <f t="shared" si="37"/>
        <v>29604488.17694762</v>
      </c>
      <c r="U152" s="73">
        <f>T152/SUMIFS(FinParameters!$L$8:$L$39,FinParameters!$B$8:$B$39,Financials!$E152,FinParameters!$C$8:$C$39,Financials!$F152)</f>
        <v>26820205.152872421</v>
      </c>
      <c r="V152" s="73">
        <f t="shared" si="38"/>
        <v>26820205.152872421</v>
      </c>
      <c r="W152" s="12"/>
      <c r="X152" s="73">
        <f t="shared" si="39"/>
        <v>40445849.396919534</v>
      </c>
      <c r="Y152" s="73">
        <f t="shared" si="40"/>
        <v>33961745.59036234</v>
      </c>
      <c r="Z152" s="73">
        <f t="shared" si="40"/>
        <v>-4698242.0412998199</v>
      </c>
      <c r="AA152" s="12">
        <f t="shared" si="41"/>
        <v>-0.11091273112866709</v>
      </c>
      <c r="AB152" s="114">
        <f t="shared" si="42"/>
        <v>1343.2313374000373</v>
      </c>
      <c r="AC152" s="73">
        <f>AB152/SUMIFS(FinParameters!$L$8:$L$39,FinParameters!$B$8:$B$39,Financials!$E152,FinParameters!$C$8:$C$39,Financials!$F152)</f>
        <v>1216.9012962328011</v>
      </c>
      <c r="AD152" s="73">
        <f t="shared" si="43"/>
        <v>1216.9012962328011</v>
      </c>
      <c r="AE152" s="12"/>
      <c r="AF152" s="73">
        <f t="shared" si="44"/>
        <v>40447192.628256932</v>
      </c>
      <c r="AG152" s="73">
        <f t="shared" si="45"/>
        <v>33962962.491658576</v>
      </c>
      <c r="AH152" s="73">
        <f t="shared" si="45"/>
        <v>-4697025.1400035871</v>
      </c>
      <c r="AI152" s="12">
        <f t="shared" si="46"/>
        <v>-0.11088400339495462</v>
      </c>
      <c r="AL152" s="73">
        <f>Summary!G152</f>
        <v>3378289.3586946107</v>
      </c>
      <c r="AM152" s="73">
        <f>IF(D152&lt;&gt;"avg",SUMIFS(Summary!$H:$H,Summary!$C:$C,Financials!C152,Summary!$E:$E,Financials!E152,Summary!$D:$D,1-Financials!D152,Summary!$F:$F,Financials!F152),SUMIFS(Summary!$H:$H,Summary!$C:$C,Financials!C152,Summary!$E:$E,Financials!E152,Summary!$D:$D,"avg",Summary!$F:$F,Financials!F152))</f>
        <v>-1.56035184772918E-9</v>
      </c>
      <c r="AN152" s="20">
        <f>Summary!I152</f>
        <v>5521884.1697053621</v>
      </c>
      <c r="AP152" s="12">
        <v>1</v>
      </c>
    </row>
    <row r="153" spans="1:42" x14ac:dyDescent="0.3">
      <c r="A153">
        <v>149</v>
      </c>
      <c r="B153" t="str">
        <f>Summary!B153</f>
        <v>MarinusPortlandYallourn</v>
      </c>
      <c r="C153" t="str">
        <f>Summary!C153</f>
        <v>Wind</v>
      </c>
      <c r="D153" s="104">
        <f>Summary!D153</f>
        <v>0.25</v>
      </c>
      <c r="E153" t="str">
        <f>Summary!E153</f>
        <v>Cal-24</v>
      </c>
      <c r="F153" t="str">
        <f>Summary!F153</f>
        <v>2 Hour Battery</v>
      </c>
      <c r="G153" s="73">
        <f>SUMIFS(AL$5:AL153,$F$5:$F153,$F153,$D$5:$D153,$D153)</f>
        <v>20903611.202221569</v>
      </c>
      <c r="H153" s="73">
        <f>SUMIFS(AM$5:AM153,$F$5:$F153,$F153,$D$5:$D153,$D153)</f>
        <v>7536268.7383486815</v>
      </c>
      <c r="I153" s="20">
        <f>SUMIFS(AN$5:AN153,$F$5:$F153,$F153,$D$5:$D153,$D153)</f>
        <v>12542654.095131978</v>
      </c>
      <c r="J153" s="73">
        <f t="shared" si="32"/>
        <v>12542654.095131978</v>
      </c>
      <c r="K153" s="73">
        <f t="shared" si="33"/>
        <v>33446265.297353547</v>
      </c>
      <c r="L153" s="73">
        <f t="shared" si="34"/>
        <v>40982534.035702229</v>
      </c>
      <c r="M153" s="73">
        <f>-SUMIFS(FinParameters!$E$8:$E$39,FinParameters!$B$8:$B$39,Financials!$E153,FinParameters!$C$8:$C$39,Financials!$F153)</f>
        <v>-3926468.75</v>
      </c>
      <c r="N153" s="73">
        <f>-SUMIFS(FinParameters!$F$8:$F$39,FinParameters!$B$8:$B$39,Financials!$E153,FinParameters!$C$8:$C$39,Financials!$F153)</f>
        <v>-73600000</v>
      </c>
      <c r="O153" s="73">
        <f>SUMIFS(FinParameters!$G$8:$G$39,FinParameters!$B$8:$B$39,Financials!$E153,FinParameters!$C$8:$C$39,Financials!$F153)</f>
        <v>31240191.585855849</v>
      </c>
      <c r="P153" s="73">
        <f t="shared" si="35"/>
        <v>8616185.3451319784</v>
      </c>
      <c r="Q153" s="73">
        <f>P153/SUMIFS(FinParameters!$H$8:$H$39,FinParameters!$B$8:$B$39,Financials!$E153,FinParameters!$C$8:$C$39,Financials!$F153)</f>
        <v>5675748.1658126619</v>
      </c>
      <c r="R153" s="73">
        <f t="shared" si="47"/>
        <v>-33743623.069012173</v>
      </c>
      <c r="S153" s="12">
        <f t="shared" si="36"/>
        <v>-0.79659527113784134</v>
      </c>
      <c r="T153" s="114">
        <f t="shared" si="37"/>
        <v>20903611.202221569</v>
      </c>
      <c r="U153" s="73">
        <f>T153/SUMIFS(FinParameters!$L$8:$L$39,FinParameters!$B$8:$B$39,Financials!$E153,FinParameters!$C$8:$C$39,Financials!$F153)</f>
        <v>18937640.047296014</v>
      </c>
      <c r="V153" s="73">
        <f t="shared" si="38"/>
        <v>18937640.047296014</v>
      </c>
      <c r="W153" s="12"/>
      <c r="X153" s="73">
        <f t="shared" si="39"/>
        <v>29519796.547353547</v>
      </c>
      <c r="Y153" s="73">
        <f t="shared" si="40"/>
        <v>24613388.213108674</v>
      </c>
      <c r="Z153" s="73">
        <f t="shared" si="40"/>
        <v>-14805983.021716159</v>
      </c>
      <c r="AA153" s="12">
        <f t="shared" si="41"/>
        <v>-0.34952903650934286</v>
      </c>
      <c r="AB153" s="114">
        <f t="shared" si="42"/>
        <v>7536268.7383486815</v>
      </c>
      <c r="AC153" s="73">
        <f>AB153/SUMIFS(FinParameters!$L$8:$L$39,FinParameters!$B$8:$B$39,Financials!$E153,FinParameters!$C$8:$C$39,Financials!$F153)</f>
        <v>6827487.5228912244</v>
      </c>
      <c r="AD153" s="73">
        <f t="shared" si="43"/>
        <v>6827487.5228912244</v>
      </c>
      <c r="AE153" s="12"/>
      <c r="AF153" s="73">
        <f t="shared" si="44"/>
        <v>37056065.285702229</v>
      </c>
      <c r="AG153" s="73">
        <f t="shared" si="45"/>
        <v>31440875.735999897</v>
      </c>
      <c r="AH153" s="73">
        <f t="shared" si="45"/>
        <v>-7978495.4988249345</v>
      </c>
      <c r="AI153" s="12">
        <f t="shared" si="46"/>
        <v>-0.18835060396923031</v>
      </c>
      <c r="AL153" s="73">
        <f>Summary!G153</f>
        <v>893047.68047220027</v>
      </c>
      <c r="AM153" s="73">
        <f>IF(D153&lt;&gt;"avg",SUMIFS(Summary!$H:$H,Summary!$C:$C,Financials!C153,Summary!$E:$E,Financials!E153,Summary!$D:$D,1-Financials!D153,Summary!$F:$F,Financials!F153),SUMIFS(Summary!$H:$H,Summary!$C:$C,Financials!C153,Summary!$E:$E,Financials!E153,Summary!$D:$D,"avg",Summary!$F:$F,Financials!F153))</f>
        <v>2773927.4102115943</v>
      </c>
      <c r="AN153" s="20">
        <f>Summary!I153</f>
        <v>4709052.5751487203</v>
      </c>
      <c r="AP153" s="12">
        <v>1</v>
      </c>
    </row>
    <row r="154" spans="1:42" x14ac:dyDescent="0.3">
      <c r="A154">
        <v>150</v>
      </c>
      <c r="B154" t="str">
        <f>Summary!B154</f>
        <v>MarinusPortlandYallourn</v>
      </c>
      <c r="C154" t="str">
        <f>Summary!C154</f>
        <v>Wind</v>
      </c>
      <c r="D154" s="104">
        <f>Summary!D154</f>
        <v>0.05</v>
      </c>
      <c r="E154" t="str">
        <f>Summary!E154</f>
        <v>Cal-24</v>
      </c>
      <c r="F154" t="str">
        <f>Summary!F154</f>
        <v>2 Hour Battery</v>
      </c>
      <c r="G154" s="73">
        <f>SUMIFS(AL$5:AL154,$F$5:$F154,$F154,$D$5:$D154,$D154)</f>
        <v>10343955.02060969</v>
      </c>
      <c r="H154" s="73">
        <f>SUMIFS(AM$5:AM154,$F$5:$F154,$F154,$D$5:$D154,$D154)</f>
        <v>17720593.160017345</v>
      </c>
      <c r="I154" s="20">
        <f>SUMIFS(AN$5:AN154,$F$5:$F154,$F154,$D$5:$D154,$D154)</f>
        <v>9922146.5293550082</v>
      </c>
      <c r="J154" s="73">
        <f t="shared" si="32"/>
        <v>9922146.5293550082</v>
      </c>
      <c r="K154" s="73">
        <f t="shared" si="33"/>
        <v>20266101.549964696</v>
      </c>
      <c r="L154" s="73">
        <f t="shared" si="34"/>
        <v>37986694.709982038</v>
      </c>
      <c r="M154" s="73">
        <f>-SUMIFS(FinParameters!$E$8:$E$39,FinParameters!$B$8:$B$39,Financials!$E154,FinParameters!$C$8:$C$39,Financials!$F154)</f>
        <v>-3926468.75</v>
      </c>
      <c r="N154" s="73">
        <f>-SUMIFS(FinParameters!$F$8:$F$39,FinParameters!$B$8:$B$39,Financials!$E154,FinParameters!$C$8:$C$39,Financials!$F154)</f>
        <v>-73600000</v>
      </c>
      <c r="O154" s="73">
        <f>SUMIFS(FinParameters!$G$8:$G$39,FinParameters!$B$8:$B$39,Financials!$E154,FinParameters!$C$8:$C$39,Financials!$F154)</f>
        <v>31240191.585855849</v>
      </c>
      <c r="P154" s="73">
        <f t="shared" si="35"/>
        <v>5995677.7793550082</v>
      </c>
      <c r="Q154" s="73">
        <f>P154/SUMIFS(FinParameters!$H$8:$H$39,FinParameters!$B$8:$B$39,Financials!$E154,FinParameters!$C$8:$C$39,Financials!$F154)</f>
        <v>3949538.6642540554</v>
      </c>
      <c r="R154" s="73">
        <f t="shared" si="47"/>
        <v>-36364130.634789146</v>
      </c>
      <c r="S154" s="12">
        <f t="shared" si="36"/>
        <v>-0.85845833577110753</v>
      </c>
      <c r="T154" s="114">
        <f t="shared" si="37"/>
        <v>10343955.02060969</v>
      </c>
      <c r="U154" s="73">
        <f>T154/SUMIFS(FinParameters!$L$8:$L$39,FinParameters!$B$8:$B$39,Financials!$E154,FinParameters!$C$8:$C$39,Financials!$F154)</f>
        <v>9371112.7207010109</v>
      </c>
      <c r="V154" s="73">
        <f t="shared" si="38"/>
        <v>9371112.7207010109</v>
      </c>
      <c r="W154" s="12"/>
      <c r="X154" s="73">
        <f t="shared" si="39"/>
        <v>16339632.799964696</v>
      </c>
      <c r="Y154" s="73">
        <f t="shared" si="40"/>
        <v>13320651.384955067</v>
      </c>
      <c r="Z154" s="73">
        <f t="shared" si="40"/>
        <v>-26993017.914088137</v>
      </c>
      <c r="AA154" s="12">
        <f t="shared" si="41"/>
        <v>-0.63723182244315901</v>
      </c>
      <c r="AB154" s="114">
        <f t="shared" si="42"/>
        <v>17720593.160017345</v>
      </c>
      <c r="AC154" s="73">
        <f>AB154/SUMIFS(FinParameters!$L$8:$L$39,FinParameters!$B$8:$B$39,Financials!$E154,FinParameters!$C$8:$C$39,Financials!$F154)</f>
        <v>16053982.799551843</v>
      </c>
      <c r="AD154" s="73">
        <f t="shared" si="43"/>
        <v>16053982.799551843</v>
      </c>
      <c r="AE154" s="12"/>
      <c r="AF154" s="73">
        <f t="shared" si="44"/>
        <v>34060225.959982038</v>
      </c>
      <c r="AG154" s="73">
        <f t="shared" si="45"/>
        <v>29374634.184506908</v>
      </c>
      <c r="AH154" s="73">
        <f t="shared" si="45"/>
        <v>-10939035.114536295</v>
      </c>
      <c r="AI154" s="12">
        <f t="shared" si="46"/>
        <v>-0.25824090155430673</v>
      </c>
      <c r="AL154" s="73">
        <f>Summary!G154</f>
        <v>-2209087.8546852884</v>
      </c>
      <c r="AM154" s="73">
        <f>IF(D154&lt;&gt;"avg",SUMIFS(Summary!$H:$H,Summary!$C:$C,Financials!C154,Summary!$E:$E,Financials!E154,Summary!$D:$D,1-Financials!D154,Summary!$F:$F,Financials!F154),SUMIFS(Summary!$H:$H,Summary!$C:$C,Financials!C154,Summary!$E:$E,Financials!E154,Summary!$D:$D,"avg",Summary!$F:$F,Financials!F154))</f>
        <v>6537221.6073519727</v>
      </c>
      <c r="AN154" s="20">
        <f>Summary!I154</f>
        <v>3733560.4951521391</v>
      </c>
      <c r="AP154" s="12">
        <v>1</v>
      </c>
    </row>
    <row r="155" spans="1:42" x14ac:dyDescent="0.3">
      <c r="A155">
        <v>151</v>
      </c>
      <c r="B155" t="str">
        <f>Summary!B155</f>
        <v>MarinusPortlandYallourn</v>
      </c>
      <c r="C155" t="str">
        <f>Summary!C155</f>
        <v>Wind</v>
      </c>
      <c r="D155" s="104">
        <f>Summary!D155</f>
        <v>0</v>
      </c>
      <c r="E155" t="str">
        <f>Summary!E155</f>
        <v>Cal-24</v>
      </c>
      <c r="F155" t="str">
        <f>Summary!F155</f>
        <v>2 Hour Battery</v>
      </c>
      <c r="G155" s="73">
        <f>SUMIFS(AL$5:AL155,$F$5:$F155,$F155,$D$5:$D155,$D155)</f>
        <v>-6020884.1564858928</v>
      </c>
      <c r="H155" s="73">
        <f>SUMIFS(AM$5:AM155,$F$5:$F155,$F155,$D$5:$D155,$D155)</f>
        <v>37942825.835081391</v>
      </c>
      <c r="I155" s="20">
        <f>SUMIFS(AN$5:AN155,$F$5:$F155,$F155,$D$5:$D155,$D155)</f>
        <v>5396084.8541244427</v>
      </c>
      <c r="J155" s="73">
        <f t="shared" si="32"/>
        <v>5396084.8541244427</v>
      </c>
      <c r="K155" s="73">
        <f t="shared" si="33"/>
        <v>-624799.30236145016</v>
      </c>
      <c r="L155" s="73">
        <f t="shared" si="34"/>
        <v>37318026.53271994</v>
      </c>
      <c r="M155" s="73">
        <f>-SUMIFS(FinParameters!$E$8:$E$39,FinParameters!$B$8:$B$39,Financials!$E155,FinParameters!$C$8:$C$39,Financials!$F155)</f>
        <v>-3926468.75</v>
      </c>
      <c r="N155" s="73">
        <f>-SUMIFS(FinParameters!$F$8:$F$39,FinParameters!$B$8:$B$39,Financials!$E155,FinParameters!$C$8:$C$39,Financials!$F155)</f>
        <v>-73600000</v>
      </c>
      <c r="O155" s="73">
        <f>SUMIFS(FinParameters!$G$8:$G$39,FinParameters!$B$8:$B$39,Financials!$E155,FinParameters!$C$8:$C$39,Financials!$F155)</f>
        <v>31240191.585855849</v>
      </c>
      <c r="P155" s="73">
        <f t="shared" si="35"/>
        <v>1469616.1041244427</v>
      </c>
      <c r="Q155" s="73">
        <f>P155/SUMIFS(FinParameters!$H$8:$H$39,FinParameters!$B$8:$B$39,Financials!$E155,FinParameters!$C$8:$C$39,Financials!$F155)</f>
        <v>968081.64788907405</v>
      </c>
      <c r="R155" s="73">
        <f t="shared" si="47"/>
        <v>-40890192.310019709</v>
      </c>
      <c r="S155" s="12">
        <f t="shared" si="36"/>
        <v>-0.96530635621020111</v>
      </c>
      <c r="T155" s="114">
        <f t="shared" si="37"/>
        <v>-6020884.1564858928</v>
      </c>
      <c r="U155" s="73">
        <f>T155/SUMIFS(FinParameters!$L$8:$L$39,FinParameters!$B$8:$B$39,Financials!$E155,FinParameters!$C$8:$C$39,Financials!$F155)</f>
        <v>-5454623.8838330237</v>
      </c>
      <c r="V155" s="73">
        <f t="shared" si="38"/>
        <v>-5454623.8838330237</v>
      </c>
      <c r="W155" s="12"/>
      <c r="X155" s="73">
        <f t="shared" si="39"/>
        <v>-4551268.0523614502</v>
      </c>
      <c r="Y155" s="73">
        <f t="shared" si="40"/>
        <v>-4486542.2359439498</v>
      </c>
      <c r="Z155" s="73">
        <f t="shared" si="40"/>
        <v>-46344816.19385273</v>
      </c>
      <c r="AA155" s="12">
        <f t="shared" si="41"/>
        <v>-1.0940752078184084</v>
      </c>
      <c r="AB155" s="114">
        <f t="shared" si="42"/>
        <v>37942825.835081391</v>
      </c>
      <c r="AC155" s="73">
        <f>AB155/SUMIFS(FinParameters!$L$8:$L$39,FinParameters!$B$8:$B$39,Financials!$E155,FinParameters!$C$8:$C$39,Financials!$F155)</f>
        <v>34374327.530816786</v>
      </c>
      <c r="AD155" s="73">
        <f t="shared" si="43"/>
        <v>34374327.530816786</v>
      </c>
      <c r="AE155" s="12"/>
      <c r="AF155" s="73">
        <f t="shared" si="44"/>
        <v>33391557.78271994</v>
      </c>
      <c r="AG155" s="73">
        <f t="shared" si="45"/>
        <v>29887785.294872835</v>
      </c>
      <c r="AH155" s="73">
        <f t="shared" si="45"/>
        <v>-11970488.663035944</v>
      </c>
      <c r="AI155" s="12">
        <f t="shared" si="46"/>
        <v>-0.28259071773891542</v>
      </c>
      <c r="AL155" s="73">
        <f>Summary!G155</f>
        <v>-6993263.6765145119</v>
      </c>
      <c r="AM155" s="73">
        <f>IF(D155&lt;&gt;"avg",SUMIFS(Summary!$H:$H,Summary!$C:$C,Financials!C155,Summary!$E:$E,Financials!E155,Summary!$D:$D,1-Financials!D155,Summary!$F:$F,Financials!F155),SUMIFS(Summary!$H:$H,Summary!$C:$C,Financials!C155,Summary!$E:$E,Financials!E155,Summary!$D:$D,"avg",Summary!$F:$F,Financials!F155))</f>
        <v>14259702.086721892</v>
      </c>
      <c r="AN155" s="20">
        <f>Summary!I155</f>
        <v>2192743.3980308427</v>
      </c>
      <c r="AP155" s="12">
        <v>1</v>
      </c>
    </row>
    <row r="156" spans="1:42" x14ac:dyDescent="0.3">
      <c r="A156">
        <v>152</v>
      </c>
      <c r="B156" t="str">
        <f>Summary!B156</f>
        <v>MarinusPortlandYallourn</v>
      </c>
      <c r="C156" t="str">
        <f>Summary!C156</f>
        <v>Wind</v>
      </c>
      <c r="D156" s="104" t="str">
        <f>Summary!D156</f>
        <v>avg</v>
      </c>
      <c r="E156" t="str">
        <f>Summary!E156</f>
        <v>Cal-24</v>
      </c>
      <c r="F156" t="str">
        <f>Summary!F156</f>
        <v>2 Hour Battery</v>
      </c>
      <c r="G156" s="73">
        <f>SUMIFS(AL$5:AL156,$F$5:$F156,$F156,$D$5:$D156,$D156)</f>
        <v>33150694.877183214</v>
      </c>
      <c r="H156" s="73">
        <f>SUMIFS(AM$5:AM156,$F$5:$F156,$F156,$D$5:$D156,$D156)</f>
        <v>-650302.54792078538</v>
      </c>
      <c r="I156" s="20">
        <f>SUMIFS(AN$5:AN156,$F$5:$F156,$F156,$D$5:$D156,$D156)</f>
        <v>15017155.683695549</v>
      </c>
      <c r="J156" s="73">
        <f t="shared" si="32"/>
        <v>15017155.683695549</v>
      </c>
      <c r="K156" s="73">
        <f t="shared" si="33"/>
        <v>48167850.560878761</v>
      </c>
      <c r="L156" s="73">
        <f t="shared" si="34"/>
        <v>47517548.012957975</v>
      </c>
      <c r="M156" s="73">
        <f>-SUMIFS(FinParameters!$E$8:$E$39,FinParameters!$B$8:$B$39,Financials!$E156,FinParameters!$C$8:$C$39,Financials!$F156)</f>
        <v>-3926468.75</v>
      </c>
      <c r="N156" s="73">
        <f>-SUMIFS(FinParameters!$F$8:$F$39,FinParameters!$B$8:$B$39,Financials!$E156,FinParameters!$C$8:$C$39,Financials!$F156)</f>
        <v>-73600000</v>
      </c>
      <c r="O156" s="73">
        <f>SUMIFS(FinParameters!$G$8:$G$39,FinParameters!$B$8:$B$39,Financials!$E156,FinParameters!$C$8:$C$39,Financials!$F156)</f>
        <v>31240191.585855849</v>
      </c>
      <c r="P156" s="73">
        <f t="shared" si="35"/>
        <v>11090686.933695549</v>
      </c>
      <c r="Q156" s="73">
        <f>P156/SUMIFS(FinParameters!$H$8:$H$39,FinParameters!$B$8:$B$39,Financials!$E156,FinParameters!$C$8:$C$39,Financials!$F156)</f>
        <v>7305779.0077704936</v>
      </c>
      <c r="R156" s="73">
        <f t="shared" si="47"/>
        <v>-31269121.480448604</v>
      </c>
      <c r="S156" s="12">
        <f t="shared" si="36"/>
        <v>-0.73817901097984395</v>
      </c>
      <c r="T156" s="114">
        <f t="shared" si="37"/>
        <v>33150694.877183214</v>
      </c>
      <c r="U156" s="73">
        <f>T156/SUMIFS(FinParameters!$L$8:$L$39,FinParameters!$B$8:$B$39,Financials!$E156,FinParameters!$C$8:$C$39,Financials!$F156)</f>
        <v>30032893.399544068</v>
      </c>
      <c r="V156" s="73">
        <f t="shared" si="38"/>
        <v>30032893.399544068</v>
      </c>
      <c r="W156" s="12"/>
      <c r="X156" s="73">
        <f t="shared" si="39"/>
        <v>44241381.810878761</v>
      </c>
      <c r="Y156" s="73">
        <f t="shared" si="40"/>
        <v>37338672.407314561</v>
      </c>
      <c r="Z156" s="73">
        <f t="shared" si="40"/>
        <v>-1236228.0809045359</v>
      </c>
      <c r="AA156" s="12">
        <f t="shared" si="41"/>
        <v>-2.9183986594513333E-2</v>
      </c>
      <c r="AB156" s="114">
        <f t="shared" si="42"/>
        <v>-650302.54792078538</v>
      </c>
      <c r="AC156" s="73">
        <f>AB156/SUMIFS(FinParameters!$L$8:$L$39,FinParameters!$B$8:$B$39,Financials!$E156,FinParameters!$C$8:$C$39,Financials!$F156)</f>
        <v>-589142.01260375907</v>
      </c>
      <c r="AD156" s="73">
        <f t="shared" si="43"/>
        <v>-589142.01260375907</v>
      </c>
      <c r="AE156" s="12"/>
      <c r="AF156" s="73">
        <f t="shared" si="44"/>
        <v>43591079.262957975</v>
      </c>
      <c r="AG156" s="73">
        <f t="shared" si="45"/>
        <v>36749530.394710802</v>
      </c>
      <c r="AH156" s="73">
        <f t="shared" si="45"/>
        <v>-1825370.093508295</v>
      </c>
      <c r="AI156" s="12">
        <f t="shared" si="46"/>
        <v>-4.3092029021047105E-2</v>
      </c>
      <c r="AL156" s="73">
        <f>Summary!G156</f>
        <v>4220054.735712192</v>
      </c>
      <c r="AM156" s="73">
        <f>IF(D156&lt;&gt;"avg",SUMIFS(Summary!$H:$H,Summary!$C:$C,Financials!C156,Summary!$E:$E,Financials!E156,Summary!$D:$D,1-Financials!D156,Summary!$F:$F,Financials!F156),SUMIFS(Summary!$H:$H,Summary!$C:$C,Financials!C156,Summary!$E:$E,Financials!E156,Summary!$D:$D,"avg",Summary!$F:$F,Financials!F156))</f>
        <v>-188706.36062887462</v>
      </c>
      <c r="AN156" s="20">
        <f>Summary!I156</f>
        <v>5593784.7715639081</v>
      </c>
      <c r="AP156" s="12">
        <v>1</v>
      </c>
    </row>
    <row r="157" spans="1:42" x14ac:dyDescent="0.3">
      <c r="A157">
        <v>153</v>
      </c>
      <c r="B157" t="str">
        <f>Summary!B157</f>
        <v>MarinusPortlandYallourn</v>
      </c>
      <c r="C157" t="str">
        <f>Summary!C157</f>
        <v>Wind</v>
      </c>
      <c r="D157" s="104">
        <f>Summary!D157</f>
        <v>1</v>
      </c>
      <c r="E157" t="str">
        <f>Summary!E157</f>
        <v>Cal-25</v>
      </c>
      <c r="F157" t="str">
        <f>Summary!F157</f>
        <v>2 Hour Battery</v>
      </c>
      <c r="G157" s="73">
        <f>SUMIFS(AL$5:AL157,$F$5:$F157,$F157,$D$5:$D157,$D157)</f>
        <v>108535062.17561491</v>
      </c>
      <c r="H157" s="73">
        <f>SUMIFS(AM$5:AM157,$F$5:$F157,$F157,$D$5:$D157,$D157)</f>
        <v>-65867909.980195254</v>
      </c>
      <c r="I157" s="20">
        <f>SUMIFS(AN$5:AN157,$F$5:$F157,$F157,$D$5:$D157,$D157)</f>
        <v>39754470.521383628</v>
      </c>
      <c r="J157" s="73">
        <f t="shared" si="32"/>
        <v>39754470.521383628</v>
      </c>
      <c r="K157" s="73">
        <f t="shared" si="33"/>
        <v>148289532.69699854</v>
      </c>
      <c r="L157" s="73">
        <f t="shared" si="34"/>
        <v>82421622.716803282</v>
      </c>
      <c r="M157" s="73">
        <f>-SUMIFS(FinParameters!$E$8:$E$39,FinParameters!$B$8:$B$39,Financials!$E157,FinParameters!$C$8:$C$39,Financials!$F157)</f>
        <v>-4903380.46875</v>
      </c>
      <c r="N157" s="73">
        <f>-SUMIFS(FinParameters!$F$8:$F$39,FinParameters!$B$8:$B$39,Financials!$E157,FinParameters!$C$8:$C$39,Financials!$F157)</f>
        <v>-73600000</v>
      </c>
      <c r="O157" s="73">
        <f>SUMIFS(FinParameters!$G$8:$G$39,FinParameters!$B$8:$B$39,Financials!$E157,FinParameters!$C$8:$C$39,Financials!$F157)</f>
        <v>24886496.936233528</v>
      </c>
      <c r="P157" s="73">
        <f t="shared" si="35"/>
        <v>34851090.052633628</v>
      </c>
      <c r="Q157" s="73">
        <f>P157/SUMIFS(FinParameters!$H$8:$H$39,FinParameters!$B$8:$B$39,Financials!$E157,FinParameters!$C$8:$C$39,Financials!$F157)</f>
        <v>20682425.676023848</v>
      </c>
      <c r="R157" s="73">
        <f t="shared" si="47"/>
        <v>-13862413.011132844</v>
      </c>
      <c r="S157" s="12">
        <f t="shared" si="36"/>
        <v>-0.28457023493027805</v>
      </c>
      <c r="T157" s="114">
        <f t="shared" si="37"/>
        <v>108535062.17561491</v>
      </c>
      <c r="U157" s="73">
        <f>T157/SUMIFS(FinParameters!$L$8:$L$39,FinParameters!$B$8:$B$39,Financials!$E157,FinParameters!$C$8:$C$39,Financials!$F157)</f>
        <v>95929180.059882775</v>
      </c>
      <c r="V157" s="73">
        <f t="shared" si="38"/>
        <v>95929180.059882775</v>
      </c>
      <c r="W157" s="12"/>
      <c r="X157" s="73">
        <f t="shared" si="39"/>
        <v>143386152.22824854</v>
      </c>
      <c r="Y157" s="73">
        <f t="shared" si="40"/>
        <v>116611605.73590663</v>
      </c>
      <c r="Z157" s="73">
        <f t="shared" si="40"/>
        <v>82066767.048749924</v>
      </c>
      <c r="AA157" s="12">
        <f t="shared" si="41"/>
        <v>1.6846821083945387</v>
      </c>
      <c r="AB157" s="114">
        <f t="shared" si="42"/>
        <v>-65867909.980195254</v>
      </c>
      <c r="AC157" s="73">
        <f>AB157/SUMIFS(FinParameters!$L$8:$L$39,FinParameters!$B$8:$B$39,Financials!$E157,FinParameters!$C$8:$C$39,Financials!$F157)</f>
        <v>-58217634.651873283</v>
      </c>
      <c r="AD157" s="73">
        <f t="shared" si="43"/>
        <v>-58217634.651873283</v>
      </c>
      <c r="AE157" s="12"/>
      <c r="AF157" s="73">
        <f t="shared" si="44"/>
        <v>77518242.248053282</v>
      </c>
      <c r="AG157" s="73">
        <f t="shared" si="45"/>
        <v>58393971.084033348</v>
      </c>
      <c r="AH157" s="73">
        <f t="shared" si="45"/>
        <v>23849132.396876641</v>
      </c>
      <c r="AI157" s="12">
        <f t="shared" si="46"/>
        <v>0.48957949843307069</v>
      </c>
      <c r="AL157" s="73">
        <f>Summary!G157</f>
        <v>17868473.066819534</v>
      </c>
      <c r="AM157" s="73">
        <f>IF(D157&lt;&gt;"avg",SUMIFS(Summary!$H:$H,Summary!$C:$C,Financials!C157,Summary!$E:$E,Financials!E157,Summary!$D:$D,1-Financials!D157,Summary!$F:$F,Financials!F157),SUMIFS(Summary!$H:$H,Summary!$C:$C,Financials!C157,Summary!$E:$E,Financials!E157,Summary!$D:$D,"avg",Summary!$F:$F,Financials!F157))</f>
        <v>-15788779.114778478</v>
      </c>
      <c r="AN157" s="20">
        <f>Summary!I157</f>
        <v>10112512.361588769</v>
      </c>
      <c r="AP157" s="12">
        <v>1</v>
      </c>
    </row>
    <row r="158" spans="1:42" x14ac:dyDescent="0.3">
      <c r="A158">
        <v>154</v>
      </c>
      <c r="B158" t="str">
        <f>Summary!B158</f>
        <v>MarinusPortlandYallourn</v>
      </c>
      <c r="C158" t="str">
        <f>Summary!C158</f>
        <v>Wind</v>
      </c>
      <c r="D158" s="104">
        <f>Summary!D158</f>
        <v>0.95</v>
      </c>
      <c r="E158" t="str">
        <f>Summary!E158</f>
        <v>Cal-25</v>
      </c>
      <c r="F158" t="str">
        <f>Summary!F158</f>
        <v>2 Hour Battery</v>
      </c>
      <c r="G158" s="73">
        <f>SUMIFS(AL$5:AL158,$F$5:$F158,$F158,$D$5:$D158,$D158)</f>
        <v>73046567.876522616</v>
      </c>
      <c r="H158" s="73">
        <f>SUMIFS(AM$5:AM158,$F$5:$F158,$F158,$D$5:$D158,$D158)</f>
        <v>-28027506.247566849</v>
      </c>
      <c r="I158" s="20">
        <f>SUMIFS(AN$5:AN158,$F$5:$F158,$F158,$D$5:$D158,$D158)</f>
        <v>28591412.283274032</v>
      </c>
      <c r="J158" s="73">
        <f t="shared" si="32"/>
        <v>28591412.283274032</v>
      </c>
      <c r="K158" s="73">
        <f t="shared" si="33"/>
        <v>101637980.15979666</v>
      </c>
      <c r="L158" s="73">
        <f t="shared" si="34"/>
        <v>73610473.912229806</v>
      </c>
      <c r="M158" s="73">
        <f>-SUMIFS(FinParameters!$E$8:$E$39,FinParameters!$B$8:$B$39,Financials!$E158,FinParameters!$C$8:$C$39,Financials!$F158)</f>
        <v>-4903380.46875</v>
      </c>
      <c r="N158" s="73">
        <f>-SUMIFS(FinParameters!$F$8:$F$39,FinParameters!$B$8:$B$39,Financials!$E158,FinParameters!$C$8:$C$39,Financials!$F158)</f>
        <v>-73600000</v>
      </c>
      <c r="O158" s="73">
        <f>SUMIFS(FinParameters!$G$8:$G$39,FinParameters!$B$8:$B$39,Financials!$E158,FinParameters!$C$8:$C$39,Financials!$F158)</f>
        <v>24886496.936233528</v>
      </c>
      <c r="P158" s="73">
        <f t="shared" si="35"/>
        <v>23688031.814524032</v>
      </c>
      <c r="Q158" s="73">
        <f>P158/SUMIFS(FinParameters!$H$8:$H$39,FinParameters!$B$8:$B$39,Financials!$E158,FinParameters!$C$8:$C$39,Financials!$F158)</f>
        <v>14057693.939422674</v>
      </c>
      <c r="R158" s="73">
        <f t="shared" si="47"/>
        <v>-25025471.24924244</v>
      </c>
      <c r="S158" s="12">
        <f t="shared" si="36"/>
        <v>-0.51372760477693102</v>
      </c>
      <c r="T158" s="114">
        <f t="shared" si="37"/>
        <v>73046567.876522616</v>
      </c>
      <c r="U158" s="73">
        <f>T158/SUMIFS(FinParameters!$L$8:$L$39,FinParameters!$B$8:$B$39,Financials!$E158,FinParameters!$C$8:$C$39,Financials!$F158)</f>
        <v>64562522.212824136</v>
      </c>
      <c r="V158" s="73">
        <f t="shared" si="38"/>
        <v>64562522.212824136</v>
      </c>
      <c r="W158" s="12"/>
      <c r="X158" s="73">
        <f t="shared" si="39"/>
        <v>96734599.691046655</v>
      </c>
      <c r="Y158" s="73">
        <f t="shared" si="40"/>
        <v>78620216.152246803</v>
      </c>
      <c r="Z158" s="73">
        <f t="shared" si="40"/>
        <v>39537050.963581696</v>
      </c>
      <c r="AA158" s="12">
        <f t="shared" si="41"/>
        <v>0.81162405651318681</v>
      </c>
      <c r="AB158" s="114">
        <f t="shared" si="42"/>
        <v>-28027506.247566849</v>
      </c>
      <c r="AC158" s="73">
        <f>AB158/SUMIFS(FinParameters!$L$8:$L$39,FinParameters!$B$8:$B$39,Financials!$E158,FinParameters!$C$8:$C$39,Financials!$F158)</f>
        <v>-24772231.56791449</v>
      </c>
      <c r="AD158" s="73">
        <f t="shared" si="43"/>
        <v>-24772231.56791449</v>
      </c>
      <c r="AE158" s="12"/>
      <c r="AF158" s="73">
        <f t="shared" si="44"/>
        <v>68707093.443479806</v>
      </c>
      <c r="AG158" s="73">
        <f t="shared" si="45"/>
        <v>53847984.584332317</v>
      </c>
      <c r="AH158" s="73">
        <f t="shared" si="45"/>
        <v>14764819.395667206</v>
      </c>
      <c r="AI158" s="12">
        <f t="shared" si="46"/>
        <v>0.30309500378857801</v>
      </c>
      <c r="AL158" s="73">
        <f>Summary!G158</f>
        <v>9961058.1589274127</v>
      </c>
      <c r="AM158" s="73">
        <f>IF(D158&lt;&gt;"avg",SUMIFS(Summary!$H:$H,Summary!$C:$C,Financials!C158,Summary!$E:$E,Financials!E158,Summary!$D:$D,1-Financials!D158,Summary!$F:$F,Financials!F158),SUMIFS(Summary!$H:$H,Summary!$C:$C,Financials!C158,Summary!$E:$E,Financials!E158,Summary!$D:$D,"avg",Summary!$F:$F,Financials!F158))</f>
        <v>-7298177.0079055959</v>
      </c>
      <c r="AN158" s="20">
        <f>Summary!I158</f>
        <v>7582628.637416508</v>
      </c>
      <c r="AP158" s="12">
        <v>1</v>
      </c>
    </row>
    <row r="159" spans="1:42" x14ac:dyDescent="0.3">
      <c r="A159">
        <v>155</v>
      </c>
      <c r="B159" t="str">
        <f>Summary!B159</f>
        <v>MarinusPortlandYallourn</v>
      </c>
      <c r="C159" t="str">
        <f>Summary!C159</f>
        <v>Wind</v>
      </c>
      <c r="D159" s="104">
        <f>Summary!D159</f>
        <v>0.75</v>
      </c>
      <c r="E159" t="str">
        <f>Summary!E159</f>
        <v>Cal-25</v>
      </c>
      <c r="F159" t="str">
        <f>Summary!F159</f>
        <v>2 Hour Battery</v>
      </c>
      <c r="G159" s="73">
        <f>SUMIFS(AL$5:AL159,$F$5:$F159,$F159,$D$5:$D159,$D159)</f>
        <v>48992276.144187681</v>
      </c>
      <c r="H159" s="73">
        <f>SUMIFS(AM$5:AM159,$F$5:$F159,$F159,$D$5:$D159,$D159)</f>
        <v>-11435050.850829169</v>
      </c>
      <c r="I159" s="20">
        <f>SUMIFS(AN$5:AN159,$F$5:$F159,$F159,$D$5:$D159,$D159)</f>
        <v>23466933.214403413</v>
      </c>
      <c r="J159" s="73">
        <f t="shared" si="32"/>
        <v>23466933.214403413</v>
      </c>
      <c r="K159" s="73">
        <f t="shared" si="33"/>
        <v>72459209.358591095</v>
      </c>
      <c r="L159" s="73">
        <f t="shared" si="34"/>
        <v>61024158.507761925</v>
      </c>
      <c r="M159" s="73">
        <f>-SUMIFS(FinParameters!$E$8:$E$39,FinParameters!$B$8:$B$39,Financials!$E159,FinParameters!$C$8:$C$39,Financials!$F159)</f>
        <v>-4903380.46875</v>
      </c>
      <c r="N159" s="73">
        <f>-SUMIFS(FinParameters!$F$8:$F$39,FinParameters!$B$8:$B$39,Financials!$E159,FinParameters!$C$8:$C$39,Financials!$F159)</f>
        <v>-73600000</v>
      </c>
      <c r="O159" s="73">
        <f>SUMIFS(FinParameters!$G$8:$G$39,FinParameters!$B$8:$B$39,Financials!$E159,FinParameters!$C$8:$C$39,Financials!$F159)</f>
        <v>24886496.936233528</v>
      </c>
      <c r="P159" s="73">
        <f t="shared" si="35"/>
        <v>18563552.745653413</v>
      </c>
      <c r="Q159" s="73">
        <f>P159/SUMIFS(FinParameters!$H$8:$H$39,FinParameters!$B$8:$B$39,Financials!$E159,FinParameters!$C$8:$C$39,Financials!$F159)</f>
        <v>11016565.03039312</v>
      </c>
      <c r="R159" s="73">
        <f t="shared" si="47"/>
        <v>-30149950.318113059</v>
      </c>
      <c r="S159" s="12">
        <f t="shared" si="36"/>
        <v>-0.61892387986646058</v>
      </c>
      <c r="T159" s="114">
        <f t="shared" si="37"/>
        <v>48992276.144187681</v>
      </c>
      <c r="U159" s="73">
        <f>T159/SUMIFS(FinParameters!$L$8:$L$39,FinParameters!$B$8:$B$39,Financials!$E159,FinParameters!$C$8:$C$39,Financials!$F159)</f>
        <v>43302033.329789743</v>
      </c>
      <c r="V159" s="73">
        <f t="shared" si="38"/>
        <v>43302033.329789743</v>
      </c>
      <c r="W159" s="12"/>
      <c r="X159" s="73">
        <f t="shared" si="39"/>
        <v>67555828.889841095</v>
      </c>
      <c r="Y159" s="73">
        <f t="shared" si="40"/>
        <v>54318598.360182866</v>
      </c>
      <c r="Z159" s="73">
        <f t="shared" si="40"/>
        <v>13152083.011676684</v>
      </c>
      <c r="AA159" s="12">
        <f t="shared" si="41"/>
        <v>0.2699884464161913</v>
      </c>
      <c r="AB159" s="114">
        <f t="shared" si="42"/>
        <v>-11435050.850829169</v>
      </c>
      <c r="AC159" s="73">
        <f>AB159/SUMIFS(FinParameters!$L$8:$L$39,FinParameters!$B$8:$B$39,Financials!$E159,FinParameters!$C$8:$C$39,Financials!$F159)</f>
        <v>-10106918.723538218</v>
      </c>
      <c r="AD159" s="73">
        <f t="shared" si="43"/>
        <v>-10106918.723538218</v>
      </c>
      <c r="AE159" s="12"/>
      <c r="AF159" s="73">
        <f t="shared" si="44"/>
        <v>56120778.039011925</v>
      </c>
      <c r="AG159" s="73">
        <f t="shared" si="45"/>
        <v>44211679.636644647</v>
      </c>
      <c r="AH159" s="73">
        <f t="shared" si="45"/>
        <v>3045164.288138466</v>
      </c>
      <c r="AI159" s="12">
        <f t="shared" si="46"/>
        <v>6.2511708183915965E-2</v>
      </c>
      <c r="AL159" s="73">
        <f>Summary!G159</f>
        <v>4539891.0110584283</v>
      </c>
      <c r="AM159" s="73">
        <f>IF(D159&lt;&gt;"avg",SUMIFS(Summary!$H:$H,Summary!$C:$C,Financials!C159,Summary!$E:$E,Financials!E159,Summary!$D:$D,1-Financials!D159,Summary!$F:$F,Financials!F159),SUMIFS(Summary!$H:$H,Summary!$C:$C,Financials!C159,Summary!$E:$E,Financials!E159,Summary!$D:$D,"avg",Summary!$F:$F,Financials!F159))</f>
        <v>-3007899.8563239765</v>
      </c>
      <c r="AN159" s="20">
        <f>Summary!I159</f>
        <v>6284817.0020929715</v>
      </c>
      <c r="AP159" s="12">
        <v>1</v>
      </c>
    </row>
    <row r="160" spans="1:42" x14ac:dyDescent="0.3">
      <c r="A160">
        <v>156</v>
      </c>
      <c r="B160" t="str">
        <f>Summary!B160</f>
        <v>MarinusPortlandYallourn</v>
      </c>
      <c r="C160" t="str">
        <f>Summary!C160</f>
        <v>Wind</v>
      </c>
      <c r="D160" s="104">
        <f>Summary!D160</f>
        <v>0.5</v>
      </c>
      <c r="E160" t="str">
        <f>Summary!E160</f>
        <v>Cal-25</v>
      </c>
      <c r="F160" t="str">
        <f>Summary!F160</f>
        <v>2 Hour Battery</v>
      </c>
      <c r="G160" s="73">
        <f>SUMIFS(AL$5:AL160,$F$5:$F160,$F160,$D$5:$D160,$D160)</f>
        <v>31034666.338769529</v>
      </c>
      <c r="H160" s="73">
        <f>SUMIFS(AM$5:AM160,$F$5:$F160,$F160,$D$5:$D160,$D160)</f>
        <v>1343.2313374000373</v>
      </c>
      <c r="I160" s="20">
        <f>SUMIFS(AN$5:AN160,$F$5:$F160,$F160,$D$5:$D160,$D160)</f>
        <v>20186938.42533445</v>
      </c>
      <c r="J160" s="73">
        <f t="shared" si="32"/>
        <v>20186938.42533445</v>
      </c>
      <c r="K160" s="73">
        <f t="shared" si="33"/>
        <v>51221604.764103979</v>
      </c>
      <c r="L160" s="73">
        <f t="shared" si="34"/>
        <v>51222947.995441377</v>
      </c>
      <c r="M160" s="73">
        <f>-SUMIFS(FinParameters!$E$8:$E$39,FinParameters!$B$8:$B$39,Financials!$E160,FinParameters!$C$8:$C$39,Financials!$F160)</f>
        <v>-4903380.46875</v>
      </c>
      <c r="N160" s="73">
        <f>-SUMIFS(FinParameters!$F$8:$F$39,FinParameters!$B$8:$B$39,Financials!$E160,FinParameters!$C$8:$C$39,Financials!$F160)</f>
        <v>-73600000</v>
      </c>
      <c r="O160" s="73">
        <f>SUMIFS(FinParameters!$G$8:$G$39,FinParameters!$B$8:$B$39,Financials!$E160,FinParameters!$C$8:$C$39,Financials!$F160)</f>
        <v>24886496.936233528</v>
      </c>
      <c r="P160" s="73">
        <f t="shared" si="35"/>
        <v>15283557.95658445</v>
      </c>
      <c r="Q160" s="73">
        <f>P160/SUMIFS(FinParameters!$H$8:$H$39,FinParameters!$B$8:$B$39,Financials!$E160,FinParameters!$C$8:$C$39,Financials!$F160)</f>
        <v>9070047.7667949926</v>
      </c>
      <c r="R160" s="73">
        <f t="shared" si="47"/>
        <v>-33429945.107182018</v>
      </c>
      <c r="S160" s="12">
        <f t="shared" si="36"/>
        <v>-0.68625623296731253</v>
      </c>
      <c r="T160" s="114">
        <f t="shared" si="37"/>
        <v>31034666.338769529</v>
      </c>
      <c r="U160" s="73">
        <f>T160/SUMIFS(FinParameters!$L$8:$L$39,FinParameters!$B$8:$B$39,Financials!$E160,FinParameters!$C$8:$C$39,Financials!$F160)</f>
        <v>27430122.908052206</v>
      </c>
      <c r="V160" s="73">
        <f t="shared" si="38"/>
        <v>27430122.908052206</v>
      </c>
      <c r="W160" s="12"/>
      <c r="X160" s="73">
        <f t="shared" si="39"/>
        <v>46318224.295353979</v>
      </c>
      <c r="Y160" s="73">
        <f t="shared" si="40"/>
        <v>36500170.674847201</v>
      </c>
      <c r="Z160" s="73">
        <f t="shared" si="40"/>
        <v>-5999822.1991298124</v>
      </c>
      <c r="AA160" s="12">
        <f t="shared" si="41"/>
        <v>-0.12316548434786108</v>
      </c>
      <c r="AB160" s="114">
        <f t="shared" si="42"/>
        <v>1343.2313374000373</v>
      </c>
      <c r="AC160" s="73">
        <f>AB160/SUMIFS(FinParameters!$L$8:$L$39,FinParameters!$B$8:$B$39,Financials!$E160,FinParameters!$C$8:$C$39,Financials!$F160)</f>
        <v>1187.220776812489</v>
      </c>
      <c r="AD160" s="73">
        <f t="shared" si="43"/>
        <v>1187.220776812489</v>
      </c>
      <c r="AE160" s="12"/>
      <c r="AF160" s="73">
        <f t="shared" si="44"/>
        <v>46319567.526691377</v>
      </c>
      <c r="AG160" s="73">
        <f t="shared" si="45"/>
        <v>36501357.895624012</v>
      </c>
      <c r="AH160" s="73">
        <f t="shared" si="45"/>
        <v>-5998634.9783530002</v>
      </c>
      <c r="AI160" s="12">
        <f t="shared" si="46"/>
        <v>-0.123141112855315</v>
      </c>
      <c r="AL160" s="73">
        <f>Summary!G160</f>
        <v>1430178.1618219099</v>
      </c>
      <c r="AM160" s="73">
        <f>IF(D160&lt;&gt;"avg",SUMIFS(Summary!$H:$H,Summary!$C:$C,Financials!C160,Summary!$E:$E,Financials!E160,Summary!$D:$D,1-Financials!D160,Summary!$F:$F,Financials!F160),SUMIFS(Summary!$H:$H,Summary!$C:$C,Financials!C160,Summary!$E:$E,Financials!E160,Summary!$D:$D,"avg",Summary!$F:$F,Financials!F160))</f>
        <v>0</v>
      </c>
      <c r="AN160" s="20">
        <f>Summary!I160</f>
        <v>5419108.4553625397</v>
      </c>
      <c r="AP160" s="12">
        <v>1</v>
      </c>
    </row>
    <row r="161" spans="1:42" x14ac:dyDescent="0.3">
      <c r="A161">
        <v>157</v>
      </c>
      <c r="B161" t="str">
        <f>Summary!B161</f>
        <v>MarinusPortlandYallourn</v>
      </c>
      <c r="C161" t="str">
        <f>Summary!C161</f>
        <v>Wind</v>
      </c>
      <c r="D161" s="104">
        <f>Summary!D161</f>
        <v>0.25</v>
      </c>
      <c r="E161" t="str">
        <f>Summary!E161</f>
        <v>Cal-25</v>
      </c>
      <c r="F161" t="str">
        <f>Summary!F161</f>
        <v>2 Hour Battery</v>
      </c>
      <c r="G161" s="73">
        <f>SUMIFS(AL$5:AL161,$F$5:$F161,$F161,$D$5:$D161,$D161)</f>
        <v>20060551.789210334</v>
      </c>
      <c r="H161" s="73">
        <f>SUMIFS(AM$5:AM161,$F$5:$F161,$F161,$D$5:$D161,$D161)</f>
        <v>10287734.366112979</v>
      </c>
      <c r="I161" s="20">
        <f>SUMIFS(AN$5:AN161,$F$5:$F161,$F161,$D$5:$D161,$D161)</f>
        <v>17181797.605454739</v>
      </c>
      <c r="J161" s="73">
        <f t="shared" si="32"/>
        <v>17181797.605454739</v>
      </c>
      <c r="K161" s="73">
        <f t="shared" si="33"/>
        <v>37242349.394665077</v>
      </c>
      <c r="L161" s="73">
        <f t="shared" si="34"/>
        <v>47530083.760778055</v>
      </c>
      <c r="M161" s="73">
        <f>-SUMIFS(FinParameters!$E$8:$E$39,FinParameters!$B$8:$B$39,Financials!$E161,FinParameters!$C$8:$C$39,Financials!$F161)</f>
        <v>-4903380.46875</v>
      </c>
      <c r="N161" s="73">
        <f>-SUMIFS(FinParameters!$F$8:$F$39,FinParameters!$B$8:$B$39,Financials!$E161,FinParameters!$C$8:$C$39,Financials!$F161)</f>
        <v>-73600000</v>
      </c>
      <c r="O161" s="73">
        <f>SUMIFS(FinParameters!$G$8:$G$39,FinParameters!$B$8:$B$39,Financials!$E161,FinParameters!$C$8:$C$39,Financials!$F161)</f>
        <v>24886496.936233528</v>
      </c>
      <c r="P161" s="73">
        <f t="shared" si="35"/>
        <v>12278417.136704739</v>
      </c>
      <c r="Q161" s="73">
        <f>P161/SUMIFS(FinParameters!$H$8:$H$39,FinParameters!$B$8:$B$39,Financials!$E161,FinParameters!$C$8:$C$39,Financials!$F161)</f>
        <v>7286642.9562343927</v>
      </c>
      <c r="R161" s="73">
        <f t="shared" si="47"/>
        <v>-36435085.927061729</v>
      </c>
      <c r="S161" s="12">
        <f t="shared" si="36"/>
        <v>-0.74794633182852466</v>
      </c>
      <c r="T161" s="114">
        <f t="shared" si="37"/>
        <v>20060551.789210334</v>
      </c>
      <c r="U161" s="73">
        <f>T161/SUMIFS(FinParameters!$L$8:$L$39,FinParameters!$B$8:$B$39,Financials!$E161,FinParameters!$C$8:$C$39,Financials!$F161)</f>
        <v>17730604.710706327</v>
      </c>
      <c r="V161" s="73">
        <f t="shared" si="38"/>
        <v>17730604.710706327</v>
      </c>
      <c r="W161" s="12"/>
      <c r="X161" s="73">
        <f t="shared" si="39"/>
        <v>32338968.925915077</v>
      </c>
      <c r="Y161" s="73">
        <f t="shared" si="40"/>
        <v>25017247.666940719</v>
      </c>
      <c r="Z161" s="73">
        <f t="shared" si="40"/>
        <v>-18704481.216355402</v>
      </c>
      <c r="AA161" s="12">
        <f t="shared" si="41"/>
        <v>-0.38396912642211434</v>
      </c>
      <c r="AB161" s="114">
        <f t="shared" si="42"/>
        <v>10287734.366112979</v>
      </c>
      <c r="AC161" s="73">
        <f>AB161/SUMIFS(FinParameters!$L$8:$L$39,FinParameters!$B$8:$B$39,Financials!$E161,FinParameters!$C$8:$C$39,Financials!$F161)</f>
        <v>9092858.1292767357</v>
      </c>
      <c r="AD161" s="73">
        <f t="shared" si="43"/>
        <v>9092858.1292767357</v>
      </c>
      <c r="AE161" s="12"/>
      <c r="AF161" s="73">
        <f t="shared" si="44"/>
        <v>42626703.292028055</v>
      </c>
      <c r="AG161" s="73">
        <f t="shared" si="45"/>
        <v>34110105.796217456</v>
      </c>
      <c r="AH161" s="73">
        <f t="shared" si="45"/>
        <v>-9611623.0870786663</v>
      </c>
      <c r="AI161" s="12">
        <f t="shared" si="46"/>
        <v>-0.19730921577323138</v>
      </c>
      <c r="AL161" s="73">
        <f>Summary!G161</f>
        <v>-843059.41301123507</v>
      </c>
      <c r="AM161" s="73">
        <f>IF(D161&lt;&gt;"avg",SUMIFS(Summary!$H:$H,Summary!$C:$C,Financials!C161,Summary!$E:$E,Financials!E161,Summary!$D:$D,1-Financials!D161,Summary!$F:$F,Financials!F161),SUMIFS(Summary!$H:$H,Summary!$C:$C,Financials!C161,Summary!$E:$E,Financials!E161,Summary!$D:$D,"avg",Summary!$F:$F,Financials!F161))</f>
        <v>2751465.6277642976</v>
      </c>
      <c r="AN161" s="20">
        <f>Summary!I161</f>
        <v>4639143.5103227599</v>
      </c>
      <c r="AP161" s="12">
        <v>1</v>
      </c>
    </row>
    <row r="162" spans="1:42" x14ac:dyDescent="0.3">
      <c r="A162">
        <v>158</v>
      </c>
      <c r="B162" t="str">
        <f>Summary!B162</f>
        <v>MarinusPortlandYallourn</v>
      </c>
      <c r="C162" t="str">
        <f>Summary!C162</f>
        <v>Wind</v>
      </c>
      <c r="D162" s="104">
        <f>Summary!D162</f>
        <v>0.05</v>
      </c>
      <c r="E162" t="str">
        <f>Summary!E162</f>
        <v>Cal-25</v>
      </c>
      <c r="F162" t="str">
        <f>Summary!F162</f>
        <v>2 Hour Battery</v>
      </c>
      <c r="G162" s="73">
        <f>SUMIFS(AL$5:AL162,$F$5:$F162,$F162,$D$5:$D162,$D162)</f>
        <v>6039995.1753607225</v>
      </c>
      <c r="H162" s="73">
        <f>SUMIFS(AM$5:AM162,$F$5:$F162,$F162,$D$5:$D162,$D162)</f>
        <v>24204091.445847377</v>
      </c>
      <c r="I162" s="20">
        <f>SUMIFS(AN$5:AN162,$F$5:$F162,$F162,$D$5:$D162,$D162)</f>
        <v>13573346.670064256</v>
      </c>
      <c r="J162" s="73">
        <f t="shared" si="32"/>
        <v>13573346.670064256</v>
      </c>
      <c r="K162" s="73">
        <f t="shared" si="33"/>
        <v>19613341.84542498</v>
      </c>
      <c r="L162" s="73">
        <f t="shared" si="34"/>
        <v>43817433.291272357</v>
      </c>
      <c r="M162" s="73">
        <f>-SUMIFS(FinParameters!$E$8:$E$39,FinParameters!$B$8:$B$39,Financials!$E162,FinParameters!$C$8:$C$39,Financials!$F162)</f>
        <v>-4903380.46875</v>
      </c>
      <c r="N162" s="73">
        <f>-SUMIFS(FinParameters!$F$8:$F$39,FinParameters!$B$8:$B$39,Financials!$E162,FinParameters!$C$8:$C$39,Financials!$F162)</f>
        <v>-73600000</v>
      </c>
      <c r="O162" s="73">
        <f>SUMIFS(FinParameters!$G$8:$G$39,FinParameters!$B$8:$B$39,Financials!$E162,FinParameters!$C$8:$C$39,Financials!$F162)</f>
        <v>24886496.936233528</v>
      </c>
      <c r="P162" s="73">
        <f t="shared" si="35"/>
        <v>8669966.2013142556</v>
      </c>
      <c r="Q162" s="73">
        <f>P162/SUMIFS(FinParameters!$H$8:$H$39,FinParameters!$B$8:$B$39,Financials!$E162,FinParameters!$C$8:$C$39,Financials!$F162)</f>
        <v>5145202.9563927613</v>
      </c>
      <c r="R162" s="73">
        <f t="shared" si="47"/>
        <v>-40043536.862452216</v>
      </c>
      <c r="S162" s="12">
        <f t="shared" si="36"/>
        <v>-0.82202129479448072</v>
      </c>
      <c r="T162" s="114">
        <f t="shared" si="37"/>
        <v>6039995.1753607225</v>
      </c>
      <c r="U162" s="73">
        <f>T162/SUMIFS(FinParameters!$L$8:$L$39,FinParameters!$B$8:$B$39,Financials!$E162,FinParameters!$C$8:$C$39,Financials!$F162)</f>
        <v>5338475.6328833718</v>
      </c>
      <c r="V162" s="73">
        <f t="shared" si="38"/>
        <v>5338475.6328833718</v>
      </c>
      <c r="W162" s="12"/>
      <c r="X162" s="73">
        <f t="shared" si="39"/>
        <v>14709961.37667498</v>
      </c>
      <c r="Y162" s="73">
        <f t="shared" si="40"/>
        <v>10483678.589276133</v>
      </c>
      <c r="Z162" s="73">
        <f t="shared" si="40"/>
        <v>-34705061.229568847</v>
      </c>
      <c r="AA162" s="12">
        <f t="shared" si="41"/>
        <v>-0.71243205778364094</v>
      </c>
      <c r="AB162" s="114">
        <f t="shared" si="42"/>
        <v>24204091.445847377</v>
      </c>
      <c r="AC162" s="73">
        <f>AB162/SUMIFS(FinParameters!$L$8:$L$39,FinParameters!$B$8:$B$39,Financials!$E162,FinParameters!$C$8:$C$39,Financials!$F162)</f>
        <v>21392890.002105042</v>
      </c>
      <c r="AD162" s="73">
        <f t="shared" si="43"/>
        <v>21392890.002105042</v>
      </c>
      <c r="AE162" s="12"/>
      <c r="AF162" s="73">
        <f t="shared" si="44"/>
        <v>38914052.822522357</v>
      </c>
      <c r="AG162" s="73">
        <f t="shared" si="45"/>
        <v>31876568.591381177</v>
      </c>
      <c r="AH162" s="73">
        <f t="shared" si="45"/>
        <v>-13312171.227463804</v>
      </c>
      <c r="AI162" s="12">
        <f t="shared" si="46"/>
        <v>-0.27327476757395247</v>
      </c>
      <c r="AL162" s="73">
        <f>Summary!G162</f>
        <v>-4303959.8452489674</v>
      </c>
      <c r="AM162" s="73">
        <f>IF(D162&lt;&gt;"avg",SUMIFS(Summary!$H:$H,Summary!$C:$C,Financials!C162,Summary!$E:$E,Financials!E162,Summary!$D:$D,1-Financials!D162,Summary!$F:$F,Financials!F162),SUMIFS(Summary!$H:$H,Summary!$C:$C,Financials!C162,Summary!$E:$E,Financials!E162,Summary!$D:$D,"avg",Summary!$F:$F,Financials!F162))</f>
        <v>6483498.2858300339</v>
      </c>
      <c r="AN162" s="20">
        <f>Summary!I162</f>
        <v>3651200.1407092484</v>
      </c>
      <c r="AP162" s="12">
        <v>1</v>
      </c>
    </row>
    <row r="163" spans="1:42" x14ac:dyDescent="0.3">
      <c r="A163">
        <v>159</v>
      </c>
      <c r="B163" t="str">
        <f>Summary!B163</f>
        <v>MarinusPortlandYallourn</v>
      </c>
      <c r="C163" t="str">
        <f>Summary!C163</f>
        <v>Wind</v>
      </c>
      <c r="D163" s="104">
        <f>Summary!D163</f>
        <v>0</v>
      </c>
      <c r="E163" t="str">
        <f>Summary!E163</f>
        <v>Cal-25</v>
      </c>
      <c r="F163" t="str">
        <f>Summary!F163</f>
        <v>2 Hour Battery</v>
      </c>
      <c r="G163" s="73">
        <f>SUMIFS(AL$5:AL163,$F$5:$F163,$F163,$D$5:$D163,$D163)</f>
        <v>-13162386.437169567</v>
      </c>
      <c r="H163" s="73">
        <f>SUMIFS(AM$5:AM163,$F$5:$F163,$F163,$D$5:$D163,$D163)</f>
        <v>51379906.007623576</v>
      </c>
      <c r="I163" s="20">
        <f>SUMIFS(AN$5:AN163,$F$5:$F163,$F163,$D$5:$D163,$D163)</f>
        <v>7556002.9918413199</v>
      </c>
      <c r="J163" s="73">
        <f t="shared" si="32"/>
        <v>7556002.9918413199</v>
      </c>
      <c r="K163" s="73">
        <f t="shared" si="33"/>
        <v>-5606383.4453282468</v>
      </c>
      <c r="L163" s="73">
        <f t="shared" si="34"/>
        <v>45773522.562295333</v>
      </c>
      <c r="M163" s="73">
        <f>-SUMIFS(FinParameters!$E$8:$E$39,FinParameters!$B$8:$B$39,Financials!$E163,FinParameters!$C$8:$C$39,Financials!$F163)</f>
        <v>-4903380.46875</v>
      </c>
      <c r="N163" s="73">
        <f>-SUMIFS(FinParameters!$F$8:$F$39,FinParameters!$B$8:$B$39,Financials!$E163,FinParameters!$C$8:$C$39,Financials!$F163)</f>
        <v>-73600000</v>
      </c>
      <c r="O163" s="73">
        <f>SUMIFS(FinParameters!$G$8:$G$39,FinParameters!$B$8:$B$39,Financials!$E163,FinParameters!$C$8:$C$39,Financials!$F163)</f>
        <v>24886496.936233528</v>
      </c>
      <c r="P163" s="73">
        <f t="shared" si="35"/>
        <v>2652622.5230913199</v>
      </c>
      <c r="Q163" s="73">
        <f>P163/SUMIFS(FinParameters!$H$8:$H$39,FinParameters!$B$8:$B$39,Financials!$E163,FinParameters!$C$8:$C$39,Financials!$F163)</f>
        <v>1574202.3591665884</v>
      </c>
      <c r="R163" s="73">
        <f t="shared" si="47"/>
        <v>-46060880.540675156</v>
      </c>
      <c r="S163" s="12">
        <f t="shared" si="36"/>
        <v>-0.94554646337753612</v>
      </c>
      <c r="T163" s="114">
        <f t="shared" si="37"/>
        <v>-13162386.437169567</v>
      </c>
      <c r="U163" s="73">
        <f>T163/SUMIFS(FinParameters!$L$8:$L$39,FinParameters!$B$8:$B$39,Financials!$E163,FinParameters!$C$8:$C$39,Financials!$F163)</f>
        <v>-11633631.687665679</v>
      </c>
      <c r="V163" s="73">
        <f t="shared" si="38"/>
        <v>-11633631.687665679</v>
      </c>
      <c r="W163" s="12"/>
      <c r="X163" s="73">
        <f t="shared" si="39"/>
        <v>-10509763.914078247</v>
      </c>
      <c r="Y163" s="73">
        <f t="shared" si="40"/>
        <v>-10059429.32849909</v>
      </c>
      <c r="Z163" s="73">
        <f t="shared" si="40"/>
        <v>-57694512.228340834</v>
      </c>
      <c r="AA163" s="12">
        <f t="shared" si="41"/>
        <v>-1.1843638539568409</v>
      </c>
      <c r="AB163" s="114">
        <f t="shared" si="42"/>
        <v>51379906.007623576</v>
      </c>
      <c r="AC163" s="73">
        <f>AB163/SUMIFS(FinParameters!$L$8:$L$39,FinParameters!$B$8:$B$39,Financials!$E163,FinParameters!$C$8:$C$39,Financials!$F163)</f>
        <v>45412350.221812084</v>
      </c>
      <c r="AD163" s="73">
        <f t="shared" si="43"/>
        <v>45412350.221812084</v>
      </c>
      <c r="AE163" s="12"/>
      <c r="AF163" s="73">
        <f t="shared" si="44"/>
        <v>40870142.093545333</v>
      </c>
      <c r="AG163" s="73">
        <f t="shared" si="45"/>
        <v>35352920.893312991</v>
      </c>
      <c r="AH163" s="73">
        <f t="shared" si="45"/>
        <v>-12282162.00652875</v>
      </c>
      <c r="AI163" s="12">
        <f t="shared" si="46"/>
        <v>-0.25213054356717635</v>
      </c>
      <c r="AL163" s="73">
        <f>Summary!G163</f>
        <v>-7141502.280683673</v>
      </c>
      <c r="AM163" s="73">
        <f>IF(D163&lt;&gt;"avg",SUMIFS(Summary!$H:$H,Summary!$C:$C,Financials!C163,Summary!$E:$E,Financials!E163,Summary!$D:$D,1-Financials!D163,Summary!$F:$F,Financials!F163),SUMIFS(Summary!$H:$H,Summary!$C:$C,Financials!C163,Summary!$E:$E,Financials!E163,Summary!$D:$D,"avg",Summary!$F:$F,Financials!F163))</f>
        <v>13437080.172542185</v>
      </c>
      <c r="AN163" s="20">
        <f>Summary!I163</f>
        <v>2159918.1377168777</v>
      </c>
      <c r="AP163" s="12">
        <v>1</v>
      </c>
    </row>
    <row r="164" spans="1:42" x14ac:dyDescent="0.3">
      <c r="A164">
        <v>160</v>
      </c>
      <c r="B164" t="str">
        <f>Summary!B164</f>
        <v>MarinusPortlandYallourn</v>
      </c>
      <c r="C164" t="str">
        <f>Summary!C164</f>
        <v>Wind</v>
      </c>
      <c r="D164" s="104" t="str">
        <f>Summary!D164</f>
        <v>avg</v>
      </c>
      <c r="E164" t="str">
        <f>Summary!E164</f>
        <v>Cal-25</v>
      </c>
      <c r="F164" t="str">
        <f>Summary!F164</f>
        <v>2 Hour Battery</v>
      </c>
      <c r="G164" s="73">
        <f>SUMIFS(AL$5:AL164,$F$5:$F164,$F164,$D$5:$D164,$D164)</f>
        <v>35155850.684817642</v>
      </c>
      <c r="H164" s="73">
        <f>SUMIFS(AM$5:AM164,$F$5:$F164,$F164,$D$5:$D164,$D164)</f>
        <v>-818756.06798832119</v>
      </c>
      <c r="I164" s="20">
        <f>SUMIFS(AN$5:AN164,$F$5:$F164,$F164,$D$5:$D164,$D164)</f>
        <v>20516713.069699027</v>
      </c>
      <c r="J164" s="73">
        <f t="shared" si="32"/>
        <v>20516713.069699027</v>
      </c>
      <c r="K164" s="73">
        <f t="shared" si="33"/>
        <v>55672563.754516669</v>
      </c>
      <c r="L164" s="73">
        <f t="shared" si="34"/>
        <v>54853807.686528347</v>
      </c>
      <c r="M164" s="73">
        <f>-SUMIFS(FinParameters!$E$8:$E$39,FinParameters!$B$8:$B$39,Financials!$E164,FinParameters!$C$8:$C$39,Financials!$F164)</f>
        <v>-4903380.46875</v>
      </c>
      <c r="N164" s="73">
        <f>-SUMIFS(FinParameters!$F$8:$F$39,FinParameters!$B$8:$B$39,Financials!$E164,FinParameters!$C$8:$C$39,Financials!$F164)</f>
        <v>-73600000</v>
      </c>
      <c r="O164" s="73">
        <f>SUMIFS(FinParameters!$G$8:$G$39,FinParameters!$B$8:$B$39,Financials!$E164,FinParameters!$C$8:$C$39,Financials!$F164)</f>
        <v>24886496.936233528</v>
      </c>
      <c r="P164" s="73">
        <f t="shared" si="35"/>
        <v>15613332.600949027</v>
      </c>
      <c r="Q164" s="73">
        <f>P164/SUMIFS(FinParameters!$H$8:$H$39,FinParameters!$B$8:$B$39,Financials!$E164,FinParameters!$C$8:$C$39,Financials!$F164)</f>
        <v>9265752.9674531892</v>
      </c>
      <c r="R164" s="73">
        <f t="shared" si="47"/>
        <v>-33100170.462817445</v>
      </c>
      <c r="S164" s="12">
        <f t="shared" si="36"/>
        <v>-0.6794865567251237</v>
      </c>
      <c r="T164" s="114">
        <f t="shared" si="37"/>
        <v>35155850.684817642</v>
      </c>
      <c r="U164" s="73">
        <f>T164/SUMIFS(FinParameters!$L$8:$L$39,FinParameters!$B$8:$B$39,Financials!$E164,FinParameters!$C$8:$C$39,Financials!$F164)</f>
        <v>31072649.362336054</v>
      </c>
      <c r="V164" s="73">
        <f t="shared" si="38"/>
        <v>31072649.362336054</v>
      </c>
      <c r="W164" s="12"/>
      <c r="X164" s="73">
        <f t="shared" si="39"/>
        <v>50769183.285766669</v>
      </c>
      <c r="Y164" s="73">
        <f t="shared" si="40"/>
        <v>40338402.329789244</v>
      </c>
      <c r="Z164" s="73">
        <f t="shared" si="40"/>
        <v>-2027521.100481391</v>
      </c>
      <c r="AA164" s="12">
        <f t="shared" si="41"/>
        <v>-4.1621336446022887E-2</v>
      </c>
      <c r="AB164" s="114">
        <f t="shared" si="42"/>
        <v>-818756.06798832119</v>
      </c>
      <c r="AC164" s="73">
        <f>AB164/SUMIFS(FinParameters!$L$8:$L$39,FinParameters!$B$8:$B$39,Financials!$E164,FinParameters!$C$8:$C$39,Financials!$F164)</f>
        <v>-723661.06119778706</v>
      </c>
      <c r="AD164" s="73">
        <f t="shared" si="43"/>
        <v>-723661.06119778706</v>
      </c>
      <c r="AE164" s="12"/>
      <c r="AF164" s="73">
        <f t="shared" si="44"/>
        <v>49950427.217778347</v>
      </c>
      <c r="AG164" s="73">
        <f t="shared" si="45"/>
        <v>39614741.268591456</v>
      </c>
      <c r="AH164" s="73">
        <f t="shared" si="45"/>
        <v>-2751182.161679178</v>
      </c>
      <c r="AI164" s="12">
        <f t="shared" si="46"/>
        <v>-5.6476787515729522E-2</v>
      </c>
      <c r="AL164" s="73">
        <f>Summary!G164</f>
        <v>2005155.8076344277</v>
      </c>
      <c r="AM164" s="73">
        <f>IF(D164&lt;&gt;"avg",SUMIFS(Summary!$H:$H,Summary!$C:$C,Financials!C164,Summary!$E:$E,Financials!E164,Summary!$D:$D,1-Financials!D164,Summary!$F:$F,Financials!F164),SUMIFS(Summary!$H:$H,Summary!$C:$C,Financials!C164,Summary!$E:$E,Financials!E164,Summary!$D:$D,"avg",Summary!$F:$F,Financials!F164))</f>
        <v>-168453.52006753575</v>
      </c>
      <c r="AN164" s="20">
        <f>Summary!I164</f>
        <v>5499557.3860034766</v>
      </c>
      <c r="AP164" s="12">
        <v>1</v>
      </c>
    </row>
    <row r="165" spans="1:42" x14ac:dyDescent="0.3">
      <c r="A165">
        <v>161</v>
      </c>
      <c r="B165" t="str">
        <f>Summary!B165</f>
        <v>MarinusPortlandYallourn</v>
      </c>
      <c r="C165" t="str">
        <f>Summary!C165</f>
        <v>Wind</v>
      </c>
      <c r="D165" s="104">
        <f>Summary!D165</f>
        <v>1</v>
      </c>
      <c r="E165" t="str">
        <f>Summary!E165</f>
        <v>Cal-26</v>
      </c>
      <c r="F165" t="str">
        <f>Summary!F165</f>
        <v>2 Hour Battery</v>
      </c>
      <c r="G165" s="73">
        <f>SUMIFS(AL$5:AL165,$F$5:$F165,$F165,$D$5:$D165,$D165)</f>
        <v>127128847.33915149</v>
      </c>
      <c r="H165" s="73">
        <f>SUMIFS(AM$5:AM165,$F$5:$F165,$F165,$D$5:$D165,$D165)</f>
        <v>-83533461.162719473</v>
      </c>
      <c r="I165" s="20">
        <f>SUMIFS(AN$5:AN165,$F$5:$F165,$F165,$D$5:$D165,$D165)</f>
        <v>51060675.709953912</v>
      </c>
      <c r="J165" s="73">
        <f t="shared" si="32"/>
        <v>51060675.709953912</v>
      </c>
      <c r="K165" s="73">
        <f t="shared" si="33"/>
        <v>178189523.04910541</v>
      </c>
      <c r="L165" s="73">
        <f t="shared" si="34"/>
        <v>94656061.886385918</v>
      </c>
      <c r="M165" s="73">
        <f>-SUMIFS(FinParameters!$E$8:$E$39,FinParameters!$B$8:$B$39,Financials!$E165,FinParameters!$C$8:$C$39,Financials!$F165)</f>
        <v>-5889714.98046875</v>
      </c>
      <c r="N165" s="73">
        <f>-SUMIFS(FinParameters!$F$8:$F$39,FinParameters!$B$8:$B$39,Financials!$E165,FinParameters!$C$8:$C$39,Financials!$F165)</f>
        <v>-73600000</v>
      </c>
      <c r="O165" s="73">
        <f>SUMIFS(FinParameters!$G$8:$G$39,FinParameters!$B$8:$B$39,Financials!$E165,FinParameters!$C$8:$C$39,Financials!$F165)</f>
        <v>20013748.77560281</v>
      </c>
      <c r="P165" s="73">
        <f t="shared" si="35"/>
        <v>45170960.729485162</v>
      </c>
      <c r="Q165" s="73">
        <f>P165/SUMIFS(FinParameters!$H$8:$H$39,FinParameters!$B$8:$B$39,Financials!$E165,FinParameters!$C$8:$C$39,Financials!$F165)</f>
        <v>24150240.211345915</v>
      </c>
      <c r="R165" s="73">
        <f t="shared" si="47"/>
        <v>-8415290.4949120283</v>
      </c>
      <c r="S165" s="12">
        <f t="shared" si="36"/>
        <v>-0.15704197070387049</v>
      </c>
      <c r="T165" s="114">
        <f t="shared" si="37"/>
        <v>127128847.33915149</v>
      </c>
      <c r="U165" s="73">
        <f>T165/SUMIFS(FinParameters!$L$8:$L$39,FinParameters!$B$8:$B$39,Financials!$E165,FinParameters!$C$8:$C$39,Financials!$F165)</f>
        <v>109622806.63372177</v>
      </c>
      <c r="V165" s="73">
        <f t="shared" si="38"/>
        <v>109622806.63372177</v>
      </c>
      <c r="W165" s="12"/>
      <c r="X165" s="73">
        <f t="shared" si="39"/>
        <v>172299808.06863666</v>
      </c>
      <c r="Y165" s="73">
        <f t="shared" si="40"/>
        <v>133773046.84506768</v>
      </c>
      <c r="Z165" s="73">
        <f t="shared" si="40"/>
        <v>101207516.13880974</v>
      </c>
      <c r="AA165" s="12">
        <f t="shared" si="41"/>
        <v>1.8886843887435654</v>
      </c>
      <c r="AB165" s="114">
        <f t="shared" si="42"/>
        <v>-83533461.162719473</v>
      </c>
      <c r="AC165" s="73">
        <f>AB165/SUMIFS(FinParameters!$L$8:$L$39,FinParameters!$B$8:$B$39,Financials!$E165,FinParameters!$C$8:$C$39,Financials!$F165)</f>
        <v>-72030641.76344654</v>
      </c>
      <c r="AD165" s="73">
        <f t="shared" si="43"/>
        <v>-72030641.76344654</v>
      </c>
      <c r="AE165" s="12"/>
      <c r="AF165" s="73">
        <f t="shared" si="44"/>
        <v>88766346.905917183</v>
      </c>
      <c r="AG165" s="73">
        <f t="shared" si="45"/>
        <v>61742405.08162114</v>
      </c>
      <c r="AH165" s="73">
        <f t="shared" si="45"/>
        <v>29176874.375363201</v>
      </c>
      <c r="AI165" s="12">
        <f t="shared" si="46"/>
        <v>0.54448433522961792</v>
      </c>
      <c r="AL165" s="73">
        <f>Summary!G165</f>
        <v>18593785.163536575</v>
      </c>
      <c r="AM165" s="73">
        <f>IF(D165&lt;&gt;"avg",SUMIFS(Summary!$H:$H,Summary!$C:$C,Financials!C165,Summary!$E:$E,Financials!E165,Summary!$D:$D,1-Financials!D165,Summary!$F:$F,Financials!F165),SUMIFS(Summary!$H:$H,Summary!$C:$C,Financials!C165,Summary!$E:$E,Financials!E165,Summary!$D:$D,"avg",Summary!$F:$F,Financials!F165))</f>
        <v>-17665551.182524215</v>
      </c>
      <c r="AN165" s="20">
        <f>Summary!I165</f>
        <v>11306205.188570285</v>
      </c>
      <c r="AP165" s="12">
        <v>1</v>
      </c>
    </row>
    <row r="166" spans="1:42" x14ac:dyDescent="0.3">
      <c r="A166">
        <v>162</v>
      </c>
      <c r="B166" t="str">
        <f>Summary!B166</f>
        <v>MarinusPortlandYallourn</v>
      </c>
      <c r="C166" t="str">
        <f>Summary!C166</f>
        <v>Wind</v>
      </c>
      <c r="D166" s="104">
        <f>Summary!D166</f>
        <v>0.95</v>
      </c>
      <c r="E166" t="str">
        <f>Summary!E166</f>
        <v>Cal-26</v>
      </c>
      <c r="F166" t="str">
        <f>Summary!F166</f>
        <v>2 Hour Battery</v>
      </c>
      <c r="G166" s="73">
        <f>SUMIFS(AL$5:AL166,$F$5:$F166,$F166,$D$5:$D166,$D166)</f>
        <v>83308698.359680206</v>
      </c>
      <c r="H166" s="73">
        <f>SUMIFS(AM$5:AM166,$F$5:$F166,$F166,$D$5:$D166,$D166)</f>
        <v>-36804155.452951834</v>
      </c>
      <c r="I166" s="20">
        <f>SUMIFS(AN$5:AN166,$F$5:$F166,$F166,$D$5:$D166,$D166)</f>
        <v>37134931.975403212</v>
      </c>
      <c r="J166" s="73">
        <f t="shared" si="32"/>
        <v>37134931.975403212</v>
      </c>
      <c r="K166" s="73">
        <f t="shared" si="33"/>
        <v>120443630.33508343</v>
      </c>
      <c r="L166" s="73">
        <f t="shared" si="34"/>
        <v>83639474.882131577</v>
      </c>
      <c r="M166" s="73">
        <f>-SUMIFS(FinParameters!$E$8:$E$39,FinParameters!$B$8:$B$39,Financials!$E166,FinParameters!$C$8:$C$39,Financials!$F166)</f>
        <v>-5889714.98046875</v>
      </c>
      <c r="N166" s="73">
        <f>-SUMIFS(FinParameters!$F$8:$F$39,FinParameters!$B$8:$B$39,Financials!$E166,FinParameters!$C$8:$C$39,Financials!$F166)</f>
        <v>-73600000</v>
      </c>
      <c r="O166" s="73">
        <f>SUMIFS(FinParameters!$G$8:$G$39,FinParameters!$B$8:$B$39,Financials!$E166,FinParameters!$C$8:$C$39,Financials!$F166)</f>
        <v>20013748.77560281</v>
      </c>
      <c r="P166" s="73">
        <f t="shared" si="35"/>
        <v>31245216.994934462</v>
      </c>
      <c r="Q166" s="73">
        <f>P166/SUMIFS(FinParameters!$H$8:$H$39,FinParameters!$B$8:$B$39,Financials!$E166,FinParameters!$C$8:$C$39,Financials!$F166)</f>
        <v>16704968.93794748</v>
      </c>
      <c r="R166" s="73">
        <f t="shared" si="47"/>
        <v>-22341034.229462728</v>
      </c>
      <c r="S166" s="12">
        <f t="shared" si="36"/>
        <v>-0.41691728230638231</v>
      </c>
      <c r="T166" s="114">
        <f t="shared" si="37"/>
        <v>83308698.359680206</v>
      </c>
      <c r="U166" s="73">
        <f>T166/SUMIFS(FinParameters!$L$8:$L$39,FinParameters!$B$8:$B$39,Financials!$E166,FinParameters!$C$8:$C$39,Financials!$F166)</f>
        <v>71836829.502801269</v>
      </c>
      <c r="V166" s="73">
        <f t="shared" si="38"/>
        <v>71836829.502801269</v>
      </c>
      <c r="W166" s="12"/>
      <c r="X166" s="73">
        <f t="shared" si="39"/>
        <v>114553915.35461468</v>
      </c>
      <c r="Y166" s="73">
        <f t="shared" si="40"/>
        <v>88541798.440748751</v>
      </c>
      <c r="Z166" s="73">
        <f t="shared" si="40"/>
        <v>49495795.273338541</v>
      </c>
      <c r="AA166" s="12">
        <f t="shared" si="41"/>
        <v>0.92366594308063277</v>
      </c>
      <c r="AB166" s="114">
        <f t="shared" si="42"/>
        <v>-36804155.452951834</v>
      </c>
      <c r="AC166" s="73">
        <f>AB166/SUMIFS(FinParameters!$L$8:$L$39,FinParameters!$B$8:$B$39,Financials!$E166,FinParameters!$C$8:$C$39,Financials!$F166)</f>
        <v>-31736107.901403584</v>
      </c>
      <c r="AD166" s="73">
        <f t="shared" si="43"/>
        <v>-31736107.901403584</v>
      </c>
      <c r="AE166" s="12"/>
      <c r="AF166" s="73">
        <f t="shared" si="44"/>
        <v>77749759.901662841</v>
      </c>
      <c r="AG166" s="73">
        <f t="shared" si="45"/>
        <v>56805690.539345168</v>
      </c>
      <c r="AH166" s="73">
        <f t="shared" si="45"/>
        <v>17759687.371934958</v>
      </c>
      <c r="AI166" s="12">
        <f t="shared" si="46"/>
        <v>0.33142246315318247</v>
      </c>
      <c r="AL166" s="73">
        <f>Summary!G166</f>
        <v>10262130.483157594</v>
      </c>
      <c r="AM166" s="73">
        <f>IF(D166&lt;&gt;"avg",SUMIFS(Summary!$H:$H,Summary!$C:$C,Financials!C166,Summary!$E:$E,Financials!E166,Summary!$D:$D,1-Financials!D166,Summary!$F:$F,Financials!F166),SUMIFS(Summary!$H:$H,Summary!$C:$C,Financials!C166,Summary!$E:$E,Financials!E166,Summary!$D:$D,"avg",Summary!$F:$F,Financials!F166))</f>
        <v>-8776649.2053849827</v>
      </c>
      <c r="AN166" s="20">
        <f>Summary!I166</f>
        <v>8543519.692129178</v>
      </c>
      <c r="AP166" s="12">
        <v>1</v>
      </c>
    </row>
    <row r="167" spans="1:42" x14ac:dyDescent="0.3">
      <c r="A167">
        <v>163</v>
      </c>
      <c r="B167" t="str">
        <f>Summary!B167</f>
        <v>MarinusPortlandYallourn</v>
      </c>
      <c r="C167" t="str">
        <f>Summary!C167</f>
        <v>Wind</v>
      </c>
      <c r="D167" s="104">
        <f>Summary!D167</f>
        <v>0.75</v>
      </c>
      <c r="E167" t="str">
        <f>Summary!E167</f>
        <v>Cal-26</v>
      </c>
      <c r="F167" t="str">
        <f>Summary!F167</f>
        <v>2 Hour Battery</v>
      </c>
      <c r="G167" s="73">
        <f>SUMIFS(AL$5:AL167,$F$5:$F167,$F167,$D$5:$D167,$D167)</f>
        <v>54273834.69451905</v>
      </c>
      <c r="H167" s="73">
        <f>SUMIFS(AM$5:AM167,$F$5:$F167,$F167,$D$5:$D167,$D167)</f>
        <v>-14949669.073643442</v>
      </c>
      <c r="I167" s="20">
        <f>SUMIFS(AN$5:AN167,$F$5:$F167,$F167,$D$5:$D167,$D167)</f>
        <v>30547191.290023573</v>
      </c>
      <c r="J167" s="73">
        <f t="shared" si="32"/>
        <v>30547191.290023573</v>
      </c>
      <c r="K167" s="73">
        <f t="shared" si="33"/>
        <v>84821025.984542623</v>
      </c>
      <c r="L167" s="73">
        <f t="shared" si="34"/>
        <v>69871356.910899192</v>
      </c>
      <c r="M167" s="73">
        <f>-SUMIFS(FinParameters!$E$8:$E$39,FinParameters!$B$8:$B$39,Financials!$E167,FinParameters!$C$8:$C$39,Financials!$F167)</f>
        <v>-5889714.98046875</v>
      </c>
      <c r="N167" s="73">
        <f>-SUMIFS(FinParameters!$F$8:$F$39,FinParameters!$B$8:$B$39,Financials!$E167,FinParameters!$C$8:$C$39,Financials!$F167)</f>
        <v>-73600000</v>
      </c>
      <c r="O167" s="73">
        <f>SUMIFS(FinParameters!$G$8:$G$39,FinParameters!$B$8:$B$39,Financials!$E167,FinParameters!$C$8:$C$39,Financials!$F167)</f>
        <v>20013748.77560281</v>
      </c>
      <c r="P167" s="73">
        <f t="shared" si="35"/>
        <v>24657476.309554823</v>
      </c>
      <c r="Q167" s="73">
        <f>P167/SUMIFS(FinParameters!$H$8:$H$39,FinParameters!$B$8:$B$39,Financials!$E167,FinParameters!$C$8:$C$39,Financials!$F167)</f>
        <v>13182893.74997996</v>
      </c>
      <c r="R167" s="73">
        <f t="shared" si="47"/>
        <v>-28928774.914842367</v>
      </c>
      <c r="S167" s="12">
        <f t="shared" si="36"/>
        <v>-0.53985442634717162</v>
      </c>
      <c r="T167" s="114">
        <f t="shared" si="37"/>
        <v>54273834.69451905</v>
      </c>
      <c r="U167" s="73">
        <f>T167/SUMIFS(FinParameters!$L$8:$L$39,FinParameters!$B$8:$B$39,Financials!$E167,FinParameters!$C$8:$C$39,Financials!$F167)</f>
        <v>46800157.560742281</v>
      </c>
      <c r="V167" s="73">
        <f t="shared" si="38"/>
        <v>46800157.560742281</v>
      </c>
      <c r="W167" s="12"/>
      <c r="X167" s="73">
        <f t="shared" si="39"/>
        <v>78931311.004073873</v>
      </c>
      <c r="Y167" s="73">
        <f t="shared" si="40"/>
        <v>59983051.310722239</v>
      </c>
      <c r="Z167" s="73">
        <f t="shared" si="40"/>
        <v>17871382.645899914</v>
      </c>
      <c r="AA167" s="12">
        <f t="shared" si="41"/>
        <v>0.33350686486841391</v>
      </c>
      <c r="AB167" s="114">
        <f t="shared" si="42"/>
        <v>-14949669.073643442</v>
      </c>
      <c r="AC167" s="73">
        <f>AB167/SUMIFS(FinParameters!$L$8:$L$39,FinParameters!$B$8:$B$39,Financials!$E167,FinParameters!$C$8:$C$39,Financials!$F167)</f>
        <v>-12891052.78934942</v>
      </c>
      <c r="AD167" s="73">
        <f t="shared" si="43"/>
        <v>-12891052.78934942</v>
      </c>
      <c r="AE167" s="12"/>
      <c r="AF167" s="73">
        <f t="shared" si="44"/>
        <v>63981641.930430427</v>
      </c>
      <c r="AG167" s="73">
        <f t="shared" si="45"/>
        <v>47091998.521372817</v>
      </c>
      <c r="AH167" s="73">
        <f t="shared" si="45"/>
        <v>4980329.8565504942</v>
      </c>
      <c r="AI167" s="12">
        <f t="shared" si="46"/>
        <v>9.2940441675886609E-2</v>
      </c>
      <c r="AL167" s="73">
        <f>Summary!G167</f>
        <v>5281558.5503313709</v>
      </c>
      <c r="AM167" s="73">
        <f>IF(D167&lt;&gt;"avg",SUMIFS(Summary!$H:$H,Summary!$C:$C,Financials!C167,Summary!$E:$E,Financials!E167,Summary!$D:$D,1-Financials!D167,Summary!$F:$F,Financials!F167),SUMIFS(Summary!$H:$H,Summary!$C:$C,Financials!C167,Summary!$E:$E,Financials!E167,Summary!$D:$D,"avg",Summary!$F:$F,Financials!F167))</f>
        <v>-3514618.2228142736</v>
      </c>
      <c r="AN167" s="20">
        <f>Summary!I167</f>
        <v>7080258.0756201595</v>
      </c>
      <c r="AP167" s="12">
        <v>1</v>
      </c>
    </row>
    <row r="168" spans="1:42" x14ac:dyDescent="0.3">
      <c r="A168">
        <v>164</v>
      </c>
      <c r="B168" t="str">
        <f>Summary!B168</f>
        <v>MarinusPortlandYallourn</v>
      </c>
      <c r="C168" t="str">
        <f>Summary!C168</f>
        <v>Wind</v>
      </c>
      <c r="D168" s="104">
        <f>Summary!D168</f>
        <v>0.5</v>
      </c>
      <c r="E168" t="str">
        <f>Summary!E168</f>
        <v>Cal-26</v>
      </c>
      <c r="F168" t="str">
        <f>Summary!F168</f>
        <v>2 Hour Battery</v>
      </c>
      <c r="G168" s="73">
        <f>SUMIFS(AL$5:AL168,$F$5:$F168,$F168,$D$5:$D168,$D168)</f>
        <v>32858836.523876451</v>
      </c>
      <c r="H168" s="73">
        <f>SUMIFS(AM$5:AM168,$F$5:$F168,$F168,$D$5:$D168,$D168)</f>
        <v>20711.956569170405</v>
      </c>
      <c r="I168" s="20">
        <f>SUMIFS(AN$5:AN168,$F$5:$F168,$F168,$D$5:$D168,$D168)</f>
        <v>26221603.254593026</v>
      </c>
      <c r="J168" s="73">
        <f t="shared" si="32"/>
        <v>26221603.254593026</v>
      </c>
      <c r="K168" s="73">
        <f t="shared" si="33"/>
        <v>59080439.778469473</v>
      </c>
      <c r="L168" s="73">
        <f t="shared" si="34"/>
        <v>59101151.735038646</v>
      </c>
      <c r="M168" s="73">
        <f>-SUMIFS(FinParameters!$E$8:$E$39,FinParameters!$B$8:$B$39,Financials!$E168,FinParameters!$C$8:$C$39,Financials!$F168)</f>
        <v>-5889714.98046875</v>
      </c>
      <c r="N168" s="73">
        <f>-SUMIFS(FinParameters!$F$8:$F$39,FinParameters!$B$8:$B$39,Financials!$E168,FinParameters!$C$8:$C$39,Financials!$F168)</f>
        <v>-73600000</v>
      </c>
      <c r="O168" s="73">
        <f>SUMIFS(FinParameters!$G$8:$G$39,FinParameters!$B$8:$B$39,Financials!$E168,FinParameters!$C$8:$C$39,Financials!$F168)</f>
        <v>20013748.77560281</v>
      </c>
      <c r="P168" s="73">
        <f t="shared" si="35"/>
        <v>20331888.274124276</v>
      </c>
      <c r="Q168" s="73">
        <f>P168/SUMIFS(FinParameters!$H$8:$H$39,FinParameters!$B$8:$B$39,Financials!$E168,FinParameters!$C$8:$C$39,Financials!$F168)</f>
        <v>10870257.7461417</v>
      </c>
      <c r="R168" s="73">
        <f t="shared" si="47"/>
        <v>-33254362.95027291</v>
      </c>
      <c r="S168" s="12">
        <f t="shared" si="36"/>
        <v>-0.62057640141717152</v>
      </c>
      <c r="T168" s="114">
        <f t="shared" si="37"/>
        <v>32858836.523876451</v>
      </c>
      <c r="U168" s="73">
        <f>T168/SUMIFS(FinParameters!$L$8:$L$39,FinParameters!$B$8:$B$39,Financials!$E168,FinParameters!$C$8:$C$39,Financials!$F168)</f>
        <v>28334071.753647227</v>
      </c>
      <c r="V168" s="73">
        <f t="shared" si="38"/>
        <v>28334071.753647227</v>
      </c>
      <c r="W168" s="12"/>
      <c r="X168" s="73">
        <f t="shared" si="39"/>
        <v>53190724.798000723</v>
      </c>
      <c r="Y168" s="73">
        <f t="shared" si="40"/>
        <v>39204329.499788925</v>
      </c>
      <c r="Z168" s="73">
        <f t="shared" si="40"/>
        <v>-4920291.1966256835</v>
      </c>
      <c r="AA168" s="12">
        <f t="shared" si="41"/>
        <v>-9.1820030030119612E-2</v>
      </c>
      <c r="AB168" s="114">
        <f t="shared" si="42"/>
        <v>20711.956569170405</v>
      </c>
      <c r="AC168" s="73">
        <f>AB168/SUMIFS(FinParameters!$L$8:$L$39,FinParameters!$B$8:$B$39,Financials!$E168,FinParameters!$C$8:$C$39,Financials!$F168)</f>
        <v>17859.855237505726</v>
      </c>
      <c r="AD168" s="73">
        <f t="shared" si="43"/>
        <v>17859.855237505726</v>
      </c>
      <c r="AE168" s="12"/>
      <c r="AF168" s="73">
        <f t="shared" si="44"/>
        <v>53211436.754569896</v>
      </c>
      <c r="AG168" s="73">
        <f t="shared" si="45"/>
        <v>39222189.355026431</v>
      </c>
      <c r="AH168" s="73">
        <f t="shared" si="45"/>
        <v>-4902431.3413881781</v>
      </c>
      <c r="AI168" s="12">
        <f t="shared" si="46"/>
        <v>-9.1486738284020111E-2</v>
      </c>
      <c r="AL168" s="73">
        <f>Summary!G168</f>
        <v>1824170.1851069212</v>
      </c>
      <c r="AM168" s="73">
        <f>IF(D168&lt;&gt;"avg",SUMIFS(Summary!$H:$H,Summary!$C:$C,Financials!C168,Summary!$E:$E,Financials!E168,Summary!$D:$D,1-Financials!D168,Summary!$F:$F,Financials!F168),SUMIFS(Summary!$H:$H,Summary!$C:$C,Financials!C168,Summary!$E:$E,Financials!E168,Summary!$D:$D,"avg",Summary!$F:$F,Financials!F168))</f>
        <v>19368.725231770368</v>
      </c>
      <c r="AN168" s="20">
        <f>Summary!I168</f>
        <v>6034664.829258576</v>
      </c>
      <c r="AP168" s="12">
        <v>1</v>
      </c>
    </row>
    <row r="169" spans="1:42" x14ac:dyDescent="0.3">
      <c r="A169">
        <v>165</v>
      </c>
      <c r="B169" t="str">
        <f>Summary!B169</f>
        <v>MarinusPortlandYallourn</v>
      </c>
      <c r="C169" t="str">
        <f>Summary!C169</f>
        <v>Wind</v>
      </c>
      <c r="D169" s="104">
        <f>Summary!D169</f>
        <v>0.25</v>
      </c>
      <c r="E169" t="str">
        <f>Summary!E169</f>
        <v>Cal-26</v>
      </c>
      <c r="F169" t="str">
        <f>Summary!F169</f>
        <v>2 Hour Battery</v>
      </c>
      <c r="G169" s="73">
        <f>SUMIFS(AL$5:AL169,$F$5:$F169,$F169,$D$5:$D169,$D169)</f>
        <v>19075764.352044839</v>
      </c>
      <c r="H169" s="73">
        <f>SUMIFS(AM$5:AM169,$F$5:$F169,$F169,$D$5:$D169,$D169)</f>
        <v>13580958.580389177</v>
      </c>
      <c r="I169" s="20">
        <f>SUMIFS(AN$5:AN169,$F$5:$F169,$F169,$D$5:$D169,$D169)</f>
        <v>22232659.598330293</v>
      </c>
      <c r="J169" s="73">
        <f t="shared" si="32"/>
        <v>22232659.598330293</v>
      </c>
      <c r="K169" s="73">
        <f t="shared" si="33"/>
        <v>41308423.950375132</v>
      </c>
      <c r="L169" s="73">
        <f t="shared" si="34"/>
        <v>54889382.530764312</v>
      </c>
      <c r="M169" s="73">
        <f>-SUMIFS(FinParameters!$E$8:$E$39,FinParameters!$B$8:$B$39,Financials!$E169,FinParameters!$C$8:$C$39,Financials!$F169)</f>
        <v>-5889714.98046875</v>
      </c>
      <c r="N169" s="73">
        <f>-SUMIFS(FinParameters!$F$8:$F$39,FinParameters!$B$8:$B$39,Financials!$E169,FinParameters!$C$8:$C$39,Financials!$F169)</f>
        <v>-73600000</v>
      </c>
      <c r="O169" s="73">
        <f>SUMIFS(FinParameters!$G$8:$G$39,FinParameters!$B$8:$B$39,Financials!$E169,FinParameters!$C$8:$C$39,Financials!$F169)</f>
        <v>20013748.77560281</v>
      </c>
      <c r="P169" s="73">
        <f t="shared" si="35"/>
        <v>16342944.617861543</v>
      </c>
      <c r="Q169" s="73">
        <f>P169/SUMIFS(FinParameters!$H$8:$H$39,FinParameters!$B$8:$B$39,Financials!$E169,FinParameters!$C$8:$C$39,Financials!$F169)</f>
        <v>8737605.5746463109</v>
      </c>
      <c r="R169" s="73">
        <f t="shared" si="47"/>
        <v>-37243306.606535651</v>
      </c>
      <c r="S169" s="12">
        <f t="shared" si="36"/>
        <v>-0.69501608631990308</v>
      </c>
      <c r="T169" s="114">
        <f t="shared" si="37"/>
        <v>19075764.352044839</v>
      </c>
      <c r="U169" s="73">
        <f>T169/SUMIFS(FinParameters!$L$8:$L$39,FinParameters!$B$8:$B$39,Financials!$E169,FinParameters!$C$8:$C$39,Financials!$F169)</f>
        <v>16448971.81656938</v>
      </c>
      <c r="V169" s="73">
        <f t="shared" si="38"/>
        <v>16448971.81656938</v>
      </c>
      <c r="W169" s="12"/>
      <c r="X169" s="73">
        <f t="shared" si="39"/>
        <v>35418708.969906382</v>
      </c>
      <c r="Y169" s="73">
        <f t="shared" si="40"/>
        <v>25186577.391215689</v>
      </c>
      <c r="Z169" s="73">
        <f t="shared" si="40"/>
        <v>-20794334.78996627</v>
      </c>
      <c r="AA169" s="12">
        <f t="shared" si="41"/>
        <v>-0.38805354572926076</v>
      </c>
      <c r="AB169" s="114">
        <f t="shared" si="42"/>
        <v>13580958.580389177</v>
      </c>
      <c r="AC169" s="73">
        <f>AB169/SUMIFS(FinParameters!$L$8:$L$39,FinParameters!$B$8:$B$39,Financials!$E169,FinParameters!$C$8:$C$39,Financials!$F169)</f>
        <v>11710818.020609012</v>
      </c>
      <c r="AD169" s="73">
        <f t="shared" si="43"/>
        <v>11710818.020609012</v>
      </c>
      <c r="AE169" s="12"/>
      <c r="AF169" s="73">
        <f t="shared" si="44"/>
        <v>48999667.550295562</v>
      </c>
      <c r="AG169" s="73">
        <f t="shared" si="45"/>
        <v>36897395.411824703</v>
      </c>
      <c r="AH169" s="73">
        <f t="shared" si="45"/>
        <v>-9083516.7693572585</v>
      </c>
      <c r="AI169" s="12">
        <f t="shared" si="46"/>
        <v>-0.16951207747896424</v>
      </c>
      <c r="AL169" s="73">
        <f>Summary!G169</f>
        <v>-984787.43716549641</v>
      </c>
      <c r="AM169" s="73">
        <f>IF(D169&lt;&gt;"avg",SUMIFS(Summary!$H:$H,Summary!$C:$C,Financials!C169,Summary!$E:$E,Financials!E169,Summary!$D:$D,1-Financials!D169,Summary!$F:$F,Financials!F169),SUMIFS(Summary!$H:$H,Summary!$C:$C,Financials!C169,Summary!$E:$E,Financials!E169,Summary!$D:$D,"avg",Summary!$F:$F,Financials!F169))</f>
        <v>3293224.2142761978</v>
      </c>
      <c r="AN169" s="20">
        <f>Summary!I169</f>
        <v>5050861.9928755546</v>
      </c>
      <c r="AP169" s="12">
        <v>1</v>
      </c>
    </row>
    <row r="170" spans="1:42" x14ac:dyDescent="0.3">
      <c r="A170">
        <v>166</v>
      </c>
      <c r="B170" t="str">
        <f>Summary!B170</f>
        <v>MarinusPortlandYallourn</v>
      </c>
      <c r="C170" t="str">
        <f>Summary!C170</f>
        <v>Wind</v>
      </c>
      <c r="D170" s="104">
        <f>Summary!D170</f>
        <v>0.05</v>
      </c>
      <c r="E170" t="str">
        <f>Summary!E170</f>
        <v>Cal-26</v>
      </c>
      <c r="F170" t="str">
        <f>Summary!F170</f>
        <v>2 Hour Battery</v>
      </c>
      <c r="G170" s="73">
        <f>SUMIFS(AL$5:AL170,$F$5:$F170,$F170,$D$5:$D170,$D170)</f>
        <v>3241183.3816277073</v>
      </c>
      <c r="H170" s="73">
        <f>SUMIFS(AM$5:AM170,$F$5:$F170,$F170,$D$5:$D170,$D170)</f>
        <v>31794902.960518286</v>
      </c>
      <c r="I170" s="20">
        <f>SUMIFS(AN$5:AN170,$F$5:$F170,$F170,$D$5:$D170,$D170)</f>
        <v>17510272.477462403</v>
      </c>
      <c r="J170" s="73">
        <f t="shared" si="32"/>
        <v>17510272.477462403</v>
      </c>
      <c r="K170" s="73">
        <f t="shared" si="33"/>
        <v>20751455.859090112</v>
      </c>
      <c r="L170" s="73">
        <f t="shared" si="34"/>
        <v>52546358.819608398</v>
      </c>
      <c r="M170" s="73">
        <f>-SUMIFS(FinParameters!$E$8:$E$39,FinParameters!$B$8:$B$39,Financials!$E170,FinParameters!$C$8:$C$39,Financials!$F170)</f>
        <v>-5889714.98046875</v>
      </c>
      <c r="N170" s="73">
        <f>-SUMIFS(FinParameters!$F$8:$F$39,FinParameters!$B$8:$B$39,Financials!$E170,FinParameters!$C$8:$C$39,Financials!$F170)</f>
        <v>-73600000</v>
      </c>
      <c r="O170" s="73">
        <f>SUMIFS(FinParameters!$G$8:$G$39,FinParameters!$B$8:$B$39,Financials!$E170,FinParameters!$C$8:$C$39,Financials!$F170)</f>
        <v>20013748.77560281</v>
      </c>
      <c r="P170" s="73">
        <f t="shared" si="35"/>
        <v>11620557.496993653</v>
      </c>
      <c r="Q170" s="73">
        <f>P170/SUMIFS(FinParameters!$H$8:$H$39,FinParameters!$B$8:$B$39,Financials!$E170,FinParameters!$C$8:$C$39,Financials!$F170)</f>
        <v>6212824.5760105615</v>
      </c>
      <c r="R170" s="73">
        <f t="shared" si="47"/>
        <v>-41965693.727403536</v>
      </c>
      <c r="S170" s="12">
        <f t="shared" si="36"/>
        <v>-0.78314292880217473</v>
      </c>
      <c r="T170" s="114">
        <f t="shared" si="37"/>
        <v>3241183.3816277073</v>
      </c>
      <c r="U170" s="73">
        <f>T170/SUMIFS(FinParameters!$L$8:$L$39,FinParameters!$B$8:$B$39,Financials!$E170,FinParameters!$C$8:$C$39,Financials!$F170)</f>
        <v>2794862.2719808421</v>
      </c>
      <c r="V170" s="73">
        <f t="shared" si="38"/>
        <v>2794862.2719808421</v>
      </c>
      <c r="W170" s="12"/>
      <c r="X170" s="73">
        <f t="shared" si="39"/>
        <v>14861740.878621362</v>
      </c>
      <c r="Y170" s="73">
        <f t="shared" si="40"/>
        <v>9007686.8479914032</v>
      </c>
      <c r="Z170" s="73">
        <f t="shared" si="40"/>
        <v>-39170831.455422692</v>
      </c>
      <c r="AA170" s="12">
        <f t="shared" si="41"/>
        <v>-0.73098659750224648</v>
      </c>
      <c r="AB170" s="114">
        <f t="shared" si="42"/>
        <v>31794902.960518286</v>
      </c>
      <c r="AC170" s="73">
        <f>AB170/SUMIFS(FinParameters!$L$8:$L$39,FinParameters!$B$8:$B$39,Financials!$E170,FinParameters!$C$8:$C$39,Financials!$F170)</f>
        <v>27416645.176373288</v>
      </c>
      <c r="AD170" s="73">
        <f t="shared" si="43"/>
        <v>27416645.176373288</v>
      </c>
      <c r="AE170" s="12"/>
      <c r="AF170" s="73">
        <f t="shared" si="44"/>
        <v>46656643.839139648</v>
      </c>
      <c r="AG170" s="73">
        <f t="shared" si="45"/>
        <v>36424332.024364695</v>
      </c>
      <c r="AH170" s="73">
        <f t="shared" si="45"/>
        <v>-11754186.279049404</v>
      </c>
      <c r="AI170" s="12">
        <f t="shared" si="46"/>
        <v>-0.21935078514501236</v>
      </c>
      <c r="AL170" s="73">
        <f>Summary!G170</f>
        <v>-2798811.7937330152</v>
      </c>
      <c r="AM170" s="73">
        <f>IF(D170&lt;&gt;"avg",SUMIFS(Summary!$H:$H,Summary!$C:$C,Financials!C170,Summary!$E:$E,Financials!E170,Summary!$D:$D,1-Financials!D170,Summary!$F:$F,Financials!F170),SUMIFS(Summary!$H:$H,Summary!$C:$C,Financials!C170,Summary!$E:$E,Financials!E170,Summary!$D:$D,"avg",Summary!$F:$F,Financials!F170))</f>
        <v>7590811.5146709075</v>
      </c>
      <c r="AN170" s="20">
        <f>Summary!I170</f>
        <v>3936925.8073981479</v>
      </c>
      <c r="AP170" s="12">
        <v>1</v>
      </c>
    </row>
    <row r="171" spans="1:42" x14ac:dyDescent="0.3">
      <c r="A171">
        <v>167</v>
      </c>
      <c r="B171" t="str">
        <f>Summary!B171</f>
        <v>MarinusPortlandYallourn</v>
      </c>
      <c r="C171" t="str">
        <f>Summary!C171</f>
        <v>Wind</v>
      </c>
      <c r="D171" s="104">
        <f>Summary!D171</f>
        <v>0</v>
      </c>
      <c r="E171" t="str">
        <f>Summary!E171</f>
        <v>Cal-26</v>
      </c>
      <c r="F171" t="str">
        <f>Summary!F171</f>
        <v>2 Hour Battery</v>
      </c>
      <c r="G171" s="73">
        <f>SUMIFS(AL$5:AL171,$F$5:$F171,$F171,$D$5:$D171,$D171)</f>
        <v>-19998020.453489393</v>
      </c>
      <c r="H171" s="73">
        <f>SUMIFS(AM$5:AM171,$F$5:$F171,$F171,$D$5:$D171,$D171)</f>
        <v>66751819.79854998</v>
      </c>
      <c r="I171" s="20">
        <f>SUMIFS(AN$5:AN171,$F$5:$F171,$F171,$D$5:$D171,$D171)</f>
        <v>9545315.2176611461</v>
      </c>
      <c r="J171" s="73">
        <f t="shared" si="32"/>
        <v>9545315.2176611461</v>
      </c>
      <c r="K171" s="73">
        <f t="shared" si="33"/>
        <v>-10452705.235828247</v>
      </c>
      <c r="L171" s="73">
        <f t="shared" si="34"/>
        <v>56299114.562721729</v>
      </c>
      <c r="M171" s="73">
        <f>-SUMIFS(FinParameters!$E$8:$E$39,FinParameters!$B$8:$B$39,Financials!$E171,FinParameters!$C$8:$C$39,Financials!$F171)</f>
        <v>-5889714.98046875</v>
      </c>
      <c r="N171" s="73">
        <f>-SUMIFS(FinParameters!$F$8:$F$39,FinParameters!$B$8:$B$39,Financials!$E171,FinParameters!$C$8:$C$39,Financials!$F171)</f>
        <v>-73600000</v>
      </c>
      <c r="O171" s="73">
        <f>SUMIFS(FinParameters!$G$8:$G$39,FinParameters!$B$8:$B$39,Financials!$E171,FinParameters!$C$8:$C$39,Financials!$F171)</f>
        <v>20013748.77560281</v>
      </c>
      <c r="P171" s="73">
        <f t="shared" si="35"/>
        <v>3655600.2371923961</v>
      </c>
      <c r="Q171" s="73">
        <f>P171/SUMIFS(FinParameters!$H$8:$H$39,FinParameters!$B$8:$B$39,Financials!$E171,FinParameters!$C$8:$C$39,Financials!$F171)</f>
        <v>1954433.1672189273</v>
      </c>
      <c r="R171" s="73">
        <f t="shared" si="47"/>
        <v>-49930650.987204798</v>
      </c>
      <c r="S171" s="12">
        <f t="shared" si="36"/>
        <v>-0.93178100438703504</v>
      </c>
      <c r="T171" s="114">
        <f t="shared" si="37"/>
        <v>-19998020.453489393</v>
      </c>
      <c r="U171" s="73">
        <f>T171/SUMIFS(FinParameters!$L$8:$L$39,FinParameters!$B$8:$B$39,Financials!$E171,FinParameters!$C$8:$C$39,Financials!$F171)</f>
        <v>-17244230.362457972</v>
      </c>
      <c r="V171" s="73">
        <f t="shared" si="38"/>
        <v>-17244230.362457972</v>
      </c>
      <c r="W171" s="12"/>
      <c r="X171" s="73">
        <f t="shared" si="39"/>
        <v>-16342420.216296997</v>
      </c>
      <c r="Y171" s="73">
        <f t="shared" si="40"/>
        <v>-15289797.195239045</v>
      </c>
      <c r="Z171" s="73">
        <f t="shared" si="40"/>
        <v>-67174881.349662766</v>
      </c>
      <c r="AA171" s="12">
        <f t="shared" si="41"/>
        <v>-1.2535842648958961</v>
      </c>
      <c r="AB171" s="114">
        <f t="shared" si="42"/>
        <v>66751819.79854998</v>
      </c>
      <c r="AC171" s="73">
        <f>AB171/SUMIFS(FinParameters!$L$8:$L$39,FinParameters!$B$8:$B$39,Financials!$E171,FinParameters!$C$8:$C$39,Financials!$F171)</f>
        <v>57559885.009450011</v>
      </c>
      <c r="AD171" s="73">
        <f t="shared" si="43"/>
        <v>57559885.009450011</v>
      </c>
      <c r="AE171" s="12"/>
      <c r="AF171" s="73">
        <f t="shared" si="44"/>
        <v>50409399.582252979</v>
      </c>
      <c r="AG171" s="73">
        <f t="shared" si="45"/>
        <v>42270087.814210966</v>
      </c>
      <c r="AH171" s="73">
        <f t="shared" si="45"/>
        <v>-9614996.3402127549</v>
      </c>
      <c r="AI171" s="12">
        <f t="shared" si="46"/>
        <v>-0.17943028520411147</v>
      </c>
      <c r="AL171" s="73">
        <f>Summary!G171</f>
        <v>-6835634.0163198262</v>
      </c>
      <c r="AM171" s="73">
        <f>IF(D171&lt;&gt;"avg",SUMIFS(Summary!$H:$H,Summary!$C:$C,Financials!C171,Summary!$E:$E,Financials!E171,Summary!$D:$D,1-Financials!D171,Summary!$F:$F,Financials!F171),SUMIFS(Summary!$H:$H,Summary!$C:$C,Financials!C171,Summary!$E:$E,Financials!E171,Summary!$D:$D,"avg",Summary!$F:$F,Financials!F171))</f>
        <v>15371913.790926408</v>
      </c>
      <c r="AN171" s="20">
        <f>Summary!I171</f>
        <v>1989312.2258198252</v>
      </c>
      <c r="AP171" s="12">
        <v>1</v>
      </c>
    </row>
    <row r="172" spans="1:42" x14ac:dyDescent="0.3">
      <c r="A172">
        <v>168</v>
      </c>
      <c r="B172" t="str">
        <f>Summary!B172</f>
        <v>MarinusPortlandYallourn</v>
      </c>
      <c r="C172" t="str">
        <f>Summary!C172</f>
        <v>Wind</v>
      </c>
      <c r="D172" s="104" t="str">
        <f>Summary!D172</f>
        <v>avg</v>
      </c>
      <c r="E172" t="str">
        <f>Summary!E172</f>
        <v>Cal-26</v>
      </c>
      <c r="F172" t="str">
        <f>Summary!F172</f>
        <v>2 Hour Battery</v>
      </c>
      <c r="G172" s="73">
        <f>SUMIFS(AL$5:AL172,$F$5:$F172,$F172,$D$5:$D172,$D172)</f>
        <v>37584429.9425878</v>
      </c>
      <c r="H172" s="73">
        <f>SUMIFS(AM$5:AM172,$F$5:$F172,$F172,$D$5:$D172,$D172)</f>
        <v>-1058070.8902286869</v>
      </c>
      <c r="I172" s="20">
        <f>SUMIFS(AN$5:AN172,$F$5:$F172,$F172,$D$5:$D172,$D172)</f>
        <v>26629076.942513544</v>
      </c>
      <c r="J172" s="73">
        <f t="shared" si="32"/>
        <v>26629076.942513544</v>
      </c>
      <c r="K172" s="73">
        <f t="shared" si="33"/>
        <v>64213506.885101348</v>
      </c>
      <c r="L172" s="73">
        <f t="shared" si="34"/>
        <v>63155435.994872659</v>
      </c>
      <c r="M172" s="73">
        <f>-SUMIFS(FinParameters!$E$8:$E$39,FinParameters!$B$8:$B$39,Financials!$E172,FinParameters!$C$8:$C$39,Financials!$F172)</f>
        <v>-5889714.98046875</v>
      </c>
      <c r="N172" s="73">
        <f>-SUMIFS(FinParameters!$F$8:$F$39,FinParameters!$B$8:$B$39,Financials!$E172,FinParameters!$C$8:$C$39,Financials!$F172)</f>
        <v>-73600000</v>
      </c>
      <c r="O172" s="73">
        <f>SUMIFS(FinParameters!$G$8:$G$39,FinParameters!$B$8:$B$39,Financials!$E172,FinParameters!$C$8:$C$39,Financials!$F172)</f>
        <v>20013748.77560281</v>
      </c>
      <c r="P172" s="73">
        <f t="shared" si="35"/>
        <v>20739361.962044794</v>
      </c>
      <c r="Q172" s="73">
        <f>P172/SUMIFS(FinParameters!$H$8:$H$39,FinParameters!$B$8:$B$39,Financials!$E172,FinParameters!$C$8:$C$39,Financials!$F172)</f>
        <v>11088109.819335708</v>
      </c>
      <c r="R172" s="73">
        <f t="shared" si="47"/>
        <v>-32846889.2623524</v>
      </c>
      <c r="S172" s="12">
        <f t="shared" si="36"/>
        <v>-0.61297232987624251</v>
      </c>
      <c r="T172" s="114">
        <f t="shared" si="37"/>
        <v>37584429.9425878</v>
      </c>
      <c r="U172" s="73">
        <f>T172/SUMIFS(FinParameters!$L$8:$L$39,FinParameters!$B$8:$B$39,Financials!$E172,FinParameters!$C$8:$C$39,Financials!$F172)</f>
        <v>32408936.148405608</v>
      </c>
      <c r="V172" s="73">
        <f t="shared" si="38"/>
        <v>32408936.148405608</v>
      </c>
      <c r="W172" s="12"/>
      <c r="X172" s="73">
        <f t="shared" si="39"/>
        <v>58323791.904632598</v>
      </c>
      <c r="Y172" s="73">
        <f t="shared" si="40"/>
        <v>43497045.967741318</v>
      </c>
      <c r="Z172" s="73">
        <f t="shared" si="40"/>
        <v>-437953.11394679174</v>
      </c>
      <c r="AA172" s="12">
        <f t="shared" si="41"/>
        <v>-8.172863447991988E-3</v>
      </c>
      <c r="AB172" s="114">
        <f t="shared" si="42"/>
        <v>-1058070.8902286869</v>
      </c>
      <c r="AC172" s="73">
        <f>AB172/SUMIFS(FinParameters!$L$8:$L$39,FinParameters!$B$8:$B$39,Financials!$E172,FinParameters!$C$8:$C$39,Financials!$F172)</f>
        <v>-912371.21260823775</v>
      </c>
      <c r="AD172" s="73">
        <f t="shared" si="43"/>
        <v>-912371.21260823775</v>
      </c>
      <c r="AE172" s="12"/>
      <c r="AF172" s="73">
        <f t="shared" si="44"/>
        <v>57265721.014403909</v>
      </c>
      <c r="AG172" s="73">
        <f t="shared" si="45"/>
        <v>42584674.755133078</v>
      </c>
      <c r="AH172" s="73">
        <f t="shared" si="45"/>
        <v>-1350324.3265550295</v>
      </c>
      <c r="AI172" s="12">
        <f t="shared" si="46"/>
        <v>-2.5199081773801014E-2</v>
      </c>
      <c r="AL172" s="73">
        <f>Summary!G172</f>
        <v>2428579.257770156</v>
      </c>
      <c r="AM172" s="73">
        <f>IF(D172&lt;&gt;"avg",SUMIFS(Summary!$H:$H,Summary!$C:$C,Financials!C172,Summary!$E:$E,Financials!E172,Summary!$D:$D,1-Financials!D172,Summary!$F:$F,Financials!F172),SUMIFS(Summary!$H:$H,Summary!$C:$C,Financials!C172,Summary!$E:$E,Financials!E172,Summary!$D:$D,"avg",Summary!$F:$F,Financials!F172))</f>
        <v>-239314.82224036576</v>
      </c>
      <c r="AN172" s="20">
        <f>Summary!I172</f>
        <v>6112363.8728145165</v>
      </c>
      <c r="AP172" s="12">
        <v>1</v>
      </c>
    </row>
    <row r="173" spans="1:42" x14ac:dyDescent="0.3">
      <c r="A173">
        <v>169</v>
      </c>
      <c r="B173" t="str">
        <f>Summary!B173</f>
        <v>MarinusPortlandYallourn</v>
      </c>
      <c r="C173" t="str">
        <f>Summary!C173</f>
        <v>Wind</v>
      </c>
      <c r="D173" s="104">
        <f>Summary!D173</f>
        <v>1</v>
      </c>
      <c r="E173" t="str">
        <f>Summary!E173</f>
        <v>Cal-27</v>
      </c>
      <c r="F173" t="str">
        <f>Summary!F173</f>
        <v>2 Hour Battery</v>
      </c>
      <c r="G173" s="73">
        <f>SUMIFS(AL$5:AL173,$F$5:$F173,$F173,$D$5:$D173,$D173)</f>
        <v>148690072.06278765</v>
      </c>
      <c r="H173" s="73">
        <f>SUMIFS(AM$5:AM173,$F$5:$F173,$F173,$D$5:$D173,$D173)</f>
        <v>-103531357.90694141</v>
      </c>
      <c r="I173" s="20">
        <f>SUMIFS(AN$5:AN173,$F$5:$F173,$F173,$D$5:$D173,$D173)</f>
        <v>64323272.993183956</v>
      </c>
      <c r="J173" s="73">
        <f t="shared" si="32"/>
        <v>64323272.993183956</v>
      </c>
      <c r="K173" s="73">
        <f t="shared" si="33"/>
        <v>213013345.05597162</v>
      </c>
      <c r="L173" s="73">
        <f t="shared" si="34"/>
        <v>109481987.14903019</v>
      </c>
      <c r="M173" s="73">
        <f>-SUMIFS(FinParameters!$E$8:$E$39,FinParameters!$B$8:$B$39,Financials!$E173,FinParameters!$C$8:$C$39,Financials!$F173)</f>
        <v>-6885707.8549804688</v>
      </c>
      <c r="N173" s="73">
        <f>-SUMIFS(FinParameters!$F$8:$F$39,FinParameters!$B$8:$B$39,Financials!$E173,FinParameters!$C$8:$C$39,Financials!$F173)</f>
        <v>-73600000</v>
      </c>
      <c r="O173" s="73">
        <f>SUMIFS(FinParameters!$G$8:$G$39,FinParameters!$B$8:$B$39,Financials!$E173,FinParameters!$C$8:$C$39,Financials!$F173)</f>
        <v>16225964.629381113</v>
      </c>
      <c r="P173" s="73">
        <f t="shared" si="35"/>
        <v>57437565.138203487</v>
      </c>
      <c r="Q173" s="73">
        <f>P173/SUMIFS(FinParameters!$H$8:$H$39,FinParameters!$B$8:$B$39,Financials!$E173,FinParameters!$C$8:$C$39,Financials!$F173)</f>
        <v>27665286.349904086</v>
      </c>
      <c r="R173" s="73">
        <f t="shared" si="47"/>
        <v>63529.767584599555</v>
      </c>
      <c r="S173" s="12">
        <f t="shared" si="36"/>
        <v>1.1072912542096176E-3</v>
      </c>
      <c r="T173" s="114">
        <f t="shared" si="37"/>
        <v>148690072.06278765</v>
      </c>
      <c r="U173" s="73">
        <f>T173/SUMIFS(FinParameters!$L$8:$L$39,FinParameters!$B$8:$B$39,Financials!$E173,FinParameters!$C$8:$C$39,Financials!$F173)</f>
        <v>125087788.42847161</v>
      </c>
      <c r="V173" s="73">
        <f t="shared" si="38"/>
        <v>125087788.42847161</v>
      </c>
      <c r="W173" s="12"/>
      <c r="X173" s="73">
        <f t="shared" si="39"/>
        <v>206127637.20099115</v>
      </c>
      <c r="Y173" s="73">
        <f t="shared" si="40"/>
        <v>152753074.77837569</v>
      </c>
      <c r="Z173" s="73">
        <f t="shared" si="40"/>
        <v>125151318.19605622</v>
      </c>
      <c r="AA173" s="12">
        <f t="shared" si="41"/>
        <v>2.1813232656133845</v>
      </c>
      <c r="AB173" s="114">
        <f t="shared" si="42"/>
        <v>-103531357.90694141</v>
      </c>
      <c r="AC173" s="73">
        <f>AB173/SUMIFS(FinParameters!$L$8:$L$39,FinParameters!$B$8:$B$39,Financials!$E173,FinParameters!$C$8:$C$39,Financials!$F173)</f>
        <v>-87097332.148088694</v>
      </c>
      <c r="AD173" s="73">
        <f t="shared" si="43"/>
        <v>-87097332.148088694</v>
      </c>
      <c r="AE173" s="12"/>
      <c r="AF173" s="73">
        <f t="shared" si="44"/>
        <v>102596279.29404974</v>
      </c>
      <c r="AG173" s="73">
        <f t="shared" si="45"/>
        <v>65655742.630286992</v>
      </c>
      <c r="AH173" s="73">
        <f t="shared" si="45"/>
        <v>38053986.047967523</v>
      </c>
      <c r="AI173" s="12">
        <f t="shared" si="46"/>
        <v>0.66326145271376336</v>
      </c>
      <c r="AL173" s="73">
        <f>Summary!G173</f>
        <v>21561224.723636165</v>
      </c>
      <c r="AM173" s="73">
        <f>IF(D173&lt;&gt;"avg",SUMIFS(Summary!$H:$H,Summary!$C:$C,Financials!C173,Summary!$E:$E,Financials!E173,Summary!$D:$D,1-Financials!D173,Summary!$F:$F,Financials!F173),SUMIFS(Summary!$H:$H,Summary!$C:$C,Financials!C173,Summary!$E:$E,Financials!E173,Summary!$D:$D,"avg",Summary!$F:$F,Financials!F173))</f>
        <v>-19997896.744221933</v>
      </c>
      <c r="AN173" s="20">
        <f>Summary!I173</f>
        <v>13262597.283230044</v>
      </c>
      <c r="AP173" s="12">
        <v>1</v>
      </c>
    </row>
    <row r="174" spans="1:42" x14ac:dyDescent="0.3">
      <c r="A174">
        <v>170</v>
      </c>
      <c r="B174" t="str">
        <f>Summary!B174</f>
        <v>MarinusPortlandYallourn</v>
      </c>
      <c r="C174" t="str">
        <f>Summary!C174</f>
        <v>Wind</v>
      </c>
      <c r="D174" s="104">
        <f>Summary!D174</f>
        <v>0.95</v>
      </c>
      <c r="E174" t="str">
        <f>Summary!E174</f>
        <v>Cal-27</v>
      </c>
      <c r="F174" t="str">
        <f>Summary!F174</f>
        <v>2 Hour Battery</v>
      </c>
      <c r="G174" s="73">
        <f>SUMIFS(AL$5:AL174,$F$5:$F174,$F174,$D$5:$D174,$D174)</f>
        <v>95275917.567759112</v>
      </c>
      <c r="H174" s="73">
        <f>SUMIFS(AM$5:AM174,$F$5:$F174,$F174,$D$5:$D174,$D174)</f>
        <v>-46591047.246231735</v>
      </c>
      <c r="I174" s="20">
        <f>SUMIFS(AN$5:AN174,$F$5:$F174,$F174,$D$5:$D174,$D174)</f>
        <v>46688113.852553755</v>
      </c>
      <c r="J174" s="73">
        <f t="shared" si="32"/>
        <v>46688113.852553755</v>
      </c>
      <c r="K174" s="73">
        <f t="shared" si="33"/>
        <v>141964031.42031288</v>
      </c>
      <c r="L174" s="73">
        <f t="shared" si="34"/>
        <v>95372984.174081132</v>
      </c>
      <c r="M174" s="73">
        <f>-SUMIFS(FinParameters!$E$8:$E$39,FinParameters!$B$8:$B$39,Financials!$E174,FinParameters!$C$8:$C$39,Financials!$F174)</f>
        <v>-6885707.8549804688</v>
      </c>
      <c r="N174" s="73">
        <f>-SUMIFS(FinParameters!$F$8:$F$39,FinParameters!$B$8:$B$39,Financials!$E174,FinParameters!$C$8:$C$39,Financials!$F174)</f>
        <v>-73600000</v>
      </c>
      <c r="O174" s="73">
        <f>SUMIFS(FinParameters!$G$8:$G$39,FinParameters!$B$8:$B$39,Financials!$E174,FinParameters!$C$8:$C$39,Financials!$F174)</f>
        <v>16225964.629381113</v>
      </c>
      <c r="P174" s="73">
        <f t="shared" si="35"/>
        <v>39802405.997573286</v>
      </c>
      <c r="Q174" s="73">
        <f>P174/SUMIFS(FinParameters!$H$8:$H$39,FinParameters!$B$8:$B$39,Financials!$E174,FinParameters!$C$8:$C$39,Financials!$F174)</f>
        <v>19171163.622421723</v>
      </c>
      <c r="R174" s="73">
        <f t="shared" si="47"/>
        <v>-17571629.373045601</v>
      </c>
      <c r="S174" s="12">
        <f t="shared" si="36"/>
        <v>-0.30626448461465539</v>
      </c>
      <c r="T174" s="114">
        <f t="shared" si="37"/>
        <v>95275917.567759112</v>
      </c>
      <c r="U174" s="73">
        <f>T174/SUMIFS(FinParameters!$L$8:$L$39,FinParameters!$B$8:$B$39,Financials!$E174,FinParameters!$C$8:$C$39,Financials!$F174)</f>
        <v>80152317.190429345</v>
      </c>
      <c r="V174" s="73">
        <f t="shared" si="38"/>
        <v>80152317.190429345</v>
      </c>
      <c r="W174" s="12"/>
      <c r="X174" s="73">
        <f t="shared" si="39"/>
        <v>135078323.56533241</v>
      </c>
      <c r="Y174" s="73">
        <f t="shared" si="40"/>
        <v>99323480.812851071</v>
      </c>
      <c r="Z174" s="73">
        <f t="shared" si="40"/>
        <v>62580687.817383744</v>
      </c>
      <c r="AA174" s="12">
        <f t="shared" si="41"/>
        <v>1.0907492808050099</v>
      </c>
      <c r="AB174" s="114">
        <f t="shared" si="42"/>
        <v>-46591047.246231735</v>
      </c>
      <c r="AC174" s="73">
        <f>AB174/SUMIFS(FinParameters!$L$8:$L$39,FinParameters!$B$8:$B$39,Financials!$E174,FinParameters!$C$8:$C$39,Financials!$F174)</f>
        <v>-39195428.314383835</v>
      </c>
      <c r="AD174" s="73">
        <f t="shared" si="43"/>
        <v>-39195428.314383835</v>
      </c>
      <c r="AE174" s="12"/>
      <c r="AF174" s="73">
        <f t="shared" si="44"/>
        <v>88487276.319100678</v>
      </c>
      <c r="AG174" s="73">
        <f t="shared" si="45"/>
        <v>60128052.498467237</v>
      </c>
      <c r="AH174" s="73">
        <f t="shared" si="45"/>
        <v>23385259.502999909</v>
      </c>
      <c r="AI174" s="12">
        <f t="shared" si="46"/>
        <v>0.40759307501970565</v>
      </c>
      <c r="AL174" s="73">
        <f>Summary!G174</f>
        <v>11967219.208078902</v>
      </c>
      <c r="AM174" s="73">
        <f>IF(D174&lt;&gt;"avg",SUMIFS(Summary!$H:$H,Summary!$C:$C,Financials!C174,Summary!$E:$E,Financials!E174,Summary!$D:$D,1-Financials!D174,Summary!$F:$F,Financials!F174),SUMIFS(Summary!$H:$H,Summary!$C:$C,Financials!C174,Summary!$E:$E,Financials!E174,Summary!$D:$D,"avg",Summary!$F:$F,Financials!F174))</f>
        <v>-9786891.7932798993</v>
      </c>
      <c r="AN174" s="20">
        <f>Summary!I174</f>
        <v>9553181.877150543</v>
      </c>
      <c r="AP174" s="12">
        <v>1</v>
      </c>
    </row>
    <row r="175" spans="1:42" x14ac:dyDescent="0.3">
      <c r="A175">
        <v>171</v>
      </c>
      <c r="B175" t="str">
        <f>Summary!B175</f>
        <v>MarinusPortlandYallourn</v>
      </c>
      <c r="C175" t="str">
        <f>Summary!C175</f>
        <v>Wind</v>
      </c>
      <c r="D175" s="104">
        <f>Summary!D175</f>
        <v>0.75</v>
      </c>
      <c r="E175" t="str">
        <f>Summary!E175</f>
        <v>Cal-27</v>
      </c>
      <c r="F175" t="str">
        <f>Summary!F175</f>
        <v>2 Hour Battery</v>
      </c>
      <c r="G175" s="73">
        <f>SUMIFS(AL$5:AL175,$F$5:$F175,$F175,$D$5:$D175,$D175)</f>
        <v>60992160.447748303</v>
      </c>
      <c r="H175" s="73">
        <f>SUMIFS(AM$5:AM175,$F$5:$F175,$F175,$D$5:$D175,$D175)</f>
        <v>-18749123.247783836</v>
      </c>
      <c r="I175" s="20">
        <f>SUMIFS(AN$5:AN175,$F$5:$F175,$F175,$D$5:$D175,$D175)</f>
        <v>38533022.215952188</v>
      </c>
      <c r="J175" s="73">
        <f t="shared" si="32"/>
        <v>38533022.215952188</v>
      </c>
      <c r="K175" s="73">
        <f t="shared" si="33"/>
        <v>99525182.663700491</v>
      </c>
      <c r="L175" s="73">
        <f t="shared" si="34"/>
        <v>80776059.415916651</v>
      </c>
      <c r="M175" s="73">
        <f>-SUMIFS(FinParameters!$E$8:$E$39,FinParameters!$B$8:$B$39,Financials!$E175,FinParameters!$C$8:$C$39,Financials!$F175)</f>
        <v>-6885707.8549804688</v>
      </c>
      <c r="N175" s="73">
        <f>-SUMIFS(FinParameters!$F$8:$F$39,FinParameters!$B$8:$B$39,Financials!$E175,FinParameters!$C$8:$C$39,Financials!$F175)</f>
        <v>-73600000</v>
      </c>
      <c r="O175" s="73">
        <f>SUMIFS(FinParameters!$G$8:$G$39,FinParameters!$B$8:$B$39,Financials!$E175,FinParameters!$C$8:$C$39,Financials!$F175)</f>
        <v>16225964.629381113</v>
      </c>
      <c r="P175" s="73">
        <f t="shared" si="35"/>
        <v>31647314.360971719</v>
      </c>
      <c r="Q175" s="73">
        <f>P175/SUMIFS(FinParameters!$H$8:$H$39,FinParameters!$B$8:$B$39,Financials!$E175,FinParameters!$C$8:$C$39,Financials!$F175)</f>
        <v>15243195.144067332</v>
      </c>
      <c r="R175" s="73">
        <f t="shared" si="47"/>
        <v>-25726721.009647168</v>
      </c>
      <c r="S175" s="12">
        <f t="shared" si="36"/>
        <v>-0.44840354776268299</v>
      </c>
      <c r="T175" s="114">
        <f t="shared" si="37"/>
        <v>60992160.447748303</v>
      </c>
      <c r="U175" s="73">
        <f>T175/SUMIFS(FinParameters!$L$8:$L$39,FinParameters!$B$8:$B$39,Financials!$E175,FinParameters!$C$8:$C$39,Financials!$F175)</f>
        <v>51310584.197320603</v>
      </c>
      <c r="V175" s="73">
        <f t="shared" si="38"/>
        <v>51310584.197320603</v>
      </c>
      <c r="W175" s="12"/>
      <c r="X175" s="73">
        <f t="shared" si="39"/>
        <v>92639474.808720022</v>
      </c>
      <c r="Y175" s="73">
        <f t="shared" si="40"/>
        <v>66553779.341387935</v>
      </c>
      <c r="Z175" s="73">
        <f t="shared" si="40"/>
        <v>25583863.187673435</v>
      </c>
      <c r="AA175" s="12">
        <f t="shared" si="41"/>
        <v>0.44591360922078133</v>
      </c>
      <c r="AB175" s="114">
        <f t="shared" si="42"/>
        <v>-18749123.247783836</v>
      </c>
      <c r="AC175" s="73">
        <f>AB175/SUMIFS(FinParameters!$L$8:$L$39,FinParameters!$B$8:$B$39,Financials!$E175,FinParameters!$C$8:$C$39,Financials!$F175)</f>
        <v>-15772985.57665487</v>
      </c>
      <c r="AD175" s="73">
        <f t="shared" si="43"/>
        <v>-15772985.57665487</v>
      </c>
      <c r="AE175" s="12"/>
      <c r="AF175" s="73">
        <f t="shared" si="44"/>
        <v>73890351.560936183</v>
      </c>
      <c r="AG175" s="73">
        <f t="shared" si="45"/>
        <v>50780793.764733061</v>
      </c>
      <c r="AH175" s="73">
        <f t="shared" si="45"/>
        <v>9810877.6110185646</v>
      </c>
      <c r="AI175" s="12">
        <f t="shared" si="46"/>
        <v>0.17099856315915846</v>
      </c>
      <c r="AL175" s="73">
        <f>Summary!G175</f>
        <v>6718325.7532292493</v>
      </c>
      <c r="AM175" s="73">
        <f>IF(D175&lt;&gt;"avg",SUMIFS(Summary!$H:$H,Summary!$C:$C,Financials!C175,Summary!$E:$E,Financials!E175,Summary!$D:$D,1-Financials!D175,Summary!$F:$F,Financials!F175),SUMIFS(Summary!$H:$H,Summary!$C:$C,Financials!C175,Summary!$E:$E,Financials!E175,Summary!$D:$D,"avg",Summary!$F:$F,Financials!F175))</f>
        <v>-3799454.1741403923</v>
      </c>
      <c r="AN175" s="20">
        <f>Summary!I175</f>
        <v>7985830.9259286122</v>
      </c>
      <c r="AP175" s="12">
        <v>1</v>
      </c>
    </row>
    <row r="176" spans="1:42" x14ac:dyDescent="0.3">
      <c r="A176">
        <v>172</v>
      </c>
      <c r="B176" t="str">
        <f>Summary!B176</f>
        <v>MarinusPortlandYallourn</v>
      </c>
      <c r="C176" t="str">
        <f>Summary!C176</f>
        <v>Wind</v>
      </c>
      <c r="D176" s="104">
        <f>Summary!D176</f>
        <v>0.5</v>
      </c>
      <c r="E176" t="str">
        <f>Summary!E176</f>
        <v>Cal-27</v>
      </c>
      <c r="F176" t="str">
        <f>Summary!F176</f>
        <v>2 Hour Battery</v>
      </c>
      <c r="G176" s="73">
        <f>SUMIFS(AL$5:AL176,$F$5:$F176,$F176,$D$5:$D176,$D176)</f>
        <v>36070652.603821658</v>
      </c>
      <c r="H176" s="73">
        <f>SUMIFS(AM$5:AM176,$F$5:$F176,$F176,$D$5:$D176,$D176)</f>
        <v>23741.995080950212</v>
      </c>
      <c r="I176" s="20">
        <f>SUMIFS(AN$5:AN176,$F$5:$F176,$F176,$D$5:$D176,$D176)</f>
        <v>33074489.869200908</v>
      </c>
      <c r="J176" s="73">
        <f t="shared" si="32"/>
        <v>33074489.869200908</v>
      </c>
      <c r="K176" s="73">
        <f t="shared" si="33"/>
        <v>69145142.473022565</v>
      </c>
      <c r="L176" s="73">
        <f t="shared" si="34"/>
        <v>69168884.468103513</v>
      </c>
      <c r="M176" s="73">
        <f>-SUMIFS(FinParameters!$E$8:$E$39,FinParameters!$B$8:$B$39,Financials!$E176,FinParameters!$C$8:$C$39,Financials!$F176)</f>
        <v>-6885707.8549804688</v>
      </c>
      <c r="N176" s="73">
        <f>-SUMIFS(FinParameters!$F$8:$F$39,FinParameters!$B$8:$B$39,Financials!$E176,FinParameters!$C$8:$C$39,Financials!$F176)</f>
        <v>-73600000</v>
      </c>
      <c r="O176" s="73">
        <f>SUMIFS(FinParameters!$G$8:$G$39,FinParameters!$B$8:$B$39,Financials!$E176,FinParameters!$C$8:$C$39,Financials!$F176)</f>
        <v>16225964.629381113</v>
      </c>
      <c r="P176" s="73">
        <f t="shared" si="35"/>
        <v>26188782.014220439</v>
      </c>
      <c r="Q176" s="73">
        <f>P176/SUMIFS(FinParameters!$H$8:$H$39,FinParameters!$B$8:$B$39,Financials!$E176,FinParameters!$C$8:$C$39,Financials!$F176)</f>
        <v>12614047.128135065</v>
      </c>
      <c r="R176" s="73">
        <f t="shared" si="47"/>
        <v>-31185253.356398448</v>
      </c>
      <c r="S176" s="12">
        <f t="shared" si="36"/>
        <v>-0.54354296599413232</v>
      </c>
      <c r="T176" s="114">
        <f t="shared" si="37"/>
        <v>36070652.603821658</v>
      </c>
      <c r="U176" s="73">
        <f>T176/SUMIFS(FinParameters!$L$8:$L$39,FinParameters!$B$8:$B$39,Financials!$E176,FinParameters!$C$8:$C$39,Financials!$F176)</f>
        <v>30344986.042366374</v>
      </c>
      <c r="V176" s="73">
        <f t="shared" si="38"/>
        <v>30344986.042366374</v>
      </c>
      <c r="W176" s="12"/>
      <c r="X176" s="73">
        <f t="shared" si="39"/>
        <v>62259434.618042096</v>
      </c>
      <c r="Y176" s="73">
        <f t="shared" si="40"/>
        <v>42959033.170501441</v>
      </c>
      <c r="Z176" s="73">
        <f t="shared" si="40"/>
        <v>-840267.31403207406</v>
      </c>
      <c r="AA176" s="12">
        <f t="shared" si="41"/>
        <v>-1.4645428173287825E-2</v>
      </c>
      <c r="AB176" s="114">
        <f t="shared" si="42"/>
        <v>23741.995080950212</v>
      </c>
      <c r="AC176" s="73">
        <f>AB176/SUMIFS(FinParameters!$L$8:$L$39,FinParameters!$B$8:$B$39,Financials!$E176,FinParameters!$C$8:$C$39,Financials!$F176)</f>
        <v>19973.315073124963</v>
      </c>
      <c r="AD176" s="73">
        <f t="shared" si="43"/>
        <v>19973.315073124963</v>
      </c>
      <c r="AE176" s="12"/>
      <c r="AF176" s="73">
        <f t="shared" si="44"/>
        <v>62283176.613123044</v>
      </c>
      <c r="AG176" s="73">
        <f t="shared" si="45"/>
        <v>42979006.485574566</v>
      </c>
      <c r="AH176" s="73">
        <f t="shared" si="45"/>
        <v>-820293.99895894912</v>
      </c>
      <c r="AI176" s="12">
        <f t="shared" si="46"/>
        <v>-1.4297303539137492E-2</v>
      </c>
      <c r="AL176" s="73">
        <f>Summary!G176</f>
        <v>3211816.0799452071</v>
      </c>
      <c r="AM176" s="73">
        <f>IF(D176&lt;&gt;"avg",SUMIFS(Summary!$H:$H,Summary!$C:$C,Financials!C176,Summary!$E:$E,Financials!E176,Summary!$D:$D,1-Financials!D176,Summary!$F:$F,Financials!F176),SUMIFS(Summary!$H:$H,Summary!$C:$C,Financials!C176,Summary!$E:$E,Financials!E176,Summary!$D:$D,"avg",Summary!$F:$F,Financials!F176))</f>
        <v>3030.0385117798073</v>
      </c>
      <c r="AN176" s="20">
        <f>Summary!I176</f>
        <v>6852886.6146078799</v>
      </c>
      <c r="AP176" s="12">
        <v>1</v>
      </c>
    </row>
    <row r="177" spans="1:42" x14ac:dyDescent="0.3">
      <c r="A177">
        <v>173</v>
      </c>
      <c r="B177" t="str">
        <f>Summary!B177</f>
        <v>MarinusPortlandYallourn</v>
      </c>
      <c r="C177" t="str">
        <f>Summary!C177</f>
        <v>Wind</v>
      </c>
      <c r="D177" s="104">
        <f>Summary!D177</f>
        <v>0.25</v>
      </c>
      <c r="E177" t="str">
        <f>Summary!E177</f>
        <v>Cal-27</v>
      </c>
      <c r="F177" t="str">
        <f>Summary!F177</f>
        <v>2 Hour Battery</v>
      </c>
      <c r="G177" s="73">
        <f>SUMIFS(AL$5:AL177,$F$5:$F177,$F177,$D$5:$D177,$D177)</f>
        <v>19652155.608387742</v>
      </c>
      <c r="H177" s="73">
        <f>SUMIFS(AM$5:AM177,$F$5:$F177,$F177,$D$5:$D177,$D177)</f>
        <v>17290160.174534827</v>
      </c>
      <c r="I177" s="20">
        <f>SUMIFS(AN$5:AN177,$F$5:$F177,$F177,$D$5:$D177,$D177)</f>
        <v>27964015.381845266</v>
      </c>
      <c r="J177" s="73">
        <f t="shared" si="32"/>
        <v>27964015.381845266</v>
      </c>
      <c r="K177" s="73">
        <f t="shared" si="33"/>
        <v>47616170.990233004</v>
      </c>
      <c r="L177" s="73">
        <f t="shared" si="34"/>
        <v>64906331.164767832</v>
      </c>
      <c r="M177" s="73">
        <f>-SUMIFS(FinParameters!$E$8:$E$39,FinParameters!$B$8:$B$39,Financials!$E177,FinParameters!$C$8:$C$39,Financials!$F177)</f>
        <v>-6885707.8549804688</v>
      </c>
      <c r="N177" s="73">
        <f>-SUMIFS(FinParameters!$F$8:$F$39,FinParameters!$B$8:$B$39,Financials!$E177,FinParameters!$C$8:$C$39,Financials!$F177)</f>
        <v>-73600000</v>
      </c>
      <c r="O177" s="73">
        <f>SUMIFS(FinParameters!$G$8:$G$39,FinParameters!$B$8:$B$39,Financials!$E177,FinParameters!$C$8:$C$39,Financials!$F177)</f>
        <v>16225964.629381113</v>
      </c>
      <c r="P177" s="73">
        <f t="shared" si="35"/>
        <v>21078307.526864797</v>
      </c>
      <c r="Q177" s="73">
        <f>P177/SUMIFS(FinParameters!$H$8:$H$39,FinParameters!$B$8:$B$39,Financials!$E177,FinParameters!$C$8:$C$39,Financials!$F177)</f>
        <v>10152544.107657354</v>
      </c>
      <c r="R177" s="73">
        <f t="shared" si="47"/>
        <v>-36295727.84375409</v>
      </c>
      <c r="S177" s="12">
        <f t="shared" si="36"/>
        <v>-0.63261591431201736</v>
      </c>
      <c r="T177" s="114">
        <f t="shared" si="37"/>
        <v>19652155.608387742</v>
      </c>
      <c r="U177" s="73">
        <f>T177/SUMIFS(FinParameters!$L$8:$L$39,FinParameters!$B$8:$B$39,Financials!$E177,FinParameters!$C$8:$C$39,Financials!$F177)</f>
        <v>16532675.30778625</v>
      </c>
      <c r="V177" s="73">
        <f t="shared" si="38"/>
        <v>16532675.30778625</v>
      </c>
      <c r="W177" s="12"/>
      <c r="X177" s="73">
        <f t="shared" si="39"/>
        <v>40730463.135252535</v>
      </c>
      <c r="Y177" s="73">
        <f t="shared" si="40"/>
        <v>26685219.415443607</v>
      </c>
      <c r="Z177" s="73">
        <f t="shared" si="40"/>
        <v>-19763052.535967842</v>
      </c>
      <c r="AA177" s="12">
        <f t="shared" si="41"/>
        <v>-0.34445986600566808</v>
      </c>
      <c r="AB177" s="114">
        <f t="shared" si="42"/>
        <v>17290160.174534827</v>
      </c>
      <c r="AC177" s="73">
        <f>AB177/SUMIFS(FinParameters!$L$8:$L$39,FinParameters!$B$8:$B$39,Financials!$E177,FinParameters!$C$8:$C$39,Financials!$F177)</f>
        <v>14545610.663860016</v>
      </c>
      <c r="AD177" s="73">
        <f t="shared" si="43"/>
        <v>14545610.663860016</v>
      </c>
      <c r="AE177" s="12"/>
      <c r="AF177" s="73">
        <f t="shared" si="44"/>
        <v>58020623.309787363</v>
      </c>
      <c r="AG177" s="73">
        <f t="shared" si="45"/>
        <v>41230830.079303622</v>
      </c>
      <c r="AH177" s="73">
        <f t="shared" si="45"/>
        <v>-5217441.8721078262</v>
      </c>
      <c r="AI177" s="12">
        <f t="shared" si="46"/>
        <v>-9.0937334953079943E-2</v>
      </c>
      <c r="AL177" s="73">
        <f>Summary!G177</f>
        <v>576391.25634290406</v>
      </c>
      <c r="AM177" s="73">
        <f>IF(D177&lt;&gt;"avg",SUMIFS(Summary!$H:$H,Summary!$C:$C,Financials!C177,Summary!$E:$E,Financials!E177,Summary!$D:$D,1-Financials!D177,Summary!$F:$F,Financials!F177),SUMIFS(Summary!$H:$H,Summary!$C:$C,Financials!C177,Summary!$E:$E,Financials!E177,Summary!$D:$D,"avg",Summary!$F:$F,Financials!F177))</f>
        <v>3709201.594145651</v>
      </c>
      <c r="AN177" s="20">
        <f>Summary!I177</f>
        <v>5731355.7835149709</v>
      </c>
      <c r="AP177" s="12">
        <v>1</v>
      </c>
    </row>
    <row r="178" spans="1:42" x14ac:dyDescent="0.3">
      <c r="A178">
        <v>174</v>
      </c>
      <c r="B178" t="str">
        <f>Summary!B178</f>
        <v>MarinusPortlandYallourn</v>
      </c>
      <c r="C178" t="str">
        <f>Summary!C178</f>
        <v>Wind</v>
      </c>
      <c r="D178" s="104">
        <f>Summary!D178</f>
        <v>0.05</v>
      </c>
      <c r="E178" t="str">
        <f>Summary!E178</f>
        <v>Cal-27</v>
      </c>
      <c r="F178" t="str">
        <f>Summary!F178</f>
        <v>2 Hour Battery</v>
      </c>
      <c r="G178" s="73">
        <f>SUMIFS(AL$5:AL178,$F$5:$F178,$F178,$D$5:$D178,$D178)</f>
        <v>1047252.0324133071</v>
      </c>
      <c r="H178" s="73">
        <f>SUMIFS(AM$5:AM178,$F$5:$F178,$F178,$D$5:$D178,$D178)</f>
        <v>40132282.264082313</v>
      </c>
      <c r="I178" s="20">
        <f>SUMIFS(AN$5:AN178,$F$5:$F178,$F178,$D$5:$D178,$D178)</f>
        <v>21915626.600897737</v>
      </c>
      <c r="J178" s="73">
        <f t="shared" si="32"/>
        <v>21915626.600897737</v>
      </c>
      <c r="K178" s="73">
        <f t="shared" si="33"/>
        <v>22962878.633311044</v>
      </c>
      <c r="L178" s="73">
        <f t="shared" si="34"/>
        <v>63095160.897393353</v>
      </c>
      <c r="M178" s="73">
        <f>-SUMIFS(FinParameters!$E$8:$E$39,FinParameters!$B$8:$B$39,Financials!$E178,FinParameters!$C$8:$C$39,Financials!$F178)</f>
        <v>-6885707.8549804688</v>
      </c>
      <c r="N178" s="73">
        <f>-SUMIFS(FinParameters!$F$8:$F$39,FinParameters!$B$8:$B$39,Financials!$E178,FinParameters!$C$8:$C$39,Financials!$F178)</f>
        <v>-73600000</v>
      </c>
      <c r="O178" s="73">
        <f>SUMIFS(FinParameters!$G$8:$G$39,FinParameters!$B$8:$B$39,Financials!$E178,FinParameters!$C$8:$C$39,Financials!$F178)</f>
        <v>16225964.629381113</v>
      </c>
      <c r="P178" s="73">
        <f t="shared" si="35"/>
        <v>15029918.745917268</v>
      </c>
      <c r="Q178" s="73">
        <f>P178/SUMIFS(FinParameters!$H$8:$H$39,FinParameters!$B$8:$B$39,Financials!$E178,FinParameters!$C$8:$C$39,Financials!$F178)</f>
        <v>7239286.778976405</v>
      </c>
      <c r="R178" s="73">
        <f t="shared" si="47"/>
        <v>-42344116.624701619</v>
      </c>
      <c r="S178" s="12">
        <f t="shared" si="36"/>
        <v>-0.7380362275578396</v>
      </c>
      <c r="T178" s="114">
        <f t="shared" si="37"/>
        <v>1047252.0324133071</v>
      </c>
      <c r="U178" s="73">
        <f>T178/SUMIFS(FinParameters!$L$8:$L$39,FinParameters!$B$8:$B$39,Financials!$E178,FinParameters!$C$8:$C$39,Financials!$F178)</f>
        <v>881016.72723976942</v>
      </c>
      <c r="V178" s="73">
        <f t="shared" si="38"/>
        <v>881016.72723976942</v>
      </c>
      <c r="W178" s="12"/>
      <c r="X178" s="73">
        <f t="shared" si="39"/>
        <v>16077170.778330576</v>
      </c>
      <c r="Y178" s="73">
        <f t="shared" si="40"/>
        <v>8120303.506216174</v>
      </c>
      <c r="Z178" s="73">
        <f t="shared" si="40"/>
        <v>-41463099.897461846</v>
      </c>
      <c r="AA178" s="12">
        <f t="shared" si="41"/>
        <v>-0.72268055801936859</v>
      </c>
      <c r="AB178" s="114">
        <f t="shared" si="42"/>
        <v>40132282.264082313</v>
      </c>
      <c r="AC178" s="73">
        <f>AB178/SUMIFS(FinParameters!$L$8:$L$39,FinParameters!$B$8:$B$39,Financials!$E178,FinParameters!$C$8:$C$39,Financials!$F178)</f>
        <v>33761893.873327345</v>
      </c>
      <c r="AD178" s="73">
        <f t="shared" si="43"/>
        <v>33761893.873327345</v>
      </c>
      <c r="AE178" s="12"/>
      <c r="AF178" s="73">
        <f t="shared" si="44"/>
        <v>56209453.042412892</v>
      </c>
      <c r="AG178" s="73">
        <f t="shared" si="45"/>
        <v>41882197.379543521</v>
      </c>
      <c r="AH178" s="73">
        <f t="shared" si="45"/>
        <v>-7701206.0241345018</v>
      </c>
      <c r="AI178" s="12">
        <f t="shared" si="46"/>
        <v>-0.13422806979476071</v>
      </c>
      <c r="AL178" s="73">
        <f>Summary!G178</f>
        <v>-2193931.3492144002</v>
      </c>
      <c r="AM178" s="73">
        <f>IF(D178&lt;&gt;"avg",SUMIFS(Summary!$H:$H,Summary!$C:$C,Financials!C178,Summary!$E:$E,Financials!E178,Summary!$D:$D,1-Financials!D178,Summary!$F:$F,Financials!F178),SUMIFS(Summary!$H:$H,Summary!$C:$C,Financials!C178,Summary!$E:$E,Financials!E178,Summary!$D:$D,"avg",Summary!$F:$F,Financials!F178))</f>
        <v>8337379.3035640232</v>
      </c>
      <c r="AN178" s="20">
        <f>Summary!I178</f>
        <v>4405354.1234353324</v>
      </c>
      <c r="AP178" s="12">
        <v>1</v>
      </c>
    </row>
    <row r="179" spans="1:42" x14ac:dyDescent="0.3">
      <c r="A179">
        <v>175</v>
      </c>
      <c r="B179" t="str">
        <f>Summary!B179</f>
        <v>MarinusPortlandYallourn</v>
      </c>
      <c r="C179" t="str">
        <f>Summary!C179</f>
        <v>Wind</v>
      </c>
      <c r="D179" s="104">
        <f>Summary!D179</f>
        <v>0</v>
      </c>
      <c r="E179" t="str">
        <f>Summary!E179</f>
        <v>Cal-27</v>
      </c>
      <c r="F179" t="str">
        <f>Summary!F179</f>
        <v>2 Hour Battery</v>
      </c>
      <c r="G179" s="73">
        <f>SUMIFS(AL$5:AL179,$F$5:$F179,$F179,$D$5:$D179,$D179)</f>
        <v>-26934568.240374625</v>
      </c>
      <c r="H179" s="73">
        <f>SUMIFS(AM$5:AM179,$F$5:$F179,$F179,$D$5:$D179,$D179)</f>
        <v>86913478.920612708</v>
      </c>
      <c r="I179" s="20">
        <f>SUMIFS(AN$5:AN179,$F$5:$F179,$F179,$D$5:$D179,$D179)</f>
        <v>12135803.868042372</v>
      </c>
      <c r="J179" s="73">
        <f t="shared" si="32"/>
        <v>12135803.868042372</v>
      </c>
      <c r="K179" s="73">
        <f t="shared" si="33"/>
        <v>-14798764.372332253</v>
      </c>
      <c r="L179" s="73">
        <f t="shared" si="34"/>
        <v>72114714.548280448</v>
      </c>
      <c r="M179" s="73">
        <f>-SUMIFS(FinParameters!$E$8:$E$39,FinParameters!$B$8:$B$39,Financials!$E179,FinParameters!$C$8:$C$39,Financials!$F179)</f>
        <v>-6885707.8549804688</v>
      </c>
      <c r="N179" s="73">
        <f>-SUMIFS(FinParameters!$F$8:$F$39,FinParameters!$B$8:$B$39,Financials!$E179,FinParameters!$C$8:$C$39,Financials!$F179)</f>
        <v>-73600000</v>
      </c>
      <c r="O179" s="73">
        <f>SUMIFS(FinParameters!$G$8:$G$39,FinParameters!$B$8:$B$39,Financials!$E179,FinParameters!$C$8:$C$39,Financials!$F179)</f>
        <v>16225964.629381113</v>
      </c>
      <c r="P179" s="73">
        <f t="shared" si="35"/>
        <v>5250096.0130619034</v>
      </c>
      <c r="Q179" s="73">
        <f>P179/SUMIFS(FinParameters!$H$8:$H$39,FinParameters!$B$8:$B$39,Financials!$E179,FinParameters!$C$8:$C$39,Financials!$F179)</f>
        <v>2528752.9026755379</v>
      </c>
      <c r="R179" s="73">
        <f t="shared" si="47"/>
        <v>-52123939.357556976</v>
      </c>
      <c r="S179" s="12">
        <f t="shared" si="36"/>
        <v>-0.90849352012373052</v>
      </c>
      <c r="T179" s="114">
        <f t="shared" si="37"/>
        <v>-26934568.240374625</v>
      </c>
      <c r="U179" s="73">
        <f>T179/SUMIFS(FinParameters!$L$8:$L$39,FinParameters!$B$8:$B$39,Financials!$E179,FinParameters!$C$8:$C$39,Financials!$F179)</f>
        <v>-22659115.882609159</v>
      </c>
      <c r="V179" s="73">
        <f t="shared" si="38"/>
        <v>-22659115.882609159</v>
      </c>
      <c r="W179" s="12"/>
      <c r="X179" s="73">
        <f t="shared" si="39"/>
        <v>-21684472.227312721</v>
      </c>
      <c r="Y179" s="73">
        <f t="shared" si="40"/>
        <v>-20130362.979933619</v>
      </c>
      <c r="Z179" s="73">
        <f t="shared" si="40"/>
        <v>-74783055.240166128</v>
      </c>
      <c r="AA179" s="12">
        <f t="shared" si="41"/>
        <v>-1.3034302843976417</v>
      </c>
      <c r="AB179" s="114">
        <f t="shared" si="42"/>
        <v>86913478.920612708</v>
      </c>
      <c r="AC179" s="73">
        <f>AB179/SUMIFS(FinParameters!$L$8:$L$39,FinParameters!$B$8:$B$39,Financials!$E179,FinParameters!$C$8:$C$39,Financials!$F179)</f>
        <v>73117288.276067048</v>
      </c>
      <c r="AD179" s="73">
        <f t="shared" si="43"/>
        <v>73117288.276067048</v>
      </c>
      <c r="AE179" s="12"/>
      <c r="AF179" s="73">
        <f t="shared" si="44"/>
        <v>65229006.693299986</v>
      </c>
      <c r="AG179" s="73">
        <f t="shared" si="45"/>
        <v>52986925.296133429</v>
      </c>
      <c r="AH179" s="73">
        <f t="shared" si="45"/>
        <v>-1665766.9640990794</v>
      </c>
      <c r="AI179" s="12">
        <f t="shared" si="46"/>
        <v>-2.9033463540410386E-2</v>
      </c>
      <c r="AL179" s="73">
        <f>Summary!G179</f>
        <v>-6936547.7868852317</v>
      </c>
      <c r="AM179" s="73">
        <f>IF(D179&lt;&gt;"avg",SUMIFS(Summary!$H:$H,Summary!$C:$C,Financials!C179,Summary!$E:$E,Financials!E179,Summary!$D:$D,1-Financials!D179,Summary!$F:$F,Financials!F179),SUMIFS(Summary!$H:$H,Summary!$C:$C,Financials!C179,Summary!$E:$E,Financials!E179,Summary!$D:$D,"avg",Summary!$F:$F,Financials!F179))</f>
        <v>20161659.122062728</v>
      </c>
      <c r="AN179" s="20">
        <f>Summary!I179</f>
        <v>2590488.6503812261</v>
      </c>
      <c r="AP179" s="12">
        <v>1</v>
      </c>
    </row>
    <row r="180" spans="1:42" x14ac:dyDescent="0.3">
      <c r="A180">
        <v>176</v>
      </c>
      <c r="B180" t="str">
        <f>Summary!B180</f>
        <v>MarinusPortlandYallourn</v>
      </c>
      <c r="C180" t="str">
        <f>Summary!C180</f>
        <v>Wind</v>
      </c>
      <c r="D180" s="104" t="str">
        <f>Summary!D180</f>
        <v>avg</v>
      </c>
      <c r="E180" t="str">
        <f>Summary!E180</f>
        <v>Cal-27</v>
      </c>
      <c r="F180" t="str">
        <f>Summary!F180</f>
        <v>2 Hour Battery</v>
      </c>
      <c r="G180" s="73">
        <f>SUMIFS(AL$5:AL180,$F$5:$F180,$F180,$D$5:$D180,$D180)</f>
        <v>41444227.283441879</v>
      </c>
      <c r="H180" s="73">
        <f>SUMIFS(AM$5:AM180,$F$5:$F180,$F180,$D$5:$D180,$D180)</f>
        <v>-1259253.7455560453</v>
      </c>
      <c r="I180" s="20">
        <f>SUMIFS(AN$5:AN180,$F$5:$F180,$F180,$D$5:$D180,$D180)</f>
        <v>33526340.99212395</v>
      </c>
      <c r="J180" s="73">
        <f t="shared" si="32"/>
        <v>33526340.99212395</v>
      </c>
      <c r="K180" s="73">
        <f t="shared" si="33"/>
        <v>74970568.275565833</v>
      </c>
      <c r="L180" s="73">
        <f t="shared" si="34"/>
        <v>73711314.530009776</v>
      </c>
      <c r="M180" s="73">
        <f>-SUMIFS(FinParameters!$E$8:$E$39,FinParameters!$B$8:$B$39,Financials!$E180,FinParameters!$C$8:$C$39,Financials!$F180)</f>
        <v>-6885707.8549804688</v>
      </c>
      <c r="N180" s="73">
        <f>-SUMIFS(FinParameters!$F$8:$F$39,FinParameters!$B$8:$B$39,Financials!$E180,FinParameters!$C$8:$C$39,Financials!$F180)</f>
        <v>-73600000</v>
      </c>
      <c r="O180" s="73">
        <f>SUMIFS(FinParameters!$G$8:$G$39,FinParameters!$B$8:$B$39,Financials!$E180,FinParameters!$C$8:$C$39,Financials!$F180)</f>
        <v>16225964.629381113</v>
      </c>
      <c r="P180" s="73">
        <f t="shared" si="35"/>
        <v>26640633.137143482</v>
      </c>
      <c r="Q180" s="73">
        <f>P180/SUMIFS(FinParameters!$H$8:$H$39,FinParameters!$B$8:$B$39,Financials!$E180,FinParameters!$C$8:$C$39,Financials!$F180)</f>
        <v>12831685.021961402</v>
      </c>
      <c r="R180" s="73">
        <f t="shared" si="47"/>
        <v>-30733402.233475409</v>
      </c>
      <c r="S180" s="12">
        <f t="shared" si="36"/>
        <v>-0.535667432749796</v>
      </c>
      <c r="T180" s="114">
        <f t="shared" si="37"/>
        <v>41444227.283441879</v>
      </c>
      <c r="U180" s="73">
        <f>T180/SUMIFS(FinParameters!$L$8:$L$39,FinParameters!$B$8:$B$39,Financials!$E180,FinParameters!$C$8:$C$39,Financials!$F180)</f>
        <v>34865587.60845539</v>
      </c>
      <c r="V180" s="73">
        <f t="shared" si="38"/>
        <v>34865587.60845539</v>
      </c>
      <c r="W180" s="12"/>
      <c r="X180" s="73">
        <f t="shared" si="39"/>
        <v>68084860.420585364</v>
      </c>
      <c r="Y180" s="73">
        <f t="shared" si="40"/>
        <v>47697272.630416796</v>
      </c>
      <c r="Z180" s="73">
        <f t="shared" si="40"/>
        <v>4132185.3749799803</v>
      </c>
      <c r="AA180" s="12">
        <f t="shared" si="41"/>
        <v>7.2021871013382879E-2</v>
      </c>
      <c r="AB180" s="114">
        <f t="shared" si="42"/>
        <v>-1259253.7455560453</v>
      </c>
      <c r="AC180" s="73">
        <f>AB180/SUMIFS(FinParameters!$L$8:$L$39,FinParameters!$B$8:$B$39,Financials!$E180,FinParameters!$C$8:$C$39,Financials!$F180)</f>
        <v>-1059366.3982848828</v>
      </c>
      <c r="AD180" s="73">
        <f t="shared" si="43"/>
        <v>-1059366.3982848828</v>
      </c>
      <c r="AE180" s="12"/>
      <c r="AF180" s="73">
        <f t="shared" si="44"/>
        <v>66825606.675029323</v>
      </c>
      <c r="AG180" s="73">
        <f t="shared" si="45"/>
        <v>46637906.232131913</v>
      </c>
      <c r="AH180" s="73">
        <f t="shared" si="45"/>
        <v>3072818.9766950975</v>
      </c>
      <c r="AI180" s="12">
        <f t="shared" si="46"/>
        <v>5.3557658213260022E-2</v>
      </c>
      <c r="AL180" s="73">
        <f>Summary!G180</f>
        <v>3859797.340854079</v>
      </c>
      <c r="AM180" s="73">
        <f>IF(D180&lt;&gt;"avg",SUMIFS(Summary!$H:$H,Summary!$C:$C,Financials!C180,Summary!$E:$E,Financials!E180,Summary!$D:$D,1-Financials!D180,Summary!$F:$F,Financials!F180),SUMIFS(Summary!$H:$H,Summary!$C:$C,Financials!C180,Summary!$E:$E,Financials!E180,Summary!$D:$D,"avg",Summary!$F:$F,Financials!F180))</f>
        <v>-201182.85532735856</v>
      </c>
      <c r="AN180" s="20">
        <f>Summary!I180</f>
        <v>6897264.0496104062</v>
      </c>
      <c r="AP180" s="12">
        <v>1</v>
      </c>
    </row>
    <row r="181" spans="1:42" x14ac:dyDescent="0.3">
      <c r="A181">
        <v>177</v>
      </c>
      <c r="B181" t="str">
        <f>Summary!B181</f>
        <v>MarinusPortlandYallourn</v>
      </c>
      <c r="C181" t="str">
        <f>Summary!C181</f>
        <v>Wind</v>
      </c>
      <c r="D181" s="104">
        <f>Summary!D181</f>
        <v>1</v>
      </c>
      <c r="E181" t="str">
        <f>Summary!E181</f>
        <v>Cal-28</v>
      </c>
      <c r="F181" t="str">
        <f>Summary!F181</f>
        <v>2 Hour Battery</v>
      </c>
      <c r="G181" s="73">
        <f>SUMIFS(AL$5:AL181,$F$5:$F181,$F181,$D$5:$D181,$D181)</f>
        <v>166253291.08208779</v>
      </c>
      <c r="H181" s="73">
        <f>SUMIFS(AM$5:AM181,$F$5:$F181,$F181,$D$5:$D181,$D181)</f>
        <v>-123499239.05013002</v>
      </c>
      <c r="I181" s="20">
        <f>SUMIFS(AN$5:AN181,$F$5:$F181,$F181,$D$5:$D181,$D181)</f>
        <v>76896187.762249321</v>
      </c>
      <c r="J181" s="73">
        <f t="shared" si="32"/>
        <v>76896187.762249321</v>
      </c>
      <c r="K181" s="73">
        <f t="shared" si="33"/>
        <v>243149478.84433711</v>
      </c>
      <c r="L181" s="73">
        <f t="shared" si="34"/>
        <v>119650239.79420708</v>
      </c>
      <c r="M181" s="73">
        <f>-SUMIFS(FinParameters!$E$8:$E$39,FinParameters!$B$8:$B$39,Financials!$E181,FinParameters!$C$8:$C$39,Financials!$F181)</f>
        <v>-7891600.5513549801</v>
      </c>
      <c r="N181" s="73">
        <f>-SUMIFS(FinParameters!$F$8:$F$39,FinParameters!$B$8:$B$39,Financials!$E181,FinParameters!$C$8:$C$39,Financials!$F181)</f>
        <v>-73600000</v>
      </c>
      <c r="O181" s="73">
        <f>SUMIFS(FinParameters!$G$8:$G$39,FinParameters!$B$8:$B$39,Financials!$E181,FinParameters!$C$8:$C$39,Financials!$F181)</f>
        <v>13244972.277146295</v>
      </c>
      <c r="P181" s="73">
        <f t="shared" si="35"/>
        <v>69004587.210894346</v>
      </c>
      <c r="Q181" s="73">
        <f>P181/SUMIFS(FinParameters!$H$8:$H$39,FinParameters!$B$8:$B$39,Financials!$E181,FinParameters!$C$8:$C$39,Financials!$F181)</f>
        <v>29942918.756914604</v>
      </c>
      <c r="R181" s="73">
        <f t="shared" si="47"/>
        <v>8649559.488040641</v>
      </c>
      <c r="S181" s="12">
        <f t="shared" si="36"/>
        <v>0.14331133319594924</v>
      </c>
      <c r="T181" s="114">
        <f t="shared" si="37"/>
        <v>166253291.08208779</v>
      </c>
      <c r="U181" s="73">
        <f>T181/SUMIFS(FinParameters!$L$8:$L$39,FinParameters!$B$8:$B$39,Financials!$E181,FinParameters!$C$8:$C$39,Financials!$F181)</f>
        <v>136451818.54201436</v>
      </c>
      <c r="V181" s="73">
        <f t="shared" si="38"/>
        <v>136451818.54201436</v>
      </c>
      <c r="W181" s="12"/>
      <c r="X181" s="73">
        <f t="shared" si="39"/>
        <v>235257878.29298213</v>
      </c>
      <c r="Y181" s="73">
        <f t="shared" si="40"/>
        <v>166394737.29892898</v>
      </c>
      <c r="Z181" s="73">
        <f t="shared" si="40"/>
        <v>145101378.03005499</v>
      </c>
      <c r="AA181" s="12">
        <f t="shared" si="41"/>
        <v>2.4041307494108182</v>
      </c>
      <c r="AB181" s="114">
        <f t="shared" si="42"/>
        <v>-123499239.05013002</v>
      </c>
      <c r="AC181" s="73">
        <f>AB181/SUMIFS(FinParameters!$L$8:$L$39,FinParameters!$B$8:$B$39,Financials!$E181,FinParameters!$C$8:$C$39,Financials!$F181)</f>
        <v>-101361576.94842052</v>
      </c>
      <c r="AD181" s="73">
        <f t="shared" si="43"/>
        <v>-101361576.94842052</v>
      </c>
      <c r="AE181" s="12"/>
      <c r="AF181" s="73">
        <f t="shared" si="44"/>
        <v>111758639.24285211</v>
      </c>
      <c r="AG181" s="73">
        <f t="shared" si="45"/>
        <v>65033160.350508451</v>
      </c>
      <c r="AH181" s="73">
        <f t="shared" si="45"/>
        <v>43739801.081634462</v>
      </c>
      <c r="AI181" s="12">
        <f t="shared" si="46"/>
        <v>0.72470849127076431</v>
      </c>
      <c r="AL181" s="73">
        <f>Summary!G181</f>
        <v>17563219.019300137</v>
      </c>
      <c r="AM181" s="73">
        <f>IF(D181&lt;&gt;"avg",SUMIFS(Summary!$H:$H,Summary!$C:$C,Financials!C181,Summary!$E:$E,Financials!E181,Summary!$D:$D,1-Financials!D181,Summary!$F:$F,Financials!F181),SUMIFS(Summary!$H:$H,Summary!$C:$C,Financials!C181,Summary!$E:$E,Financials!E181,Summary!$D:$D,"avg",Summary!$F:$F,Financials!F181))</f>
        <v>-19967881.143188611</v>
      </c>
      <c r="AN181" s="20">
        <f>Summary!I181</f>
        <v>12572914.769065371</v>
      </c>
      <c r="AP181" s="12">
        <v>1</v>
      </c>
    </row>
    <row r="182" spans="1:42" x14ac:dyDescent="0.3">
      <c r="A182">
        <v>178</v>
      </c>
      <c r="B182" t="str">
        <f>Summary!B182</f>
        <v>MarinusPortlandYallourn</v>
      </c>
      <c r="C182" t="str">
        <f>Summary!C182</f>
        <v>Wind</v>
      </c>
      <c r="D182" s="104">
        <f>Summary!D182</f>
        <v>0.95</v>
      </c>
      <c r="E182" t="str">
        <f>Summary!E182</f>
        <v>Cal-28</v>
      </c>
      <c r="F182" t="str">
        <f>Summary!F182</f>
        <v>2 Hour Battery</v>
      </c>
      <c r="G182" s="73">
        <f>SUMIFS(AL$5:AL182,$F$5:$F182,$F182,$D$5:$D182,$D182)</f>
        <v>105742213.76804118</v>
      </c>
      <c r="H182" s="73">
        <f>SUMIFS(AM$5:AM182,$F$5:$F182,$F182,$D$5:$D182,$D182)</f>
        <v>-55181177.374774516</v>
      </c>
      <c r="I182" s="20">
        <f>SUMIFS(AN$5:AN182,$F$5:$F182,$F182,$D$5:$D182,$D182)</f>
        <v>56254033.43608252</v>
      </c>
      <c r="J182" s="73">
        <f t="shared" si="32"/>
        <v>56254033.43608252</v>
      </c>
      <c r="K182" s="73">
        <f t="shared" si="33"/>
        <v>161996247.20412371</v>
      </c>
      <c r="L182" s="73">
        <f t="shared" si="34"/>
        <v>106815069.82934919</v>
      </c>
      <c r="M182" s="73">
        <f>-SUMIFS(FinParameters!$E$8:$E$39,FinParameters!$B$8:$B$39,Financials!$E182,FinParameters!$C$8:$C$39,Financials!$F182)</f>
        <v>-7891600.5513549801</v>
      </c>
      <c r="N182" s="73">
        <f>-SUMIFS(FinParameters!$F$8:$F$39,FinParameters!$B$8:$B$39,Financials!$E182,FinParameters!$C$8:$C$39,Financials!$F182)</f>
        <v>-73600000</v>
      </c>
      <c r="O182" s="73">
        <f>SUMIFS(FinParameters!$G$8:$G$39,FinParameters!$B$8:$B$39,Financials!$E182,FinParameters!$C$8:$C$39,Financials!$F182)</f>
        <v>13244972.277146295</v>
      </c>
      <c r="P182" s="73">
        <f t="shared" si="35"/>
        <v>48362432.884727538</v>
      </c>
      <c r="Q182" s="73">
        <f>P182/SUMIFS(FinParameters!$H$8:$H$39,FinParameters!$B$8:$B$39,Financials!$E182,FinParameters!$C$8:$C$39,Financials!$F182)</f>
        <v>20985741.054118007</v>
      </c>
      <c r="R182" s="73">
        <f t="shared" si="47"/>
        <v>-11992594.838126168</v>
      </c>
      <c r="S182" s="12">
        <f t="shared" si="36"/>
        <v>-0.19870084217665129</v>
      </c>
      <c r="T182" s="114">
        <f t="shared" si="37"/>
        <v>105742213.76804118</v>
      </c>
      <c r="U182" s="73">
        <f>T182/SUMIFS(FinParameters!$L$8:$L$39,FinParameters!$B$8:$B$39,Financials!$E182,FinParameters!$C$8:$C$39,Financials!$F182)</f>
        <v>86787559.340304717</v>
      </c>
      <c r="V182" s="73">
        <f t="shared" si="38"/>
        <v>86787559.340304717</v>
      </c>
      <c r="W182" s="12"/>
      <c r="X182" s="73">
        <f t="shared" si="39"/>
        <v>154104646.65276873</v>
      </c>
      <c r="Y182" s="73">
        <f t="shared" si="40"/>
        <v>107773300.39442272</v>
      </c>
      <c r="Z182" s="73">
        <f t="shared" si="40"/>
        <v>74794964.50217855</v>
      </c>
      <c r="AA182" s="12">
        <f t="shared" si="41"/>
        <v>1.2392499402971378</v>
      </c>
      <c r="AB182" s="114">
        <f t="shared" si="42"/>
        <v>-55181177.374774516</v>
      </c>
      <c r="AC182" s="73">
        <f>AB182/SUMIFS(FinParameters!$L$8:$L$39,FinParameters!$B$8:$B$39,Financials!$E182,FinParameters!$C$8:$C$39,Financials!$F182)</f>
        <v>-45289762.103775166</v>
      </c>
      <c r="AD182" s="73">
        <f t="shared" si="43"/>
        <v>-45289762.103775166</v>
      </c>
      <c r="AE182" s="12"/>
      <c r="AF182" s="73">
        <f t="shared" si="44"/>
        <v>98923469.277994215</v>
      </c>
      <c r="AG182" s="73">
        <f t="shared" si="45"/>
        <v>62483538.290647559</v>
      </c>
      <c r="AH182" s="73">
        <f t="shared" si="45"/>
        <v>29505202.398403384</v>
      </c>
      <c r="AI182" s="12">
        <f t="shared" si="46"/>
        <v>0.48886072149431065</v>
      </c>
      <c r="AL182" s="73">
        <f>Summary!G182</f>
        <v>10466296.200282065</v>
      </c>
      <c r="AM182" s="73">
        <f>IF(D182&lt;&gt;"avg",SUMIFS(Summary!$H:$H,Summary!$C:$C,Financials!C182,Summary!$E:$E,Financials!E182,Summary!$D:$D,1-Financials!D182,Summary!$F:$F,Financials!F182),SUMIFS(Summary!$H:$H,Summary!$C:$C,Financials!C182,Summary!$E:$E,Financials!E182,Summary!$D:$D,"avg",Summary!$F:$F,Financials!F182))</f>
        <v>-8590130.1285427809</v>
      </c>
      <c r="AN182" s="20">
        <f>Summary!I182</f>
        <v>9565919.5835287627</v>
      </c>
      <c r="AP182" s="12">
        <v>1</v>
      </c>
    </row>
    <row r="183" spans="1:42" x14ac:dyDescent="0.3">
      <c r="A183">
        <v>179</v>
      </c>
      <c r="B183" t="str">
        <f>Summary!B183</f>
        <v>MarinusPortlandYallourn</v>
      </c>
      <c r="C183" t="str">
        <f>Summary!C183</f>
        <v>Wind</v>
      </c>
      <c r="D183" s="104">
        <f>Summary!D183</f>
        <v>0.75</v>
      </c>
      <c r="E183" t="str">
        <f>Summary!E183</f>
        <v>Cal-28</v>
      </c>
      <c r="F183" t="str">
        <f>Summary!F183</f>
        <v>2 Hour Battery</v>
      </c>
      <c r="G183" s="73">
        <f>SUMIFS(AL$5:AL183,$F$5:$F183,$F183,$D$5:$D183,$D183)</f>
        <v>66768935.592034705</v>
      </c>
      <c r="H183" s="73">
        <f>SUMIFS(AM$5:AM183,$F$5:$F183,$F183,$D$5:$D183,$D183)</f>
        <v>-22342753.280601237</v>
      </c>
      <c r="I183" s="20">
        <f>SUMIFS(AN$5:AN183,$F$5:$F183,$F183,$D$5:$D183,$D183)</f>
        <v>46709245.821244814</v>
      </c>
      <c r="J183" s="73">
        <f t="shared" si="32"/>
        <v>46709245.821244814</v>
      </c>
      <c r="K183" s="73">
        <f t="shared" si="33"/>
        <v>113478181.41327952</v>
      </c>
      <c r="L183" s="73">
        <f t="shared" si="34"/>
        <v>91135428.13267827</v>
      </c>
      <c r="M183" s="73">
        <f>-SUMIFS(FinParameters!$E$8:$E$39,FinParameters!$B$8:$B$39,Financials!$E183,FinParameters!$C$8:$C$39,Financials!$F183)</f>
        <v>-7891600.5513549801</v>
      </c>
      <c r="N183" s="73">
        <f>-SUMIFS(FinParameters!$F$8:$F$39,FinParameters!$B$8:$B$39,Financials!$E183,FinParameters!$C$8:$C$39,Financials!$F183)</f>
        <v>-73600000</v>
      </c>
      <c r="O183" s="73">
        <f>SUMIFS(FinParameters!$G$8:$G$39,FinParameters!$B$8:$B$39,Financials!$E183,FinParameters!$C$8:$C$39,Financials!$F183)</f>
        <v>13244972.277146295</v>
      </c>
      <c r="P183" s="73">
        <f t="shared" si="35"/>
        <v>38817645.269889832</v>
      </c>
      <c r="Q183" s="73">
        <f>P183/SUMIFS(FinParameters!$H$8:$H$39,FinParameters!$B$8:$B$39,Financials!$E183,FinParameters!$C$8:$C$39,Financials!$F183)</f>
        <v>16844004.806502737</v>
      </c>
      <c r="R183" s="73">
        <f t="shared" si="47"/>
        <v>-21537382.452963874</v>
      </c>
      <c r="S183" s="12">
        <f t="shared" si="36"/>
        <v>-0.35684487714697288</v>
      </c>
      <c r="T183" s="114">
        <f t="shared" si="37"/>
        <v>66768935.592034705</v>
      </c>
      <c r="U183" s="73">
        <f>T183/SUMIFS(FinParameters!$L$8:$L$39,FinParameters!$B$8:$B$39,Financials!$E183,FinParameters!$C$8:$C$39,Financials!$F183)</f>
        <v>54800374.924002692</v>
      </c>
      <c r="V183" s="73">
        <f t="shared" si="38"/>
        <v>54800374.924002692</v>
      </c>
      <c r="W183" s="12"/>
      <c r="X183" s="73">
        <f t="shared" si="39"/>
        <v>105586580.86192454</v>
      </c>
      <c r="Y183" s="73">
        <f t="shared" si="40"/>
        <v>71644379.730505437</v>
      </c>
      <c r="Z183" s="73">
        <f t="shared" si="40"/>
        <v>33262992.471038818</v>
      </c>
      <c r="AA183" s="12">
        <f t="shared" si="41"/>
        <v>0.55112214716858854</v>
      </c>
      <c r="AB183" s="114">
        <f t="shared" si="42"/>
        <v>-22342753.280601237</v>
      </c>
      <c r="AC183" s="73">
        <f>AB183/SUMIFS(FinParameters!$L$8:$L$39,FinParameters!$B$8:$B$39,Financials!$E183,FinParameters!$C$8:$C$39,Financials!$F183)</f>
        <v>-18337738.137576427</v>
      </c>
      <c r="AD183" s="73">
        <f t="shared" si="43"/>
        <v>-18337738.137576427</v>
      </c>
      <c r="AE183" s="12"/>
      <c r="AF183" s="73">
        <f t="shared" si="44"/>
        <v>83243827.581323311</v>
      </c>
      <c r="AG183" s="73">
        <f t="shared" si="45"/>
        <v>53306641.592929006</v>
      </c>
      <c r="AH183" s="73">
        <f t="shared" si="45"/>
        <v>14925254.333462391</v>
      </c>
      <c r="AI183" s="12">
        <f t="shared" si="46"/>
        <v>0.24729098629526228</v>
      </c>
      <c r="AL183" s="73">
        <f>Summary!G183</f>
        <v>5776775.1442863988</v>
      </c>
      <c r="AM183" s="73">
        <f>IF(D183&lt;&gt;"avg",SUMIFS(Summary!$H:$H,Summary!$C:$C,Financials!C183,Summary!$E:$E,Financials!E183,Summary!$D:$D,1-Financials!D183,Summary!$F:$F,Financials!F183),SUMIFS(Summary!$H:$H,Summary!$C:$C,Financials!C183,Summary!$E:$E,Financials!E183,Summary!$D:$D,"avg",Summary!$F:$F,Financials!F183))</f>
        <v>-3593630.0328174015</v>
      </c>
      <c r="AN183" s="20">
        <f>Summary!I183</f>
        <v>8176223.6052926248</v>
      </c>
      <c r="AP183" s="12">
        <v>1</v>
      </c>
    </row>
    <row r="184" spans="1:42" x14ac:dyDescent="0.3">
      <c r="A184">
        <v>180</v>
      </c>
      <c r="B184" t="str">
        <f>Summary!B184</f>
        <v>MarinusPortlandYallourn</v>
      </c>
      <c r="C184" t="str">
        <f>Summary!C184</f>
        <v>Wind</v>
      </c>
      <c r="D184" s="104">
        <f>Summary!D184</f>
        <v>0.5</v>
      </c>
      <c r="E184" t="str">
        <f>Summary!E184</f>
        <v>Cal-28</v>
      </c>
      <c r="F184" t="str">
        <f>Summary!F184</f>
        <v>2 Hour Battery</v>
      </c>
      <c r="G184" s="73">
        <f>SUMIFS(AL$5:AL184,$F$5:$F184,$F184,$D$5:$D184,$D184)</f>
        <v>38656366.56321761</v>
      </c>
      <c r="H184" s="73">
        <f>SUMIFS(AM$5:AM184,$F$5:$F184,$F184,$D$5:$D184,$D184)</f>
        <v>7178.8412178960207</v>
      </c>
      <c r="I184" s="20">
        <f>SUMIFS(AN$5:AN184,$F$5:$F184,$F184,$D$5:$D184,$D184)</f>
        <v>40221255.850837372</v>
      </c>
      <c r="J184" s="73">
        <f t="shared" si="32"/>
        <v>40221255.850837372</v>
      </c>
      <c r="K184" s="73">
        <f t="shared" si="33"/>
        <v>78877622.41405499</v>
      </c>
      <c r="L184" s="73">
        <f t="shared" si="34"/>
        <v>78884801.25527288</v>
      </c>
      <c r="M184" s="73">
        <f>-SUMIFS(FinParameters!$E$8:$E$39,FinParameters!$B$8:$B$39,Financials!$E184,FinParameters!$C$8:$C$39,Financials!$F184)</f>
        <v>-7891600.5513549801</v>
      </c>
      <c r="N184" s="73">
        <f>-SUMIFS(FinParameters!$F$8:$F$39,FinParameters!$B$8:$B$39,Financials!$E184,FinParameters!$C$8:$C$39,Financials!$F184)</f>
        <v>-73600000</v>
      </c>
      <c r="O184" s="73">
        <f>SUMIFS(FinParameters!$G$8:$G$39,FinParameters!$B$8:$B$39,Financials!$E184,FinParameters!$C$8:$C$39,Financials!$F184)</f>
        <v>13244972.277146295</v>
      </c>
      <c r="P184" s="73">
        <f t="shared" si="35"/>
        <v>32329655.29948239</v>
      </c>
      <c r="Q184" s="73">
        <f>P184/SUMIFS(FinParameters!$H$8:$H$39,FinParameters!$B$8:$B$39,Financials!$E184,FinParameters!$C$8:$C$39,Financials!$F184)</f>
        <v>14028694.050627137</v>
      </c>
      <c r="R184" s="73">
        <f t="shared" si="47"/>
        <v>-28025372.423371315</v>
      </c>
      <c r="S184" s="12">
        <f t="shared" si="36"/>
        <v>-0.46434196919040399</v>
      </c>
      <c r="T184" s="114">
        <f t="shared" si="37"/>
        <v>38656366.56321761</v>
      </c>
      <c r="U184" s="73">
        <f>T184/SUMIFS(FinParameters!$L$8:$L$39,FinParameters!$B$8:$B$39,Financials!$E184,FinParameters!$C$8:$C$39,Financials!$F184)</f>
        <v>31727080.296854727</v>
      </c>
      <c r="V184" s="73">
        <f t="shared" si="38"/>
        <v>31727080.296854727</v>
      </c>
      <c r="W184" s="12"/>
      <c r="X184" s="73">
        <f t="shared" si="39"/>
        <v>70986021.862700015</v>
      </c>
      <c r="Y184" s="73">
        <f t="shared" si="40"/>
        <v>45755774.347481862</v>
      </c>
      <c r="Z184" s="73">
        <f t="shared" si="40"/>
        <v>3701707.873483412</v>
      </c>
      <c r="AA184" s="12">
        <f t="shared" si="41"/>
        <v>6.1332220581215034E-2</v>
      </c>
      <c r="AB184" s="114">
        <f t="shared" si="42"/>
        <v>7178.8412178960207</v>
      </c>
      <c r="AC184" s="73">
        <f>AB184/SUMIFS(FinParameters!$L$8:$L$39,FinParameters!$B$8:$B$39,Financials!$E184,FinParameters!$C$8:$C$39,Financials!$F184)</f>
        <v>5892.0093119998401</v>
      </c>
      <c r="AD184" s="73">
        <f t="shared" si="43"/>
        <v>5892.0093119998401</v>
      </c>
      <c r="AE184" s="12"/>
      <c r="AF184" s="73">
        <f t="shared" si="44"/>
        <v>70993200.703917906</v>
      </c>
      <c r="AG184" s="73">
        <f t="shared" si="45"/>
        <v>45761666.356793858</v>
      </c>
      <c r="AH184" s="73">
        <f t="shared" si="45"/>
        <v>3707599.8827954116</v>
      </c>
      <c r="AI184" s="12">
        <f t="shared" si="46"/>
        <v>6.1429843091456521E-2</v>
      </c>
      <c r="AL184" s="73">
        <f>Summary!G184</f>
        <v>2585713.9593959521</v>
      </c>
      <c r="AM184" s="73">
        <f>IF(D184&lt;&gt;"avg",SUMIFS(Summary!$H:$H,Summary!$C:$C,Financials!C184,Summary!$E:$E,Financials!E184,Summary!$D:$D,1-Financials!D184,Summary!$F:$F,Financials!F184),SUMIFS(Summary!$H:$H,Summary!$C:$C,Financials!C184,Summary!$E:$E,Financials!E184,Summary!$D:$D,"avg",Summary!$F:$F,Financials!F184))</f>
        <v>-16563.153863054191</v>
      </c>
      <c r="AN184" s="20">
        <f>Summary!I184</f>
        <v>7146765.9816364646</v>
      </c>
      <c r="AP184" s="12">
        <v>1</v>
      </c>
    </row>
    <row r="185" spans="1:42" x14ac:dyDescent="0.3">
      <c r="A185">
        <v>181</v>
      </c>
      <c r="B185" t="str">
        <f>Summary!B185</f>
        <v>MarinusPortlandYallourn</v>
      </c>
      <c r="C185" t="str">
        <f>Summary!C185</f>
        <v>Wind</v>
      </c>
      <c r="D185" s="104">
        <f>Summary!D185</f>
        <v>0.25</v>
      </c>
      <c r="E185" t="str">
        <f>Summary!E185</f>
        <v>Cal-28</v>
      </c>
      <c r="F185" t="str">
        <f>Summary!F185</f>
        <v>2 Hour Battery</v>
      </c>
      <c r="G185" s="73">
        <f>SUMIFS(AL$5:AL185,$F$5:$F185,$F185,$D$5:$D185,$D185)</f>
        <v>19450772.904032018</v>
      </c>
      <c r="H185" s="73">
        <f>SUMIFS(AM$5:AM185,$F$5:$F185,$F185,$D$5:$D185,$D185)</f>
        <v>20789115.813716847</v>
      </c>
      <c r="I185" s="20">
        <f>SUMIFS(AN$5:AN185,$F$5:$F185,$F185,$D$5:$D185,$D185)</f>
        <v>34011454.373110704</v>
      </c>
      <c r="J185" s="73">
        <f t="shared" si="32"/>
        <v>34011454.373110704</v>
      </c>
      <c r="K185" s="73">
        <f t="shared" si="33"/>
        <v>53462227.277142718</v>
      </c>
      <c r="L185" s="73">
        <f t="shared" si="34"/>
        <v>74251343.090859562</v>
      </c>
      <c r="M185" s="73">
        <f>-SUMIFS(FinParameters!$E$8:$E$39,FinParameters!$B$8:$B$39,Financials!$E185,FinParameters!$C$8:$C$39,Financials!$F185)</f>
        <v>-7891600.5513549801</v>
      </c>
      <c r="N185" s="73">
        <f>-SUMIFS(FinParameters!$F$8:$F$39,FinParameters!$B$8:$B$39,Financials!$E185,FinParameters!$C$8:$C$39,Financials!$F185)</f>
        <v>-73600000</v>
      </c>
      <c r="O185" s="73">
        <f>SUMIFS(FinParameters!$G$8:$G$39,FinParameters!$B$8:$B$39,Financials!$E185,FinParameters!$C$8:$C$39,Financials!$F185)</f>
        <v>13244972.277146295</v>
      </c>
      <c r="P185" s="73">
        <f t="shared" si="35"/>
        <v>26119853.821755722</v>
      </c>
      <c r="Q185" s="73">
        <f>P185/SUMIFS(FinParameters!$H$8:$H$39,FinParameters!$B$8:$B$39,Financials!$E185,FinParameters!$C$8:$C$39,Financials!$F185)</f>
        <v>11334096.65269093</v>
      </c>
      <c r="R185" s="73">
        <f t="shared" si="47"/>
        <v>-34235173.901097983</v>
      </c>
      <c r="S185" s="12">
        <f t="shared" si="36"/>
        <v>-0.5672298595951879</v>
      </c>
      <c r="T185" s="114">
        <f t="shared" si="37"/>
        <v>19450772.904032018</v>
      </c>
      <c r="U185" s="73">
        <f>T185/SUMIFS(FinParameters!$L$8:$L$39,FinParameters!$B$8:$B$39,Financials!$E185,FinParameters!$C$8:$C$39,Financials!$F185)</f>
        <v>15964155.160648486</v>
      </c>
      <c r="V185" s="73">
        <f t="shared" si="38"/>
        <v>15964155.160648486</v>
      </c>
      <c r="W185" s="12"/>
      <c r="X185" s="73">
        <f t="shared" si="39"/>
        <v>45570626.725787736</v>
      </c>
      <c r="Y185" s="73">
        <f t="shared" si="40"/>
        <v>27298251.813339416</v>
      </c>
      <c r="Z185" s="73">
        <f t="shared" si="40"/>
        <v>-18271018.740449496</v>
      </c>
      <c r="AA185" s="12">
        <f t="shared" si="41"/>
        <v>-0.30272571200445481</v>
      </c>
      <c r="AB185" s="114">
        <f t="shared" si="42"/>
        <v>20789115.813716847</v>
      </c>
      <c r="AC185" s="73">
        <f>AB185/SUMIFS(FinParameters!$L$8:$L$39,FinParameters!$B$8:$B$39,Financials!$E185,FinParameters!$C$8:$C$39,Financials!$F185)</f>
        <v>17062595.514344327</v>
      </c>
      <c r="AD185" s="73">
        <f t="shared" si="43"/>
        <v>17062595.514344327</v>
      </c>
      <c r="AE185" s="12"/>
      <c r="AF185" s="73">
        <f t="shared" si="44"/>
        <v>66359742.539504588</v>
      </c>
      <c r="AG185" s="73">
        <f t="shared" si="45"/>
        <v>44360847.327683747</v>
      </c>
      <c r="AH185" s="73">
        <f t="shared" si="45"/>
        <v>-1208423.2261051685</v>
      </c>
      <c r="AI185" s="12">
        <f t="shared" si="46"/>
        <v>-2.0021914854453683E-2</v>
      </c>
      <c r="AL185" s="73">
        <f>Summary!G185</f>
        <v>-201382.70435572343</v>
      </c>
      <c r="AM185" s="73">
        <f>IF(D185&lt;&gt;"avg",SUMIFS(Summary!$H:$H,Summary!$C:$C,Financials!C185,Summary!$E:$E,Financials!E185,Summary!$D:$D,1-Financials!D185,Summary!$F:$F,Financials!F185),SUMIFS(Summary!$H:$H,Summary!$C:$C,Financials!C185,Summary!$E:$E,Financials!E185,Summary!$D:$D,"avg",Summary!$F:$F,Financials!F185))</f>
        <v>3498955.6391820209</v>
      </c>
      <c r="AN185" s="20">
        <f>Summary!I185</f>
        <v>6047438.9912654413</v>
      </c>
      <c r="AP185" s="12">
        <v>1</v>
      </c>
    </row>
    <row r="186" spans="1:42" x14ac:dyDescent="0.3">
      <c r="A186">
        <v>182</v>
      </c>
      <c r="B186" t="str">
        <f>Summary!B186</f>
        <v>MarinusPortlandYallourn</v>
      </c>
      <c r="C186" t="str">
        <f>Summary!C186</f>
        <v>Wind</v>
      </c>
      <c r="D186" s="104">
        <f>Summary!D186</f>
        <v>0.05</v>
      </c>
      <c r="E186" t="str">
        <f>Summary!E186</f>
        <v>Cal-28</v>
      </c>
      <c r="F186" t="str">
        <f>Summary!F186</f>
        <v>2 Hour Battery</v>
      </c>
      <c r="G186" s="73">
        <f>SUMIFS(AL$5:AL186,$F$5:$F186,$F186,$D$5:$D186,$D186)</f>
        <v>-2359807.9076221827</v>
      </c>
      <c r="H186" s="73">
        <f>SUMIFS(AM$5:AM186,$F$5:$F186,$F186,$D$5:$D186,$D186)</f>
        <v>48369671.507661603</v>
      </c>
      <c r="I186" s="20">
        <f>SUMIFS(AN$5:AN186,$F$5:$F186,$F186,$D$5:$D186,$D186)</f>
        <v>26573478.08743652</v>
      </c>
      <c r="J186" s="73">
        <f t="shared" si="32"/>
        <v>26573478.08743652</v>
      </c>
      <c r="K186" s="73">
        <f t="shared" si="33"/>
        <v>24213670.179814339</v>
      </c>
      <c r="L186" s="73">
        <f t="shared" si="34"/>
        <v>72583341.68747595</v>
      </c>
      <c r="M186" s="73">
        <f>-SUMIFS(FinParameters!$E$8:$E$39,FinParameters!$B$8:$B$39,Financials!$E186,FinParameters!$C$8:$C$39,Financials!$F186)</f>
        <v>-7891600.5513549801</v>
      </c>
      <c r="N186" s="73">
        <f>-SUMIFS(FinParameters!$F$8:$F$39,FinParameters!$B$8:$B$39,Financials!$E186,FinParameters!$C$8:$C$39,Financials!$F186)</f>
        <v>-73600000</v>
      </c>
      <c r="O186" s="73">
        <f>SUMIFS(FinParameters!$G$8:$G$39,FinParameters!$B$8:$B$39,Financials!$E186,FinParameters!$C$8:$C$39,Financials!$F186)</f>
        <v>13244972.277146295</v>
      </c>
      <c r="P186" s="73">
        <f t="shared" si="35"/>
        <v>18681877.536081538</v>
      </c>
      <c r="Q186" s="73">
        <f>P186/SUMIFS(FinParameters!$H$8:$H$39,FinParameters!$B$8:$B$39,Financials!$E186,FinParameters!$C$8:$C$39,Financials!$F186)</f>
        <v>8106561.6635005642</v>
      </c>
      <c r="R186" s="73">
        <f t="shared" si="47"/>
        <v>-41673150.186772168</v>
      </c>
      <c r="S186" s="12">
        <f t="shared" si="36"/>
        <v>-0.69046692146564026</v>
      </c>
      <c r="T186" s="114">
        <f t="shared" si="37"/>
        <v>-2359807.9076221827</v>
      </c>
      <c r="U186" s="73">
        <f>T186/SUMIFS(FinParameters!$L$8:$L$39,FinParameters!$B$8:$B$39,Financials!$E186,FinParameters!$C$8:$C$39,Financials!$F186)</f>
        <v>-1936804.2479585244</v>
      </c>
      <c r="V186" s="73">
        <f t="shared" si="38"/>
        <v>-1936804.2479585244</v>
      </c>
      <c r="W186" s="12"/>
      <c r="X186" s="73">
        <f t="shared" si="39"/>
        <v>16322069.628459359</v>
      </c>
      <c r="Y186" s="73">
        <f t="shared" si="40"/>
        <v>6169757.41554204</v>
      </c>
      <c r="Z186" s="73">
        <f t="shared" si="40"/>
        <v>-43609954.434730694</v>
      </c>
      <c r="AA186" s="12">
        <f t="shared" si="41"/>
        <v>-0.72255711048605131</v>
      </c>
      <c r="AB186" s="114">
        <f t="shared" si="42"/>
        <v>48369671.507661603</v>
      </c>
      <c r="AC186" s="73">
        <f>AB186/SUMIFS(FinParameters!$L$8:$L$39,FinParameters!$B$8:$B$39,Financials!$E186,FinParameters!$C$8:$C$39,Financials!$F186)</f>
        <v>39699242.021268986</v>
      </c>
      <c r="AD186" s="73">
        <f t="shared" si="43"/>
        <v>39699242.021268986</v>
      </c>
      <c r="AE186" s="12"/>
      <c r="AF186" s="73">
        <f t="shared" si="44"/>
        <v>64691741.13612096</v>
      </c>
      <c r="AG186" s="73">
        <f t="shared" si="45"/>
        <v>45868999.43681103</v>
      </c>
      <c r="AH186" s="73">
        <f t="shared" si="45"/>
        <v>-3910712.4134617075</v>
      </c>
      <c r="AI186" s="12">
        <f t="shared" si="46"/>
        <v>-6.4795139046566932E-2</v>
      </c>
      <c r="AL186" s="73">
        <f>Summary!G186</f>
        <v>-3407059.9400354899</v>
      </c>
      <c r="AM186" s="73">
        <f>IF(D186&lt;&gt;"avg",SUMIFS(Summary!$H:$H,Summary!$C:$C,Financials!C186,Summary!$E:$E,Financials!E186,Summary!$D:$D,1-Financials!D186,Summary!$F:$F,Financials!F186),SUMIFS(Summary!$H:$H,Summary!$C:$C,Financials!C186,Summary!$E:$E,Financials!E186,Summary!$D:$D,"avg",Summary!$F:$F,Financials!F186))</f>
        <v>8237389.2435792936</v>
      </c>
      <c r="AN186" s="20">
        <f>Summary!I186</f>
        <v>4657851.4865387818</v>
      </c>
      <c r="AP186" s="12">
        <v>1</v>
      </c>
    </row>
    <row r="187" spans="1:42" x14ac:dyDescent="0.3">
      <c r="A187">
        <v>183</v>
      </c>
      <c r="B187" t="str">
        <f>Summary!B187</f>
        <v>MarinusPortlandYallourn</v>
      </c>
      <c r="C187" t="str">
        <f>Summary!C187</f>
        <v>Wind</v>
      </c>
      <c r="D187" s="104">
        <f>Summary!D187</f>
        <v>0</v>
      </c>
      <c r="E187" t="str">
        <f>Summary!E187</f>
        <v>Cal-28</v>
      </c>
      <c r="F187" t="str">
        <f>Summary!F187</f>
        <v>2 Hour Battery</v>
      </c>
      <c r="G187" s="73">
        <f>SUMIFS(AL$5:AL187,$F$5:$F187,$F187,$D$5:$D187,$D187)</f>
        <v>-33558573.643770263</v>
      </c>
      <c r="H187" s="73">
        <f>SUMIFS(AM$5:AM187,$F$5:$F187,$F187,$D$5:$D187,$D187)</f>
        <v>106704173.67524567</v>
      </c>
      <c r="I187" s="20">
        <f>SUMIFS(AN$5:AN187,$F$5:$F187,$F187,$D$5:$D187,$D187)</f>
        <v>14963900.526729805</v>
      </c>
      <c r="J187" s="73">
        <f t="shared" si="32"/>
        <v>14963900.526729805</v>
      </c>
      <c r="K187" s="73">
        <f t="shared" si="33"/>
        <v>-18594673.117040455</v>
      </c>
      <c r="L187" s="73">
        <f t="shared" si="34"/>
        <v>88109500.558205217</v>
      </c>
      <c r="M187" s="73">
        <f>-SUMIFS(FinParameters!$E$8:$E$39,FinParameters!$B$8:$B$39,Financials!$E187,FinParameters!$C$8:$C$39,Financials!$F187)</f>
        <v>-7891600.5513549801</v>
      </c>
      <c r="N187" s="73">
        <f>-SUMIFS(FinParameters!$F$8:$F$39,FinParameters!$B$8:$B$39,Financials!$E187,FinParameters!$C$8:$C$39,Financials!$F187)</f>
        <v>-73600000</v>
      </c>
      <c r="O187" s="73">
        <f>SUMIFS(FinParameters!$G$8:$G$39,FinParameters!$B$8:$B$39,Financials!$E187,FinParameters!$C$8:$C$39,Financials!$F187)</f>
        <v>13244972.277146295</v>
      </c>
      <c r="P187" s="73">
        <f t="shared" si="35"/>
        <v>7072299.9753748253</v>
      </c>
      <c r="Q187" s="73">
        <f>P187/SUMIFS(FinParameters!$H$8:$H$39,FinParameters!$B$8:$B$39,Financials!$E187,FinParameters!$C$8:$C$39,Financials!$F187)</f>
        <v>3068858.349082977</v>
      </c>
      <c r="R187" s="73">
        <f t="shared" si="47"/>
        <v>-53282727.74747888</v>
      </c>
      <c r="S187" s="12">
        <f t="shared" si="36"/>
        <v>-0.88282169286955914</v>
      </c>
      <c r="T187" s="114">
        <f t="shared" si="37"/>
        <v>-33558573.643770263</v>
      </c>
      <c r="U187" s="73">
        <f>T187/SUMIFS(FinParameters!$L$8:$L$39,FinParameters!$B$8:$B$39,Financials!$E187,FinParameters!$C$8:$C$39,Financials!$F187)</f>
        <v>-27543084.239503052</v>
      </c>
      <c r="V187" s="73">
        <f t="shared" si="38"/>
        <v>-27543084.239503052</v>
      </c>
      <c r="W187" s="12"/>
      <c r="X187" s="73">
        <f t="shared" si="39"/>
        <v>-26486273.668395437</v>
      </c>
      <c r="Y187" s="73">
        <f t="shared" si="40"/>
        <v>-24474225.890420076</v>
      </c>
      <c r="Z187" s="73">
        <f t="shared" si="40"/>
        <v>-80825811.986981928</v>
      </c>
      <c r="AA187" s="12">
        <f t="shared" si="41"/>
        <v>-1.3391728085707906</v>
      </c>
      <c r="AB187" s="114">
        <f t="shared" si="42"/>
        <v>106704173.67524567</v>
      </c>
      <c r="AC187" s="73">
        <f>AB187/SUMIFS(FinParameters!$L$8:$L$39,FinParameters!$B$8:$B$39,Financials!$E187,FinParameters!$C$8:$C$39,Financials!$F187)</f>
        <v>87577084.635402486</v>
      </c>
      <c r="AD187" s="73">
        <f t="shared" si="43"/>
        <v>87577084.635402486</v>
      </c>
      <c r="AE187" s="12"/>
      <c r="AF187" s="73">
        <f t="shared" si="44"/>
        <v>80217900.006850243</v>
      </c>
      <c r="AG187" s="73">
        <f t="shared" si="45"/>
        <v>63102858.744982406</v>
      </c>
      <c r="AH187" s="73">
        <f t="shared" si="45"/>
        <v>6751272.6484205574</v>
      </c>
      <c r="AI187" s="12">
        <f t="shared" si="46"/>
        <v>0.11185932478437347</v>
      </c>
      <c r="AL187" s="73">
        <f>Summary!G187</f>
        <v>-6624005.4033956416</v>
      </c>
      <c r="AM187" s="73">
        <f>IF(D187&lt;&gt;"avg",SUMIFS(Summary!$H:$H,Summary!$C:$C,Financials!C187,Summary!$E:$E,Financials!E187,Summary!$D:$D,1-Financials!D187,Summary!$F:$F,Financials!F187),SUMIFS(Summary!$H:$H,Summary!$C:$C,Financials!C187,Summary!$E:$E,Financials!E187,Summary!$D:$D,"avg",Summary!$F:$F,Financials!F187))</f>
        <v>19790694.754632961</v>
      </c>
      <c r="AN187" s="20">
        <f>Summary!I187</f>
        <v>2828096.6586874332</v>
      </c>
      <c r="AP187" s="12">
        <v>1</v>
      </c>
    </row>
    <row r="188" spans="1:42" x14ac:dyDescent="0.3">
      <c r="A188">
        <v>184</v>
      </c>
      <c r="B188" t="str">
        <f>Summary!B188</f>
        <v>MarinusPortlandYallourn</v>
      </c>
      <c r="C188" t="str">
        <f>Summary!C188</f>
        <v>Wind</v>
      </c>
      <c r="D188" s="104" t="str">
        <f>Summary!D188</f>
        <v>avg</v>
      </c>
      <c r="E188" t="str">
        <f>Summary!E188</f>
        <v>Cal-28</v>
      </c>
      <c r="F188" t="str">
        <f>Summary!F188</f>
        <v>2 Hour Battery</v>
      </c>
      <c r="G188" s="73">
        <f>SUMIFS(AL$5:AL188,$F$5:$F188,$F188,$D$5:$D188,$D188)</f>
        <v>44362410.658951953</v>
      </c>
      <c r="H188" s="73">
        <f>SUMIFS(AM$5:AM188,$F$5:$F188,$F188,$D$5:$D188,$D188)</f>
        <v>-1343891.4673386167</v>
      </c>
      <c r="I188" s="20">
        <f>SUMIFS(AN$5:AN188,$F$5:$F188,$F188,$D$5:$D188,$D188)</f>
        <v>40649604.027712189</v>
      </c>
      <c r="J188" s="73">
        <f t="shared" si="32"/>
        <v>40649604.027712189</v>
      </c>
      <c r="K188" s="73">
        <f t="shared" si="33"/>
        <v>85012014.686664134</v>
      </c>
      <c r="L188" s="73">
        <f t="shared" si="34"/>
        <v>83668123.219325528</v>
      </c>
      <c r="M188" s="73">
        <f>-SUMIFS(FinParameters!$E$8:$E$39,FinParameters!$B$8:$B$39,Financials!$E188,FinParameters!$C$8:$C$39,Financials!$F188)</f>
        <v>-7891600.5513549801</v>
      </c>
      <c r="N188" s="73">
        <f>-SUMIFS(FinParameters!$F$8:$F$39,FinParameters!$B$8:$B$39,Financials!$E188,FinParameters!$C$8:$C$39,Financials!$F188)</f>
        <v>-73600000</v>
      </c>
      <c r="O188" s="73">
        <f>SUMIFS(FinParameters!$G$8:$G$39,FinParameters!$B$8:$B$39,Financials!$E188,FinParameters!$C$8:$C$39,Financials!$F188)</f>
        <v>13244972.277146295</v>
      </c>
      <c r="P188" s="73">
        <f t="shared" si="35"/>
        <v>32758003.476357207</v>
      </c>
      <c r="Q188" s="73">
        <f>P188/SUMIFS(FinParameters!$H$8:$H$39,FinParameters!$B$8:$B$39,Financials!$E188,FinParameters!$C$8:$C$39,Financials!$F188)</f>
        <v>14214565.674214071</v>
      </c>
      <c r="R188" s="73">
        <f t="shared" si="47"/>
        <v>-27597024.246496499</v>
      </c>
      <c r="S188" s="12">
        <f t="shared" si="36"/>
        <v>-0.457244827609395</v>
      </c>
      <c r="T188" s="114">
        <f t="shared" si="37"/>
        <v>44362410.658951953</v>
      </c>
      <c r="U188" s="73">
        <f>T188/SUMIFS(FinParameters!$L$8:$L$39,FinParameters!$B$8:$B$39,Financials!$E188,FinParameters!$C$8:$C$39,Financials!$F188)</f>
        <v>36410296.421336979</v>
      </c>
      <c r="V188" s="73">
        <f t="shared" si="38"/>
        <v>36410296.421336979</v>
      </c>
      <c r="W188" s="12"/>
      <c r="X188" s="73">
        <f t="shared" si="39"/>
        <v>77120414.13530916</v>
      </c>
      <c r="Y188" s="73">
        <f t="shared" si="40"/>
        <v>50624862.095551051</v>
      </c>
      <c r="Z188" s="73">
        <f t="shared" si="40"/>
        <v>8813272.1748404801</v>
      </c>
      <c r="AA188" s="12">
        <f t="shared" si="41"/>
        <v>0.14602382779625989</v>
      </c>
      <c r="AB188" s="114">
        <f t="shared" si="42"/>
        <v>-1343891.4673386167</v>
      </c>
      <c r="AC188" s="73">
        <f>AB188/SUMIFS(FinParameters!$L$8:$L$39,FinParameters!$B$8:$B$39,Financials!$E188,FinParameters!$C$8:$C$39,Financials!$F188)</f>
        <v>-1102994.3133631442</v>
      </c>
      <c r="AD188" s="73">
        <f t="shared" si="43"/>
        <v>-1102994.3133631442</v>
      </c>
      <c r="AE188" s="12"/>
      <c r="AF188" s="73">
        <f t="shared" si="44"/>
        <v>75776522.667970538</v>
      </c>
      <c r="AG188" s="73">
        <f t="shared" si="45"/>
        <v>49521867.782187909</v>
      </c>
      <c r="AH188" s="73">
        <f t="shared" si="45"/>
        <v>7710277.8614773359</v>
      </c>
      <c r="AI188" s="12">
        <f t="shared" si="46"/>
        <v>0.12774872537350859</v>
      </c>
      <c r="AL188" s="73">
        <f>Summary!G188</f>
        <v>2918183.3755100775</v>
      </c>
      <c r="AM188" s="73">
        <f>IF(D188&lt;&gt;"avg",SUMIFS(Summary!$H:$H,Summary!$C:$C,Financials!C188,Summary!$E:$E,Financials!E188,Summary!$D:$D,1-Financials!D188,Summary!$F:$F,Financials!F188),SUMIFS(Summary!$H:$H,Summary!$C:$C,Financials!C188,Summary!$E:$E,Financials!E188,Summary!$D:$D,"avg",Summary!$F:$F,Financials!F188))</f>
        <v>-84637.721782571301</v>
      </c>
      <c r="AN188" s="20">
        <f>Summary!I188</f>
        <v>7123263.0355882412</v>
      </c>
      <c r="AP188" s="12">
        <v>1</v>
      </c>
    </row>
    <row r="189" spans="1:42" x14ac:dyDescent="0.3">
      <c r="A189">
        <v>185</v>
      </c>
      <c r="B189" t="str">
        <f>Summary!B189</f>
        <v>MarinusPortlandYallourn</v>
      </c>
      <c r="C189" t="str">
        <f>Summary!C189</f>
        <v>Wind</v>
      </c>
      <c r="D189" s="104">
        <f>Summary!D189</f>
        <v>1</v>
      </c>
      <c r="E189" t="str">
        <f>Summary!E189</f>
        <v>Cal-29</v>
      </c>
      <c r="F189" t="str">
        <f>Summary!F189</f>
        <v>2 Hour Battery</v>
      </c>
      <c r="G189" s="73">
        <f>SUMIFS(AL$5:AL189,$F$5:$F189,$F189,$D$5:$D189,$D189)</f>
        <v>194295353.05734164</v>
      </c>
      <c r="H189" s="73">
        <f>SUMIFS(AM$5:AM189,$F$5:$F189,$F189,$D$5:$D189,$D189)</f>
        <v>-148943941.2649563</v>
      </c>
      <c r="I189" s="20">
        <f>SUMIFS(AN$5:AN189,$F$5:$F189,$F189,$D$5:$D189,$D189)</f>
        <v>89975056.703675315</v>
      </c>
      <c r="J189" s="73">
        <f t="shared" si="32"/>
        <v>89975056.703675315</v>
      </c>
      <c r="K189" s="73">
        <f t="shared" si="33"/>
        <v>284270409.76101696</v>
      </c>
      <c r="L189" s="73">
        <f t="shared" si="34"/>
        <v>135326468.49606067</v>
      </c>
      <c r="M189" s="73">
        <f>-SUMIFS(FinParameters!$E$8:$E$39,FinParameters!$B$8:$B$39,Financials!$E189,FinParameters!$C$8:$C$39,Financials!$F189)</f>
        <v>-8907640.5651388541</v>
      </c>
      <c r="N189" s="73">
        <f>-SUMIFS(FinParameters!$F$8:$F$39,FinParameters!$B$8:$B$39,Financials!$E189,FinParameters!$C$8:$C$39,Financials!$F189)</f>
        <v>-73600000</v>
      </c>
      <c r="O189" s="73">
        <f>SUMIFS(FinParameters!$G$8:$G$39,FinParameters!$B$8:$B$39,Financials!$E189,FinParameters!$C$8:$C$39,Financials!$F189)</f>
        <v>10872916.92525232</v>
      </c>
      <c r="P189" s="73">
        <f t="shared" si="35"/>
        <v>81067416.138536453</v>
      </c>
      <c r="Q189" s="73">
        <f>P189/SUMIFS(FinParameters!$H$8:$H$39,FinParameters!$B$8:$B$39,Financials!$E189,FinParameters!$C$8:$C$39,Financials!$F189)</f>
        <v>31691261.125161037</v>
      </c>
      <c r="R189" s="73">
        <f t="shared" si="47"/>
        <v>18340333.063788772</v>
      </c>
      <c r="S189" s="12">
        <f t="shared" si="36"/>
        <v>0.29238300531102046</v>
      </c>
      <c r="T189" s="114">
        <f t="shared" si="37"/>
        <v>194295353.05734164</v>
      </c>
      <c r="U189" s="73">
        <f>T189/SUMIFS(FinParameters!$L$8:$L$39,FinParameters!$B$8:$B$39,Financials!$E189,FinParameters!$C$8:$C$39,Financials!$F189)</f>
        <v>155577799.75290945</v>
      </c>
      <c r="V189" s="73">
        <f t="shared" si="38"/>
        <v>155577799.75290945</v>
      </c>
      <c r="W189" s="12"/>
      <c r="X189" s="73">
        <f t="shared" si="39"/>
        <v>275362769.19587809</v>
      </c>
      <c r="Y189" s="73">
        <f t="shared" si="40"/>
        <v>187269060.87807047</v>
      </c>
      <c r="Z189" s="73">
        <f t="shared" si="40"/>
        <v>173918132.81669822</v>
      </c>
      <c r="AA189" s="12">
        <f t="shared" si="41"/>
        <v>2.7726162973248987</v>
      </c>
      <c r="AB189" s="114">
        <f t="shared" si="42"/>
        <v>-148943941.2649563</v>
      </c>
      <c r="AC189" s="73">
        <f>AB189/SUMIFS(FinParameters!$L$8:$L$39,FinParameters!$B$8:$B$39,Financials!$E189,FinParameters!$C$8:$C$39,Financials!$F189)</f>
        <v>-119263638.0844873</v>
      </c>
      <c r="AD189" s="73">
        <f t="shared" si="43"/>
        <v>-119263638.0844873</v>
      </c>
      <c r="AE189" s="12"/>
      <c r="AF189" s="73">
        <f t="shared" si="44"/>
        <v>126418827.93092179</v>
      </c>
      <c r="AG189" s="73">
        <f t="shared" si="45"/>
        <v>68005422.79358317</v>
      </c>
      <c r="AH189" s="73">
        <f t="shared" si="45"/>
        <v>54654494.732210919</v>
      </c>
      <c r="AI189" s="12">
        <f t="shared" si="46"/>
        <v>0.87130617355636963</v>
      </c>
      <c r="AL189" s="73">
        <f>Summary!G189</f>
        <v>28042061.975253835</v>
      </c>
      <c r="AM189" s="73">
        <f>IF(D189&lt;&gt;"avg",SUMIFS(Summary!$H:$H,Summary!$C:$C,Financials!C189,Summary!$E:$E,Financials!E189,Summary!$D:$D,1-Financials!D189,Summary!$F:$F,Financials!F189),SUMIFS(Summary!$H:$H,Summary!$C:$C,Financials!C189,Summary!$E:$E,Financials!E189,Summary!$D:$D,"avg",Summary!$F:$F,Financials!F189))</f>
        <v>-25444702.214826286</v>
      </c>
      <c r="AN189" s="20">
        <f>Summary!I189</f>
        <v>13078868.941426</v>
      </c>
      <c r="AP189" s="12">
        <v>1</v>
      </c>
    </row>
    <row r="190" spans="1:42" x14ac:dyDescent="0.3">
      <c r="A190">
        <v>186</v>
      </c>
      <c r="B190" t="str">
        <f>Summary!B190</f>
        <v>MarinusPortlandYallourn</v>
      </c>
      <c r="C190" t="str">
        <f>Summary!C190</f>
        <v>Wind</v>
      </c>
      <c r="D190" s="104">
        <f>Summary!D190</f>
        <v>0.95</v>
      </c>
      <c r="E190" t="str">
        <f>Summary!E190</f>
        <v>Cal-29</v>
      </c>
      <c r="F190" t="str">
        <f>Summary!F190</f>
        <v>2 Hour Battery</v>
      </c>
      <c r="G190" s="73">
        <f>SUMIFS(AL$5:AL190,$F$5:$F190,$F190,$D$5:$D190,$D190)</f>
        <v>121266541.5118936</v>
      </c>
      <c r="H190" s="73">
        <f>SUMIFS(AM$5:AM190,$F$5:$F190,$F190,$D$5:$D190,$D190)</f>
        <v>-66595924.577370003</v>
      </c>
      <c r="I190" s="20">
        <f>SUMIFS(AN$5:AN190,$F$5:$F190,$F190,$D$5:$D190,$D190)</f>
        <v>64846198.680803709</v>
      </c>
      <c r="J190" s="73">
        <f t="shared" si="32"/>
        <v>64846198.680803709</v>
      </c>
      <c r="K190" s="73">
        <f t="shared" si="33"/>
        <v>186112740.19269732</v>
      </c>
      <c r="L190" s="73">
        <f t="shared" si="34"/>
        <v>119516815.6153273</v>
      </c>
      <c r="M190" s="73">
        <f>-SUMIFS(FinParameters!$E$8:$E$39,FinParameters!$B$8:$B$39,Financials!$E190,FinParameters!$C$8:$C$39,Financials!$F190)</f>
        <v>-8907640.5651388541</v>
      </c>
      <c r="N190" s="73">
        <f>-SUMIFS(FinParameters!$F$8:$F$39,FinParameters!$B$8:$B$39,Financials!$E190,FinParameters!$C$8:$C$39,Financials!$F190)</f>
        <v>-73600000</v>
      </c>
      <c r="O190" s="73">
        <f>SUMIFS(FinParameters!$G$8:$G$39,FinParameters!$B$8:$B$39,Financials!$E190,FinParameters!$C$8:$C$39,Financials!$F190)</f>
        <v>10872916.92525232</v>
      </c>
      <c r="P190" s="73">
        <f t="shared" si="35"/>
        <v>55938558.115664855</v>
      </c>
      <c r="Q190" s="73">
        <f>P190/SUMIFS(FinParameters!$H$8:$H$39,FinParameters!$B$8:$B$39,Financials!$E190,FinParameters!$C$8:$C$39,Financials!$F190)</f>
        <v>21867768.046030331</v>
      </c>
      <c r="R190" s="73">
        <f t="shared" si="47"/>
        <v>-6788524.9590828251</v>
      </c>
      <c r="S190" s="12">
        <f t="shared" si="36"/>
        <v>-0.10822318887351087</v>
      </c>
      <c r="T190" s="114">
        <f t="shared" si="37"/>
        <v>121266541.5118936</v>
      </c>
      <c r="U190" s="73">
        <f>T190/SUMIFS(FinParameters!$L$8:$L$39,FinParameters!$B$8:$B$39,Financials!$E190,FinParameters!$C$8:$C$39,Financials!$F190)</f>
        <v>97101559.122195274</v>
      </c>
      <c r="V190" s="73">
        <f t="shared" si="38"/>
        <v>97101559.122195274</v>
      </c>
      <c r="W190" s="12"/>
      <c r="X190" s="73">
        <f t="shared" si="39"/>
        <v>177205099.62755847</v>
      </c>
      <c r="Y190" s="73">
        <f t="shared" si="40"/>
        <v>118969327.1682256</v>
      </c>
      <c r="Z190" s="73">
        <f t="shared" si="40"/>
        <v>90313034.163112447</v>
      </c>
      <c r="AA190" s="12">
        <f t="shared" si="41"/>
        <v>1.4397773614866234</v>
      </c>
      <c r="AB190" s="114">
        <f t="shared" si="42"/>
        <v>-66595924.577370003</v>
      </c>
      <c r="AC190" s="73">
        <f>AB190/SUMIFS(FinParameters!$L$8:$L$39,FinParameters!$B$8:$B$39,Financials!$E190,FinParameters!$C$8:$C$39,Financials!$F190)</f>
        <v>-53325245.587320738</v>
      </c>
      <c r="AD190" s="73">
        <f t="shared" si="43"/>
        <v>-53325245.587320738</v>
      </c>
      <c r="AE190" s="12"/>
      <c r="AF190" s="73">
        <f t="shared" si="44"/>
        <v>110609175.05018847</v>
      </c>
      <c r="AG190" s="73">
        <f t="shared" si="45"/>
        <v>65644081.580904864</v>
      </c>
      <c r="AH190" s="73">
        <f t="shared" si="45"/>
        <v>36987788.575791709</v>
      </c>
      <c r="AI190" s="12">
        <f t="shared" si="46"/>
        <v>0.58966218039687623</v>
      </c>
      <c r="AL190" s="73">
        <f>Summary!G190</f>
        <v>15524327.743852422</v>
      </c>
      <c r="AM190" s="73">
        <f>IF(D190&lt;&gt;"avg",SUMIFS(Summary!$H:$H,Summary!$C:$C,Financials!C190,Summary!$E:$E,Financials!E190,Summary!$D:$D,1-Financials!D190,Summary!$F:$F,Financials!F190),SUMIFS(Summary!$H:$H,Summary!$C:$C,Financials!C190,Summary!$E:$E,Financials!E190,Summary!$D:$D,"avg",Summary!$F:$F,Financials!F190))</f>
        <v>-11414747.202595491</v>
      </c>
      <c r="AN190" s="20">
        <f>Summary!I190</f>
        <v>8592165.244721191</v>
      </c>
      <c r="AP190" s="12">
        <v>1</v>
      </c>
    </row>
    <row r="191" spans="1:42" x14ac:dyDescent="0.3">
      <c r="A191">
        <v>187</v>
      </c>
      <c r="B191" t="str">
        <f>Summary!B191</f>
        <v>MarinusPortlandYallourn</v>
      </c>
      <c r="C191" t="str">
        <f>Summary!C191</f>
        <v>Wind</v>
      </c>
      <c r="D191" s="104">
        <f>Summary!D191</f>
        <v>0.75</v>
      </c>
      <c r="E191" t="str">
        <f>Summary!E191</f>
        <v>Cal-29</v>
      </c>
      <c r="F191" t="str">
        <f>Summary!F191</f>
        <v>2 Hour Battery</v>
      </c>
      <c r="G191" s="73">
        <f>SUMIFS(AL$5:AL191,$F$5:$F191,$F191,$D$5:$D191,$D191)</f>
        <v>75937248.069785953</v>
      </c>
      <c r="H191" s="73">
        <f>SUMIFS(AM$5:AM191,$F$5:$F191,$F191,$D$5:$D191,$D191)</f>
        <v>-26704326.638121415</v>
      </c>
      <c r="I191" s="20">
        <f>SUMIFS(AN$5:AN191,$F$5:$F191,$F191,$D$5:$D191,$D191)</f>
        <v>53931114.318571851</v>
      </c>
      <c r="J191" s="73">
        <f t="shared" si="32"/>
        <v>53931114.318571851</v>
      </c>
      <c r="K191" s="73">
        <f t="shared" si="33"/>
        <v>129868362.3883578</v>
      </c>
      <c r="L191" s="73">
        <f t="shared" si="34"/>
        <v>103164035.75023639</v>
      </c>
      <c r="M191" s="73">
        <f>-SUMIFS(FinParameters!$E$8:$E$39,FinParameters!$B$8:$B$39,Financials!$E191,FinParameters!$C$8:$C$39,Financials!$F191)</f>
        <v>-8907640.5651388541</v>
      </c>
      <c r="N191" s="73">
        <f>-SUMIFS(FinParameters!$F$8:$F$39,FinParameters!$B$8:$B$39,Financials!$E191,FinParameters!$C$8:$C$39,Financials!$F191)</f>
        <v>-73600000</v>
      </c>
      <c r="O191" s="73">
        <f>SUMIFS(FinParameters!$G$8:$G$39,FinParameters!$B$8:$B$39,Financials!$E191,FinParameters!$C$8:$C$39,Financials!$F191)</f>
        <v>10872916.92525232</v>
      </c>
      <c r="P191" s="73">
        <f t="shared" si="35"/>
        <v>45023473.753432997</v>
      </c>
      <c r="Q191" s="73">
        <f>P191/SUMIFS(FinParameters!$H$8:$H$39,FinParameters!$B$8:$B$39,Financials!$E191,FinParameters!$C$8:$C$39,Financials!$F191)</f>
        <v>17600791.186480254</v>
      </c>
      <c r="R191" s="73">
        <f t="shared" si="47"/>
        <v>-17703609.321314685</v>
      </c>
      <c r="S191" s="12">
        <f t="shared" si="36"/>
        <v>-0.28223230626264695</v>
      </c>
      <c r="T191" s="114">
        <f t="shared" si="37"/>
        <v>75937248.069785953</v>
      </c>
      <c r="U191" s="73">
        <f>T191/SUMIFS(FinParameters!$L$8:$L$39,FinParameters!$B$8:$B$39,Financials!$E191,FinParameters!$C$8:$C$39,Financials!$F191)</f>
        <v>60805108.244156025</v>
      </c>
      <c r="V191" s="73">
        <f t="shared" si="38"/>
        <v>60805108.244156025</v>
      </c>
      <c r="W191" s="12"/>
      <c r="X191" s="73">
        <f t="shared" si="39"/>
        <v>120960721.82321894</v>
      </c>
      <c r="Y191" s="73">
        <f t="shared" si="40"/>
        <v>78405899.430636287</v>
      </c>
      <c r="Z191" s="73">
        <f t="shared" si="40"/>
        <v>43101498.92284134</v>
      </c>
      <c r="AA191" s="12">
        <f t="shared" si="41"/>
        <v>0.68712742263943882</v>
      </c>
      <c r="AB191" s="114">
        <f t="shared" si="42"/>
        <v>-26704326.638121415</v>
      </c>
      <c r="AC191" s="73">
        <f>AB191/SUMIFS(FinParameters!$L$8:$L$39,FinParameters!$B$8:$B$39,Financials!$E191,FinParameters!$C$8:$C$39,Financials!$F191)</f>
        <v>-21382911.721083768</v>
      </c>
      <c r="AD191" s="73">
        <f t="shared" si="43"/>
        <v>-21382911.721083768</v>
      </c>
      <c r="AE191" s="12"/>
      <c r="AF191" s="73">
        <f t="shared" si="44"/>
        <v>94256395.18509753</v>
      </c>
      <c r="AG191" s="73">
        <f t="shared" si="45"/>
        <v>57022987.709552519</v>
      </c>
      <c r="AH191" s="73">
        <f t="shared" si="45"/>
        <v>21718587.201757573</v>
      </c>
      <c r="AI191" s="12">
        <f t="shared" si="46"/>
        <v>0.34623939353081318</v>
      </c>
      <c r="AL191" s="73">
        <f>Summary!G191</f>
        <v>9168312.4777512439</v>
      </c>
      <c r="AM191" s="73">
        <f>IF(D191&lt;&gt;"avg",SUMIFS(Summary!$H:$H,Summary!$C:$C,Financials!C191,Summary!$E:$E,Financials!E191,Summary!$D:$D,1-Financials!D191,Summary!$F:$F,Financials!F191),SUMIFS(Summary!$H:$H,Summary!$C:$C,Financials!C191,Summary!$E:$E,Financials!E191,Summary!$D:$D,"avg",Summary!$F:$F,Financials!F191))</f>
        <v>-4361573.357520178</v>
      </c>
      <c r="AN191" s="20">
        <f>Summary!I191</f>
        <v>7221868.4973270334</v>
      </c>
      <c r="AP191" s="12">
        <v>1</v>
      </c>
    </row>
    <row r="192" spans="1:42" x14ac:dyDescent="0.3">
      <c r="A192">
        <v>188</v>
      </c>
      <c r="B192" t="str">
        <f>Summary!B192</f>
        <v>MarinusPortlandYallourn</v>
      </c>
      <c r="C192" t="str">
        <f>Summary!C192</f>
        <v>Wind</v>
      </c>
      <c r="D192" s="104">
        <f>Summary!D192</f>
        <v>0.5</v>
      </c>
      <c r="E192" t="str">
        <f>Summary!E192</f>
        <v>Cal-29</v>
      </c>
      <c r="F192" t="str">
        <f>Summary!F192</f>
        <v>2 Hour Battery</v>
      </c>
      <c r="G192" s="73">
        <f>SUMIFS(AL$5:AL192,$F$5:$F192,$F192,$D$5:$D192,$D192)</f>
        <v>44175977.995162219</v>
      </c>
      <c r="H192" s="73">
        <f>SUMIFS(AM$5:AM192,$F$5:$F192,$F192,$D$5:$D192,$D192)</f>
        <v>271625.82527538616</v>
      </c>
      <c r="I192" s="20">
        <f>SUMIFS(AN$5:AN192,$F$5:$F192,$F192,$D$5:$D192,$D192)</f>
        <v>46506771.211808458</v>
      </c>
      <c r="J192" s="73">
        <f t="shared" si="32"/>
        <v>46506771.211808458</v>
      </c>
      <c r="K192" s="73">
        <f t="shared" si="33"/>
        <v>90682749.206970677</v>
      </c>
      <c r="L192" s="73">
        <f t="shared" si="34"/>
        <v>90954375.032246053</v>
      </c>
      <c r="M192" s="73">
        <f>-SUMIFS(FinParameters!$E$8:$E$39,FinParameters!$B$8:$B$39,Financials!$E192,FinParameters!$C$8:$C$39,Financials!$F192)</f>
        <v>-8907640.5651388541</v>
      </c>
      <c r="N192" s="73">
        <f>-SUMIFS(FinParameters!$F$8:$F$39,FinParameters!$B$8:$B$39,Financials!$E192,FinParameters!$C$8:$C$39,Financials!$F192)</f>
        <v>-73600000</v>
      </c>
      <c r="O192" s="73">
        <f>SUMIFS(FinParameters!$G$8:$G$39,FinParameters!$B$8:$B$39,Financials!$E192,FinParameters!$C$8:$C$39,Financials!$F192)</f>
        <v>10872916.92525232</v>
      </c>
      <c r="P192" s="73">
        <f t="shared" si="35"/>
        <v>37599130.646669604</v>
      </c>
      <c r="Q192" s="73">
        <f>P192/SUMIFS(FinParameters!$H$8:$H$39,FinParameters!$B$8:$B$39,Financials!$E192,FinParameters!$C$8:$C$39,Financials!$F192)</f>
        <v>14698431.554379171</v>
      </c>
      <c r="R192" s="73">
        <f t="shared" si="47"/>
        <v>-25127952.428078078</v>
      </c>
      <c r="S192" s="12">
        <f t="shared" si="36"/>
        <v>-0.40059175712243422</v>
      </c>
      <c r="T192" s="114">
        <f t="shared" si="37"/>
        <v>44175977.995162219</v>
      </c>
      <c r="U192" s="73">
        <f>T192/SUMIFS(FinParameters!$L$8:$L$39,FinParameters!$B$8:$B$39,Financials!$E192,FinParameters!$C$8:$C$39,Financials!$F192)</f>
        <v>35372958.489603914</v>
      </c>
      <c r="V192" s="73">
        <f t="shared" si="38"/>
        <v>35372958.489603914</v>
      </c>
      <c r="W192" s="12"/>
      <c r="X192" s="73">
        <f t="shared" si="39"/>
        <v>81775108.641831815</v>
      </c>
      <c r="Y192" s="73">
        <f t="shared" si="40"/>
        <v>50071390.043983087</v>
      </c>
      <c r="Z192" s="73">
        <f t="shared" si="40"/>
        <v>10245006.061525837</v>
      </c>
      <c r="AA192" s="12">
        <f t="shared" si="41"/>
        <v>0.16332667739894019</v>
      </c>
      <c r="AB192" s="114">
        <f t="shared" si="42"/>
        <v>271625.82527538616</v>
      </c>
      <c r="AC192" s="73">
        <f>AB192/SUMIFS(FinParameters!$L$8:$L$39,FinParameters!$B$8:$B$39,Financials!$E192,FinParameters!$C$8:$C$39,Financials!$F192)</f>
        <v>217498.50208687739</v>
      </c>
      <c r="AD192" s="73">
        <f t="shared" si="43"/>
        <v>217498.50208687739</v>
      </c>
      <c r="AE192" s="12"/>
      <c r="AF192" s="73">
        <f t="shared" si="44"/>
        <v>82046734.467107207</v>
      </c>
      <c r="AG192" s="73">
        <f t="shared" si="45"/>
        <v>50288888.546069965</v>
      </c>
      <c r="AH192" s="73">
        <f t="shared" si="45"/>
        <v>10462504.563612714</v>
      </c>
      <c r="AI192" s="12">
        <f t="shared" si="46"/>
        <v>0.16679405530694366</v>
      </c>
      <c r="AL192" s="73">
        <f>Summary!G192</f>
        <v>5519611.4319446096</v>
      </c>
      <c r="AM192" s="73">
        <f>IF(D192&lt;&gt;"avg",SUMIFS(Summary!$H:$H,Summary!$C:$C,Financials!C192,Summary!$E:$E,Financials!E192,Summary!$D:$D,1-Financials!D192,Summary!$F:$F,Financials!F192),SUMIFS(Summary!$H:$H,Summary!$C:$C,Financials!C192,Summary!$E:$E,Financials!E192,Summary!$D:$D,"avg",Summary!$F:$F,Financials!F192))</f>
        <v>264446.98405749013</v>
      </c>
      <c r="AN192" s="20">
        <f>Summary!I192</f>
        <v>6285515.3609710857</v>
      </c>
      <c r="AP192" s="12">
        <v>1</v>
      </c>
    </row>
    <row r="193" spans="1:42" x14ac:dyDescent="0.3">
      <c r="A193">
        <v>189</v>
      </c>
      <c r="B193" t="str">
        <f>Summary!B193</f>
        <v>MarinusPortlandYallourn</v>
      </c>
      <c r="C193" t="str">
        <f>Summary!C193</f>
        <v>Wind</v>
      </c>
      <c r="D193" s="104">
        <f>Summary!D193</f>
        <v>0.25</v>
      </c>
      <c r="E193" t="str">
        <f>Summary!E193</f>
        <v>Cal-29</v>
      </c>
      <c r="F193" t="str">
        <f>Summary!F193</f>
        <v>2 Hour Battery</v>
      </c>
      <c r="G193" s="73">
        <f>SUMIFS(AL$5:AL193,$F$5:$F193,$F193,$D$5:$D193,$D193)</f>
        <v>21709954.055315986</v>
      </c>
      <c r="H193" s="73">
        <f>SUMIFS(AM$5:AM193,$F$5:$F193,$F193,$D$5:$D193,$D193)</f>
        <v>25364938.191224635</v>
      </c>
      <c r="I193" s="20">
        <f>SUMIFS(AN$5:AN193,$F$5:$F193,$F193,$D$5:$D193,$D193)</f>
        <v>39391023.787311301</v>
      </c>
      <c r="J193" s="73">
        <f t="shared" si="32"/>
        <v>39391023.787311301</v>
      </c>
      <c r="K193" s="73">
        <f t="shared" si="33"/>
        <v>61100977.842627287</v>
      </c>
      <c r="L193" s="73">
        <f t="shared" si="34"/>
        <v>86465916.033851922</v>
      </c>
      <c r="M193" s="73">
        <f>-SUMIFS(FinParameters!$E$8:$E$39,FinParameters!$B$8:$B$39,Financials!$E193,FinParameters!$C$8:$C$39,Financials!$F193)</f>
        <v>-8907640.5651388541</v>
      </c>
      <c r="N193" s="73">
        <f>-SUMIFS(FinParameters!$F$8:$F$39,FinParameters!$B$8:$B$39,Financials!$E193,FinParameters!$C$8:$C$39,Financials!$F193)</f>
        <v>-73600000</v>
      </c>
      <c r="O193" s="73">
        <f>SUMIFS(FinParameters!$G$8:$G$39,FinParameters!$B$8:$B$39,Financials!$E193,FinParameters!$C$8:$C$39,Financials!$F193)</f>
        <v>10872916.92525232</v>
      </c>
      <c r="P193" s="73">
        <f t="shared" si="35"/>
        <v>30483383.222172447</v>
      </c>
      <c r="Q193" s="73">
        <f>P193/SUMIFS(FinParameters!$H$8:$H$39,FinParameters!$B$8:$B$39,Financials!$E193,FinParameters!$C$8:$C$39,Financials!$F193)</f>
        <v>11916709.618835282</v>
      </c>
      <c r="R193" s="73">
        <f t="shared" si="47"/>
        <v>-32243699.852575235</v>
      </c>
      <c r="S193" s="12">
        <f t="shared" si="36"/>
        <v>-0.51403155179641569</v>
      </c>
      <c r="T193" s="114">
        <f t="shared" si="37"/>
        <v>21709954.055315986</v>
      </c>
      <c r="U193" s="73">
        <f>T193/SUMIFS(FinParameters!$L$8:$L$39,FinParameters!$B$8:$B$39,Financials!$E193,FinParameters!$C$8:$C$39,Financials!$F193)</f>
        <v>17383775.944790613</v>
      </c>
      <c r="V193" s="73">
        <f t="shared" si="38"/>
        <v>17383775.944790613</v>
      </c>
      <c r="W193" s="12"/>
      <c r="X193" s="73">
        <f t="shared" si="39"/>
        <v>52193337.277488433</v>
      </c>
      <c r="Y193" s="73">
        <f t="shared" si="40"/>
        <v>29300485.563625894</v>
      </c>
      <c r="Z193" s="73">
        <f t="shared" si="40"/>
        <v>-14859923.907784622</v>
      </c>
      <c r="AA193" s="12">
        <f t="shared" si="41"/>
        <v>-0.23689805390882024</v>
      </c>
      <c r="AB193" s="114">
        <f t="shared" si="42"/>
        <v>25364938.191224635</v>
      </c>
      <c r="AC193" s="73">
        <f>AB193/SUMIFS(FinParameters!$L$8:$L$39,FinParameters!$B$8:$B$39,Financials!$E193,FinParameters!$C$8:$C$39,Financials!$F193)</f>
        <v>20310425.404227957</v>
      </c>
      <c r="AD193" s="73">
        <f t="shared" si="43"/>
        <v>20310425.404227957</v>
      </c>
      <c r="AE193" s="12"/>
      <c r="AF193" s="73">
        <f t="shared" si="44"/>
        <v>77558275.468713075</v>
      </c>
      <c r="AG193" s="73">
        <f t="shared" si="45"/>
        <v>49610910.967853852</v>
      </c>
      <c r="AH193" s="73">
        <f t="shared" si="45"/>
        <v>5450501.496443335</v>
      </c>
      <c r="AI193" s="12">
        <f t="shared" si="46"/>
        <v>8.6892315556078639E-2</v>
      </c>
      <c r="AL193" s="73">
        <f>Summary!G193</f>
        <v>2259181.1512839678</v>
      </c>
      <c r="AM193" s="73">
        <f>IF(D193&lt;&gt;"avg",SUMIFS(Summary!$H:$H,Summary!$C:$C,Financials!C193,Summary!$E:$E,Financials!E193,Summary!$D:$D,1-Financials!D193,Summary!$F:$F,Financials!F193),SUMIFS(Summary!$H:$H,Summary!$C:$C,Financials!C193,Summary!$E:$E,Financials!E193,Summary!$D:$D,"avg",Summary!$F:$F,Financials!F193))</f>
        <v>4575822.3775077881</v>
      </c>
      <c r="AN193" s="20">
        <f>Summary!I193</f>
        <v>5379569.4142005974</v>
      </c>
      <c r="AP193" s="12">
        <v>1</v>
      </c>
    </row>
    <row r="194" spans="1:42" x14ac:dyDescent="0.3">
      <c r="A194">
        <v>190</v>
      </c>
      <c r="B194" t="str">
        <f>Summary!B194</f>
        <v>MarinusPortlandYallourn</v>
      </c>
      <c r="C194" t="str">
        <f>Summary!C194</f>
        <v>Wind</v>
      </c>
      <c r="D194" s="104">
        <f>Summary!D194</f>
        <v>0.05</v>
      </c>
      <c r="E194" t="str">
        <f>Summary!E194</f>
        <v>Cal-29</v>
      </c>
      <c r="F194" t="str">
        <f>Summary!F194</f>
        <v>2 Hour Battery</v>
      </c>
      <c r="G194" s="73">
        <f>SUMIFS(AL$5:AL194,$F$5:$F194,$F194,$D$5:$D194,$D194)</f>
        <v>-3891659.1960265832</v>
      </c>
      <c r="H194" s="73">
        <f>SUMIFS(AM$5:AM194,$F$5:$F194,$F194,$D$5:$D194,$D194)</f>
        <v>58754566.176377065</v>
      </c>
      <c r="I194" s="20">
        <f>SUMIFS(AN$5:AN194,$F$5:$F194,$F194,$D$5:$D194,$D194)</f>
        <v>30667241.196881238</v>
      </c>
      <c r="J194" s="73">
        <f t="shared" si="32"/>
        <v>30667241.196881238</v>
      </c>
      <c r="K194" s="73">
        <f t="shared" si="33"/>
        <v>26775582.000854656</v>
      </c>
      <c r="L194" s="73">
        <f t="shared" si="34"/>
        <v>85530148.177231714</v>
      </c>
      <c r="M194" s="73">
        <f>-SUMIFS(FinParameters!$E$8:$E$39,FinParameters!$B$8:$B$39,Financials!$E194,FinParameters!$C$8:$C$39,Financials!$F194)</f>
        <v>-8907640.5651388541</v>
      </c>
      <c r="N194" s="73">
        <f>-SUMIFS(FinParameters!$F$8:$F$39,FinParameters!$B$8:$B$39,Financials!$E194,FinParameters!$C$8:$C$39,Financials!$F194)</f>
        <v>-73600000</v>
      </c>
      <c r="O194" s="73">
        <f>SUMIFS(FinParameters!$G$8:$G$39,FinParameters!$B$8:$B$39,Financials!$E194,FinParameters!$C$8:$C$39,Financials!$F194)</f>
        <v>10872916.92525232</v>
      </c>
      <c r="P194" s="73">
        <f t="shared" si="35"/>
        <v>21759600.631742384</v>
      </c>
      <c r="Q194" s="73">
        <f>P194/SUMIFS(FinParameters!$H$8:$H$39,FinParameters!$B$8:$B$39,Financials!$E194,FinParameters!$C$8:$C$39,Financials!$F194)</f>
        <v>8506366.9035821371</v>
      </c>
      <c r="R194" s="73">
        <f t="shared" si="47"/>
        <v>-40967482.443005294</v>
      </c>
      <c r="S194" s="12">
        <f t="shared" si="36"/>
        <v>-0.65310676720272609</v>
      </c>
      <c r="T194" s="114">
        <f t="shared" si="37"/>
        <v>-3891659.1960265832</v>
      </c>
      <c r="U194" s="73">
        <f>T194/SUMIFS(FinParameters!$L$8:$L$39,FinParameters!$B$8:$B$39,Financials!$E194,FinParameters!$C$8:$C$39,Financials!$F194)</f>
        <v>-3116161.8925971254</v>
      </c>
      <c r="V194" s="73">
        <f t="shared" si="38"/>
        <v>-3116161.8925971254</v>
      </c>
      <c r="W194" s="12"/>
      <c r="X194" s="73">
        <f t="shared" si="39"/>
        <v>17867941.435715802</v>
      </c>
      <c r="Y194" s="73">
        <f t="shared" si="40"/>
        <v>5390205.0109850112</v>
      </c>
      <c r="Z194" s="73">
        <f t="shared" si="40"/>
        <v>-44083644.335602418</v>
      </c>
      <c r="AA194" s="12">
        <f t="shared" si="41"/>
        <v>-0.7027848606170779</v>
      </c>
      <c r="AB194" s="114">
        <f t="shared" si="42"/>
        <v>58754566.176377065</v>
      </c>
      <c r="AC194" s="73">
        <f>AB194/SUMIFS(FinParameters!$L$8:$L$39,FinParameters!$B$8:$B$39,Financials!$E194,FinParameters!$C$8:$C$39,Financials!$F194)</f>
        <v>47046447.520851091</v>
      </c>
      <c r="AD194" s="73">
        <f t="shared" si="43"/>
        <v>47046447.520851091</v>
      </c>
      <c r="AE194" s="12"/>
      <c r="AF194" s="73">
        <f t="shared" si="44"/>
        <v>76622507.612092867</v>
      </c>
      <c r="AG194" s="73">
        <f t="shared" si="45"/>
        <v>52436652.5318361</v>
      </c>
      <c r="AH194" s="73">
        <f t="shared" si="45"/>
        <v>2962803.185248673</v>
      </c>
      <c r="AI194" s="12">
        <f t="shared" si="46"/>
        <v>4.7233237064731641E-2</v>
      </c>
      <c r="AL194" s="73">
        <f>Summary!G194</f>
        <v>-1531851.2884044007</v>
      </c>
      <c r="AM194" s="73">
        <f>IF(D194&lt;&gt;"avg",SUMIFS(Summary!$H:$H,Summary!$C:$C,Financials!C194,Summary!$E:$E,Financials!E194,Summary!$D:$D,1-Financials!D194,Summary!$F:$F,Financials!F194),SUMIFS(Summary!$H:$H,Summary!$C:$C,Financials!C194,Summary!$E:$E,Financials!E194,Summary!$D:$D,"avg",Summary!$F:$F,Financials!F194))</f>
        <v>10384894.668715462</v>
      </c>
      <c r="AN194" s="20">
        <f>Summary!I194</f>
        <v>4093763.1094447188</v>
      </c>
      <c r="AP194" s="12">
        <v>1</v>
      </c>
    </row>
    <row r="195" spans="1:42" x14ac:dyDescent="0.3">
      <c r="A195">
        <v>191</v>
      </c>
      <c r="B195" t="str">
        <f>Summary!B195</f>
        <v>MarinusPortlandYallourn</v>
      </c>
      <c r="C195" t="str">
        <f>Summary!C195</f>
        <v>Wind</v>
      </c>
      <c r="D195" s="104">
        <f>Summary!D195</f>
        <v>0</v>
      </c>
      <c r="E195" t="str">
        <f>Summary!E195</f>
        <v>Cal-29</v>
      </c>
      <c r="F195" t="str">
        <f>Summary!F195</f>
        <v>2 Hour Battery</v>
      </c>
      <c r="G195" s="73">
        <f>SUMIFS(AL$5:AL195,$F$5:$F195,$F195,$D$5:$D195,$D195)</f>
        <v>-40735672.948128544</v>
      </c>
      <c r="H195" s="73">
        <f>SUMIFS(AM$5:AM195,$F$5:$F195,$F195,$D$5:$D195,$D195)</f>
        <v>129808019.41325334</v>
      </c>
      <c r="I195" s="20">
        <f>SUMIFS(AN$5:AN195,$F$5:$F195,$F195,$D$5:$D195,$D195)</f>
        <v>17108786.57286286</v>
      </c>
      <c r="J195" s="73">
        <f t="shared" si="32"/>
        <v>17108786.57286286</v>
      </c>
      <c r="K195" s="73">
        <f t="shared" si="33"/>
        <v>-23626886.375265684</v>
      </c>
      <c r="L195" s="73">
        <f t="shared" si="34"/>
        <v>106181133.03798765</v>
      </c>
      <c r="M195" s="73">
        <f>-SUMIFS(FinParameters!$E$8:$E$39,FinParameters!$B$8:$B$39,Financials!$E195,FinParameters!$C$8:$C$39,Financials!$F195)</f>
        <v>-8907640.5651388541</v>
      </c>
      <c r="N195" s="73">
        <f>-SUMIFS(FinParameters!$F$8:$F$39,FinParameters!$B$8:$B$39,Financials!$E195,FinParameters!$C$8:$C$39,Financials!$F195)</f>
        <v>-73600000</v>
      </c>
      <c r="O195" s="73">
        <f>SUMIFS(FinParameters!$G$8:$G$39,FinParameters!$B$8:$B$39,Financials!$E195,FinParameters!$C$8:$C$39,Financials!$F195)</f>
        <v>10872916.92525232</v>
      </c>
      <c r="P195" s="73">
        <f t="shared" si="35"/>
        <v>8201146.0077240057</v>
      </c>
      <c r="Q195" s="73">
        <f>P195/SUMIFS(FinParameters!$H$8:$H$39,FinParameters!$B$8:$B$39,Financials!$E195,FinParameters!$C$8:$C$39,Financials!$F195)</f>
        <v>3206031.128612774</v>
      </c>
      <c r="R195" s="73">
        <f t="shared" si="47"/>
        <v>-54525937.06702368</v>
      </c>
      <c r="S195" s="12">
        <f t="shared" si="36"/>
        <v>-0.86925669733516475</v>
      </c>
      <c r="T195" s="114">
        <f t="shared" si="37"/>
        <v>-40735672.948128544</v>
      </c>
      <c r="U195" s="73">
        <f>T195/SUMIFS(FinParameters!$L$8:$L$39,FinParameters!$B$8:$B$39,Financials!$E195,FinParameters!$C$8:$C$39,Financials!$F195)</f>
        <v>-32618208.665307458</v>
      </c>
      <c r="V195" s="73">
        <f t="shared" si="38"/>
        <v>-32618208.665307458</v>
      </c>
      <c r="W195" s="12"/>
      <c r="X195" s="73">
        <f t="shared" si="39"/>
        <v>-32534526.940404538</v>
      </c>
      <c r="Y195" s="73">
        <f t="shared" si="40"/>
        <v>-29412177.536694683</v>
      </c>
      <c r="Z195" s="73">
        <f t="shared" si="40"/>
        <v>-87144145.732331142</v>
      </c>
      <c r="AA195" s="12">
        <f t="shared" si="41"/>
        <v>-1.3892586975308141</v>
      </c>
      <c r="AB195" s="114">
        <f t="shared" si="42"/>
        <v>129808019.41325334</v>
      </c>
      <c r="AC195" s="73">
        <f>AB195/SUMIFS(FinParameters!$L$8:$L$39,FinParameters!$B$8:$B$39,Financials!$E195,FinParameters!$C$8:$C$39,Financials!$F195)</f>
        <v>103940962.72923607</v>
      </c>
      <c r="AD195" s="73">
        <f t="shared" si="43"/>
        <v>103940962.72923607</v>
      </c>
      <c r="AE195" s="12"/>
      <c r="AF195" s="73">
        <f t="shared" si="44"/>
        <v>97273492.472848803</v>
      </c>
      <c r="AG195" s="73">
        <f t="shared" si="45"/>
        <v>74528785.192541391</v>
      </c>
      <c r="AH195" s="73">
        <f t="shared" si="45"/>
        <v>16796816.996904925</v>
      </c>
      <c r="AI195" s="12">
        <f t="shared" si="46"/>
        <v>0.26777615303567165</v>
      </c>
      <c r="AL195" s="73">
        <f>Summary!G195</f>
        <v>-7177099.304358284</v>
      </c>
      <c r="AM195" s="73">
        <f>IF(D195&lt;&gt;"avg",SUMIFS(Summary!$H:$H,Summary!$C:$C,Financials!C195,Summary!$E:$E,Financials!E195,Summary!$D:$D,1-Financials!D195,Summary!$F:$F,Financials!F195),SUMIFS(Summary!$H:$H,Summary!$C:$C,Financials!C195,Summary!$E:$E,Financials!E195,Summary!$D:$D,"avg",Summary!$F:$F,Financials!F195))</f>
        <v>23103845.738007661</v>
      </c>
      <c r="AN195" s="20">
        <f>Summary!I195</f>
        <v>2144886.0461330549</v>
      </c>
      <c r="AP195" s="12">
        <v>1</v>
      </c>
    </row>
    <row r="196" spans="1:42" x14ac:dyDescent="0.3">
      <c r="A196">
        <v>192</v>
      </c>
      <c r="B196" t="str">
        <f>Summary!B196</f>
        <v>MarinusPortlandYallourn</v>
      </c>
      <c r="C196" t="str">
        <f>Summary!C196</f>
        <v>Wind</v>
      </c>
      <c r="D196" s="104" t="str">
        <f>Summary!D196</f>
        <v>avg</v>
      </c>
      <c r="E196" t="str">
        <f>Summary!E196</f>
        <v>Cal-29</v>
      </c>
      <c r="F196" t="str">
        <f>Summary!F196</f>
        <v>2 Hour Battery</v>
      </c>
      <c r="G196" s="73">
        <f>SUMIFS(AL$5:AL196,$F$5:$F196,$F196,$D$5:$D196,$D196)</f>
        <v>50336587.855381675</v>
      </c>
      <c r="H196" s="73">
        <f>SUMIFS(AM$5:AM196,$F$5:$F196,$F196,$D$5:$D196,$D196)</f>
        <v>-1396910.4848947057</v>
      </c>
      <c r="I196" s="20">
        <f>SUMIFS(AN$5:AN196,$F$5:$F196,$F196,$D$5:$D196,$D196)</f>
        <v>46955183.562951282</v>
      </c>
      <c r="J196" s="73">
        <f t="shared" si="32"/>
        <v>46955183.562951282</v>
      </c>
      <c r="K196" s="73">
        <f t="shared" si="33"/>
        <v>97291771.418332964</v>
      </c>
      <c r="L196" s="73">
        <f t="shared" si="34"/>
        <v>95894860.933438241</v>
      </c>
      <c r="M196" s="73">
        <f>-SUMIFS(FinParameters!$E$8:$E$39,FinParameters!$B$8:$B$39,Financials!$E196,FinParameters!$C$8:$C$39,Financials!$F196)</f>
        <v>-8907640.5651388541</v>
      </c>
      <c r="N196" s="73">
        <f>-SUMIFS(FinParameters!$F$8:$F$39,FinParameters!$B$8:$B$39,Financials!$E196,FinParameters!$C$8:$C$39,Financials!$F196)</f>
        <v>-73600000</v>
      </c>
      <c r="O196" s="73">
        <f>SUMIFS(FinParameters!$G$8:$G$39,FinParameters!$B$8:$B$39,Financials!$E196,FinParameters!$C$8:$C$39,Financials!$F196)</f>
        <v>10872916.92525232</v>
      </c>
      <c r="P196" s="73">
        <f t="shared" si="35"/>
        <v>38047542.997812428</v>
      </c>
      <c r="Q196" s="73">
        <f>P196/SUMIFS(FinParameters!$H$8:$H$39,FinParameters!$B$8:$B$39,Financials!$E196,FinParameters!$C$8:$C$39,Financials!$F196)</f>
        <v>14873727.050260399</v>
      </c>
      <c r="R196" s="73">
        <f t="shared" si="47"/>
        <v>-24679540.076935254</v>
      </c>
      <c r="S196" s="12">
        <f t="shared" si="36"/>
        <v>-0.39344313280957594</v>
      </c>
      <c r="T196" s="114">
        <f t="shared" si="37"/>
        <v>50336587.855381675</v>
      </c>
      <c r="U196" s="73">
        <f>T196/SUMIFS(FinParameters!$L$8:$L$39,FinParameters!$B$8:$B$39,Financials!$E196,FinParameters!$C$8:$C$39,Financials!$F196)</f>
        <v>40305933.530474588</v>
      </c>
      <c r="V196" s="73">
        <f t="shared" si="38"/>
        <v>40305933.530474588</v>
      </c>
      <c r="W196" s="12"/>
      <c r="X196" s="73">
        <f t="shared" si="39"/>
        <v>88384130.853194118</v>
      </c>
      <c r="Y196" s="73">
        <f t="shared" si="40"/>
        <v>55179660.580734983</v>
      </c>
      <c r="Z196" s="73">
        <f t="shared" si="40"/>
        <v>15626393.453539334</v>
      </c>
      <c r="AA196" s="12">
        <f t="shared" si="41"/>
        <v>0.24911717056759045</v>
      </c>
      <c r="AB196" s="114">
        <f t="shared" si="42"/>
        <v>-1396910.4848947057</v>
      </c>
      <c r="AC196" s="73">
        <f>AB196/SUMIFS(FinParameters!$L$8:$L$39,FinParameters!$B$8:$B$39,Financials!$E196,FinParameters!$C$8:$C$39,Financials!$F196)</f>
        <v>-1118545.8441074961</v>
      </c>
      <c r="AD196" s="73">
        <f t="shared" si="43"/>
        <v>-1118545.8441074961</v>
      </c>
      <c r="AE196" s="12"/>
      <c r="AF196" s="73">
        <f t="shared" si="44"/>
        <v>86987220.36829941</v>
      </c>
      <c r="AG196" s="73">
        <f t="shared" si="45"/>
        <v>54061114.736627489</v>
      </c>
      <c r="AH196" s="73">
        <f t="shared" si="45"/>
        <v>14507847.609431839</v>
      </c>
      <c r="AI196" s="12">
        <f t="shared" si="46"/>
        <v>0.23128522638528887</v>
      </c>
      <c r="AL196" s="73">
        <f>Summary!G196</f>
        <v>5974177.1964297192</v>
      </c>
      <c r="AM196" s="73">
        <f>IF(D196&lt;&gt;"avg",SUMIFS(Summary!$H:$H,Summary!$C:$C,Financials!C196,Summary!$E:$E,Financials!E196,Summary!$D:$D,1-Financials!D196,Summary!$F:$F,Financials!F196),SUMIFS(Summary!$H:$H,Summary!$C:$C,Financials!C196,Summary!$E:$E,Financials!E196,Summary!$D:$D,"avg",Summary!$F:$F,Financials!F196))</f>
        <v>-53019.017556089064</v>
      </c>
      <c r="AN196" s="20">
        <f>Summary!I196</f>
        <v>6305579.5352390902</v>
      </c>
      <c r="AP196" s="12">
        <v>1</v>
      </c>
    </row>
    <row r="197" spans="1:42" x14ac:dyDescent="0.3">
      <c r="A197">
        <v>193</v>
      </c>
      <c r="B197" t="str">
        <f>Summary!B197</f>
        <v>MarinusPortlandYallourn</v>
      </c>
      <c r="C197" t="str">
        <f>Summary!C197</f>
        <v>Wind</v>
      </c>
      <c r="D197" s="104">
        <f>Summary!D197</f>
        <v>1</v>
      </c>
      <c r="E197" t="str">
        <f>Summary!E197</f>
        <v>Cal-30</v>
      </c>
      <c r="F197" t="str">
        <f>Summary!F197</f>
        <v>2 Hour Battery</v>
      </c>
      <c r="G197" s="73">
        <f>SUMIFS(AL$5:AL197,$F$5:$F197,$F197,$D$5:$D197,$D197)</f>
        <v>220526963.22862959</v>
      </c>
      <c r="H197" s="73">
        <f>SUMIFS(AM$5:AM197,$F$5:$F197,$F197,$D$5:$D197,$D197)</f>
        <v>-175266289.86816782</v>
      </c>
      <c r="I197" s="20">
        <f>SUMIFS(AN$5:AN197,$F$5:$F197,$F197,$D$5:$D197,$D197)</f>
        <v>101717287.34503035</v>
      </c>
      <c r="J197" s="73">
        <f t="shared" si="32"/>
        <v>101717287.34503035</v>
      </c>
      <c r="K197" s="73">
        <f t="shared" si="33"/>
        <v>322244250.57365996</v>
      </c>
      <c r="L197" s="73">
        <f t="shared" si="34"/>
        <v>146977960.70549214</v>
      </c>
      <c r="M197" s="73">
        <f>-SUMIFS(FinParameters!$E$8:$E$39,FinParameters!$B$8:$B$39,Financials!$E197,FinParameters!$C$8:$C$39,Financials!$F197)</f>
        <v>-9934081.5792673249</v>
      </c>
      <c r="N197" s="73">
        <f>-SUMIFS(FinParameters!$F$8:$F$39,FinParameters!$B$8:$B$39,Financials!$E197,FinParameters!$C$8:$C$39,Financials!$F197)</f>
        <v>-73600000</v>
      </c>
      <c r="O197" s="73">
        <f>SUMIFS(FinParameters!$G$8:$G$39,FinParameters!$B$8:$B$39,Financials!$E197,FinParameters!$C$8:$C$39,Financials!$F197)</f>
        <v>8967149.8397671357</v>
      </c>
      <c r="P197" s="73">
        <f t="shared" si="35"/>
        <v>91783205.765763029</v>
      </c>
      <c r="Q197" s="73">
        <f>P197/SUMIFS(FinParameters!$H$8:$H$39,FinParameters!$B$8:$B$39,Financials!$E197,FinParameters!$C$8:$C$39,Financials!$F197)</f>
        <v>32324620.482864905</v>
      </c>
      <c r="R197" s="73">
        <f t="shared" si="47"/>
        <v>27150355.605530165</v>
      </c>
      <c r="S197" s="12">
        <f t="shared" si="36"/>
        <v>0.42007052974178088</v>
      </c>
      <c r="T197" s="114">
        <f t="shared" si="37"/>
        <v>220526963.22862959</v>
      </c>
      <c r="U197" s="73">
        <f>T197/SUMIFS(FinParameters!$L$8:$L$39,FinParameters!$B$8:$B$39,Financials!$E197,FinParameters!$C$8:$C$39,Financials!$F197)</f>
        <v>172275311.21163368</v>
      </c>
      <c r="V197" s="73">
        <f t="shared" si="38"/>
        <v>172275311.21163368</v>
      </c>
      <c r="W197" s="12"/>
      <c r="X197" s="73">
        <f t="shared" si="39"/>
        <v>312310168.99439263</v>
      </c>
      <c r="Y197" s="73">
        <f t="shared" si="40"/>
        <v>204599931.6944986</v>
      </c>
      <c r="Z197" s="73">
        <f t="shared" si="40"/>
        <v>199425666.81716385</v>
      </c>
      <c r="AA197" s="12">
        <f t="shared" si="41"/>
        <v>3.0855155903346807</v>
      </c>
      <c r="AB197" s="114">
        <f t="shared" si="42"/>
        <v>-175266289.86816782</v>
      </c>
      <c r="AC197" s="73">
        <f>AB197/SUMIFS(FinParameters!$L$8:$L$39,FinParameters!$B$8:$B$39,Financials!$E197,FinParameters!$C$8:$C$39,Financials!$F197)</f>
        <v>-136917745.52141073</v>
      </c>
      <c r="AD197" s="73">
        <f t="shared" si="43"/>
        <v>-136917745.52141073</v>
      </c>
      <c r="AE197" s="12"/>
      <c r="AF197" s="73">
        <f t="shared" si="44"/>
        <v>137043879.12622482</v>
      </c>
      <c r="AG197" s="73">
        <f t="shared" si="45"/>
        <v>67682186.173087865</v>
      </c>
      <c r="AH197" s="73">
        <f t="shared" si="45"/>
        <v>62507921.295753121</v>
      </c>
      <c r="AI197" s="12">
        <f t="shared" si="46"/>
        <v>0.96712308277893089</v>
      </c>
      <c r="AL197" s="73">
        <f>Summary!G197</f>
        <v>26231610.171287969</v>
      </c>
      <c r="AM197" s="73">
        <f>IF(D197&lt;&gt;"avg",SUMIFS(Summary!$H:$H,Summary!$C:$C,Financials!C197,Summary!$E:$E,Financials!E197,Summary!$D:$D,1-Financials!D197,Summary!$F:$F,Financials!F197),SUMIFS(Summary!$H:$H,Summary!$C:$C,Financials!C197,Summary!$E:$E,Financials!E197,Summary!$D:$D,"avg",Summary!$F:$F,Financials!F197))</f>
        <v>-26322348.60321153</v>
      </c>
      <c r="AN197" s="20">
        <f>Summary!I197</f>
        <v>11742230.641355034</v>
      </c>
      <c r="AP197" s="12">
        <v>1</v>
      </c>
    </row>
    <row r="198" spans="1:42" x14ac:dyDescent="0.3">
      <c r="A198">
        <v>194</v>
      </c>
      <c r="B198" t="str">
        <f>Summary!B198</f>
        <v>MarinusPortlandYallourn</v>
      </c>
      <c r="C198" t="str">
        <f>Summary!C198</f>
        <v>Wind</v>
      </c>
      <c r="D198" s="104">
        <f>Summary!D198</f>
        <v>0.95</v>
      </c>
      <c r="E198" t="str">
        <f>Summary!E198</f>
        <v>Cal-30</v>
      </c>
      <c r="F198" t="str">
        <f>Summary!F198</f>
        <v>2 Hour Battery</v>
      </c>
      <c r="G198" s="73">
        <f>SUMIFS(AL$5:AL198,$F$5:$F198,$F198,$D$5:$D198,$D198)</f>
        <v>137140023.8508071</v>
      </c>
      <c r="H198" s="73">
        <f>SUMIFS(AM$5:AM198,$F$5:$F198,$F198,$D$5:$D198,$D198)</f>
        <v>-78377760.488188356</v>
      </c>
      <c r="I198" s="20">
        <f>SUMIFS(AN$5:AN198,$F$5:$F198,$F198,$D$5:$D198,$D198)</f>
        <v>73590500.718732074</v>
      </c>
      <c r="J198" s="73">
        <f t="shared" ref="J198:J260" si="48">I198</f>
        <v>73590500.718732074</v>
      </c>
      <c r="K198" s="73">
        <f t="shared" ref="K198:K260" si="49">SUM(G198,I198)</f>
        <v>210730524.56953919</v>
      </c>
      <c r="L198" s="73">
        <f t="shared" ref="L198:L260" si="50">SUM(G198:I198)</f>
        <v>132352764.08135082</v>
      </c>
      <c r="M198" s="73">
        <f>-SUMIFS(FinParameters!$E$8:$E$39,FinParameters!$B$8:$B$39,Financials!$E198,FinParameters!$C$8:$C$39,Financials!$F198)</f>
        <v>-9934081.5792673249</v>
      </c>
      <c r="N198" s="73">
        <f>-SUMIFS(FinParameters!$F$8:$F$39,FinParameters!$B$8:$B$39,Financials!$E198,FinParameters!$C$8:$C$39,Financials!$F198)</f>
        <v>-73600000</v>
      </c>
      <c r="O198" s="73">
        <f>SUMIFS(FinParameters!$G$8:$G$39,FinParameters!$B$8:$B$39,Financials!$E198,FinParameters!$C$8:$C$39,Financials!$F198)</f>
        <v>8967149.8397671357</v>
      </c>
      <c r="P198" s="73">
        <f t="shared" ref="P198:P260" si="51">SUM(J198,M198)</f>
        <v>63656419.139464751</v>
      </c>
      <c r="Q198" s="73">
        <f>P198/SUMIFS(FinParameters!$H$8:$H$39,FinParameters!$B$8:$B$39,Financials!$E198,FinParameters!$C$8:$C$39,Financials!$F198)</f>
        <v>22418802.795281395</v>
      </c>
      <c r="R198" s="73">
        <f t="shared" si="47"/>
        <v>-976431.02076811343</v>
      </c>
      <c r="S198" s="12">
        <f t="shared" ref="S198:S260" si="52">-R198/SUM($N198,$O198)</f>
        <v>-1.5107348946354982E-2</v>
      </c>
      <c r="T198" s="114">
        <f t="shared" ref="T198:T260" si="53">G198</f>
        <v>137140023.8508071</v>
      </c>
      <c r="U198" s="73">
        <f>T198/SUMIFS(FinParameters!$L$8:$L$39,FinParameters!$B$8:$B$39,Financials!$E198,FinParameters!$C$8:$C$39,Financials!$F198)</f>
        <v>107133567.44487864</v>
      </c>
      <c r="V198" s="73">
        <f t="shared" ref="V198:V260" si="54">U198</f>
        <v>107133567.44487864</v>
      </c>
      <c r="W198" s="12"/>
      <c r="X198" s="73">
        <f t="shared" ref="X198:X260" si="55">SUM(K198,M198)</f>
        <v>200796442.99027187</v>
      </c>
      <c r="Y198" s="73">
        <f t="shared" ref="Y198:Z260" si="56">SUM(Q198,U198)</f>
        <v>129552370.24016003</v>
      </c>
      <c r="Z198" s="73">
        <f t="shared" si="56"/>
        <v>106157136.42411053</v>
      </c>
      <c r="AA198" s="12">
        <f t="shared" ref="AA198:AA260" si="57">-Z198/SUM($N198,$O198)</f>
        <v>1.6424641054964124</v>
      </c>
      <c r="AB198" s="114">
        <f t="shared" ref="AB198:AB260" si="58">H198*AP198</f>
        <v>-78377760.488188356</v>
      </c>
      <c r="AC198" s="73">
        <f>AB198/SUMIFS(FinParameters!$L$8:$L$39,FinParameters!$B$8:$B$39,Financials!$E198,FinParameters!$C$8:$C$39,Financials!$F198)</f>
        <v>-61228581.224214606</v>
      </c>
      <c r="AD198" s="73">
        <f t="shared" ref="AD198:AD260" si="59">AC198</f>
        <v>-61228581.224214606</v>
      </c>
      <c r="AE198" s="12"/>
      <c r="AF198" s="73">
        <f t="shared" ref="AF198:AF260" si="60">X198+AB198</f>
        <v>122418682.50208351</v>
      </c>
      <c r="AG198" s="73">
        <f t="shared" ref="AG198:AH260" si="61">Y198+AC198</f>
        <v>68323789.015945435</v>
      </c>
      <c r="AH198" s="73">
        <f t="shared" si="61"/>
        <v>44928555.199895926</v>
      </c>
      <c r="AI198" s="12">
        <f t="shared" ref="AI198:AI260" si="62">-AH198/SUM($N198,$O198)</f>
        <v>0.69513498303900345</v>
      </c>
      <c r="AL198" s="73">
        <f>Summary!G198</f>
        <v>15873482.338913497</v>
      </c>
      <c r="AM198" s="73">
        <f>IF(D198&lt;&gt;"avg",SUMIFS(Summary!$H:$H,Summary!$C:$C,Financials!C198,Summary!$E:$E,Financials!E198,Summary!$D:$D,1-Financials!D198,Summary!$F:$F,Financials!F198),SUMIFS(Summary!$H:$H,Summary!$C:$C,Financials!C198,Summary!$E:$E,Financials!E198,Summary!$D:$D,"avg",Summary!$F:$F,Financials!F198))</f>
        <v>-11781835.910818346</v>
      </c>
      <c r="AN198" s="20">
        <f>Summary!I198</f>
        <v>8744302.0379283633</v>
      </c>
      <c r="AP198" s="12">
        <v>1</v>
      </c>
    </row>
    <row r="199" spans="1:42" x14ac:dyDescent="0.3">
      <c r="A199">
        <v>195</v>
      </c>
      <c r="B199" t="str">
        <f>Summary!B199</f>
        <v>MarinusPortlandYallourn</v>
      </c>
      <c r="C199" t="str">
        <f>Summary!C199</f>
        <v>Wind</v>
      </c>
      <c r="D199" s="104">
        <f>Summary!D199</f>
        <v>0.75</v>
      </c>
      <c r="E199" t="str">
        <f>Summary!E199</f>
        <v>Cal-30</v>
      </c>
      <c r="F199" t="str">
        <f>Summary!F199</f>
        <v>2 Hour Battery</v>
      </c>
      <c r="G199" s="73">
        <f>SUMIFS(AL$5:AL199,$F$5:$F199,$F199,$D$5:$D199,$D199)</f>
        <v>85411449.820490971</v>
      </c>
      <c r="H199" s="73">
        <f>SUMIFS(AM$5:AM199,$F$5:$F199,$F199,$D$5:$D199,$D199)</f>
        <v>-31323054.934838139</v>
      </c>
      <c r="I199" s="20">
        <f>SUMIFS(AN$5:AN199,$F$5:$F199,$F199,$D$5:$D199,$D199)</f>
        <v>61358589.856463164</v>
      </c>
      <c r="J199" s="73">
        <f t="shared" si="48"/>
        <v>61358589.856463164</v>
      </c>
      <c r="K199" s="73">
        <f t="shared" si="49"/>
        <v>146770039.67695415</v>
      </c>
      <c r="L199" s="73">
        <f t="shared" si="50"/>
        <v>115446984.742116</v>
      </c>
      <c r="M199" s="73">
        <f>-SUMIFS(FinParameters!$E$8:$E$39,FinParameters!$B$8:$B$39,Financials!$E199,FinParameters!$C$8:$C$39,Financials!$F199)</f>
        <v>-9934081.5792673249</v>
      </c>
      <c r="N199" s="73">
        <f>-SUMIFS(FinParameters!$F$8:$F$39,FinParameters!$B$8:$B$39,Financials!$E199,FinParameters!$C$8:$C$39,Financials!$F199)</f>
        <v>-73600000</v>
      </c>
      <c r="O199" s="73">
        <f>SUMIFS(FinParameters!$G$8:$G$39,FinParameters!$B$8:$B$39,Financials!$E199,FinParameters!$C$8:$C$39,Financials!$F199)</f>
        <v>8967149.8397671357</v>
      </c>
      <c r="P199" s="73">
        <f t="shared" si="51"/>
        <v>51424508.277195841</v>
      </c>
      <c r="Q199" s="73">
        <f>P199/SUMIFS(FinParameters!$H$8:$H$39,FinParameters!$B$8:$B$39,Financials!$E199,FinParameters!$C$8:$C$39,Financials!$F199)</f>
        <v>18110913.643837478</v>
      </c>
      <c r="R199" s="73">
        <f t="shared" ref="R199:R260" si="63">SUM(P199,N199:O199)</f>
        <v>-13208341.883037023</v>
      </c>
      <c r="S199" s="12">
        <f t="shared" si="52"/>
        <v>-0.20435957644281358</v>
      </c>
      <c r="T199" s="114">
        <f t="shared" si="53"/>
        <v>85411449.820490971</v>
      </c>
      <c r="U199" s="73">
        <f>T199/SUMIFS(FinParameters!$L$8:$L$39,FinParameters!$B$8:$B$39,Financials!$E199,FinParameters!$C$8:$C$39,Financials!$F199)</f>
        <v>66723288.088844709</v>
      </c>
      <c r="V199" s="73">
        <f t="shared" si="54"/>
        <v>66723288.088844709</v>
      </c>
      <c r="W199" s="12"/>
      <c r="X199" s="73">
        <f t="shared" si="55"/>
        <v>136835958.09768683</v>
      </c>
      <c r="Y199" s="73">
        <f t="shared" si="56"/>
        <v>84834201.732682183</v>
      </c>
      <c r="Z199" s="73">
        <f t="shared" si="56"/>
        <v>53514946.205807686</v>
      </c>
      <c r="AA199" s="12">
        <f t="shared" si="57"/>
        <v>0.82798369672910122</v>
      </c>
      <c r="AB199" s="114">
        <f t="shared" si="58"/>
        <v>-31323054.934838139</v>
      </c>
      <c r="AC199" s="73">
        <f>AB199/SUMIFS(FinParameters!$L$8:$L$39,FinParameters!$B$8:$B$39,Financials!$E199,FinParameters!$C$8:$C$39,Financials!$F199)</f>
        <v>-24469520.452262711</v>
      </c>
      <c r="AD199" s="73">
        <f t="shared" si="59"/>
        <v>-24469520.452262711</v>
      </c>
      <c r="AE199" s="12"/>
      <c r="AF199" s="73">
        <f t="shared" si="60"/>
        <v>105512903.16284868</v>
      </c>
      <c r="AG199" s="73">
        <f t="shared" si="61"/>
        <v>60364681.280419469</v>
      </c>
      <c r="AH199" s="73">
        <f t="shared" si="61"/>
        <v>29045425.753544975</v>
      </c>
      <c r="AI199" s="12">
        <f t="shared" si="62"/>
        <v>0.44939107097300762</v>
      </c>
      <c r="AL199" s="73">
        <f>Summary!G199</f>
        <v>9474201.7507050205</v>
      </c>
      <c r="AM199" s="73">
        <f>IF(D199&lt;&gt;"avg",SUMIFS(Summary!$H:$H,Summary!$C:$C,Financials!C199,Summary!$E:$E,Financials!E199,Summary!$D:$D,1-Financials!D199,Summary!$F:$F,Financials!F199),SUMIFS(Summary!$H:$H,Summary!$C:$C,Financials!C199,Summary!$E:$E,Financials!E199,Summary!$D:$D,"avg",Summary!$F:$F,Financials!F199))</f>
        <v>-4618728.2967167217</v>
      </c>
      <c r="AN199" s="20">
        <f>Summary!I199</f>
        <v>7427475.5378913153</v>
      </c>
      <c r="AP199" s="12">
        <v>1</v>
      </c>
    </row>
    <row r="200" spans="1:42" x14ac:dyDescent="0.3">
      <c r="A200">
        <v>196</v>
      </c>
      <c r="B200" t="str">
        <f>Summary!B200</f>
        <v>MarinusPortlandYallourn</v>
      </c>
      <c r="C200" t="str">
        <f>Summary!C200</f>
        <v>Wind</v>
      </c>
      <c r="D200" s="104">
        <f>Summary!D200</f>
        <v>0.5</v>
      </c>
      <c r="E200" t="str">
        <f>Summary!E200</f>
        <v>Cal-30</v>
      </c>
      <c r="F200" t="str">
        <f>Summary!F200</f>
        <v>2 Hour Battery</v>
      </c>
      <c r="G200" s="73">
        <f>SUMIFS(AL$5:AL200,$F$5:$F200,$F200,$D$5:$D200,$D200)</f>
        <v>49678792.147643216</v>
      </c>
      <c r="H200" s="73">
        <f>SUMIFS(AM$5:AM200,$F$5:$F200,$F200,$D$5:$D200,$D200)</f>
        <v>440735.90547253744</v>
      </c>
      <c r="I200" s="20">
        <f>SUMIFS(AN$5:AN200,$F$5:$F200,$F200,$D$5:$D200,$D200)</f>
        <v>52991889.412450261</v>
      </c>
      <c r="J200" s="73">
        <f t="shared" si="48"/>
        <v>52991889.412450261</v>
      </c>
      <c r="K200" s="73">
        <f t="shared" si="49"/>
        <v>102670681.56009348</v>
      </c>
      <c r="L200" s="73">
        <f t="shared" si="50"/>
        <v>103111417.46556601</v>
      </c>
      <c r="M200" s="73">
        <f>-SUMIFS(FinParameters!$E$8:$E$39,FinParameters!$B$8:$B$39,Financials!$E200,FinParameters!$C$8:$C$39,Financials!$F200)</f>
        <v>-9934081.5792673249</v>
      </c>
      <c r="N200" s="73">
        <f>-SUMIFS(FinParameters!$F$8:$F$39,FinParameters!$B$8:$B$39,Financials!$E200,FinParameters!$C$8:$C$39,Financials!$F200)</f>
        <v>-73600000</v>
      </c>
      <c r="O200" s="73">
        <f>SUMIFS(FinParameters!$G$8:$G$39,FinParameters!$B$8:$B$39,Financials!$E200,FinParameters!$C$8:$C$39,Financials!$F200)</f>
        <v>8967149.8397671357</v>
      </c>
      <c r="P200" s="73">
        <f t="shared" si="51"/>
        <v>43057807.833182938</v>
      </c>
      <c r="Q200" s="73">
        <f>P200/SUMIFS(FinParameters!$H$8:$H$39,FinParameters!$B$8:$B$39,Financials!$E200,FinParameters!$C$8:$C$39,Financials!$F200)</f>
        <v>15164291.608900694</v>
      </c>
      <c r="R200" s="73">
        <f t="shared" si="63"/>
        <v>-21575042.327049926</v>
      </c>
      <c r="S200" s="12">
        <f t="shared" si="52"/>
        <v>-0.33380923591583406</v>
      </c>
      <c r="T200" s="114">
        <f t="shared" si="53"/>
        <v>49678792.147643216</v>
      </c>
      <c r="U200" s="73">
        <f>T200/SUMIFS(FinParameters!$L$8:$L$39,FinParameters!$B$8:$B$39,Financials!$E200,FinParameters!$C$8:$C$39,Financials!$F200)</f>
        <v>38808993.025403492</v>
      </c>
      <c r="V200" s="73">
        <f t="shared" si="54"/>
        <v>38808993.025403492</v>
      </c>
      <c r="W200" s="12"/>
      <c r="X200" s="73">
        <f t="shared" si="55"/>
        <v>92736599.980826154</v>
      </c>
      <c r="Y200" s="73">
        <f t="shared" si="56"/>
        <v>53973284.634304188</v>
      </c>
      <c r="Z200" s="73">
        <f t="shared" si="56"/>
        <v>17233950.698353566</v>
      </c>
      <c r="AA200" s="12">
        <f t="shared" si="57"/>
        <v>0.26664382981144202</v>
      </c>
      <c r="AB200" s="114">
        <f t="shared" si="58"/>
        <v>440735.90547253744</v>
      </c>
      <c r="AC200" s="73">
        <f>AB200/SUMIFS(FinParameters!$L$8:$L$39,FinParameters!$B$8:$B$39,Financials!$E200,FinParameters!$C$8:$C$39,Financials!$F200)</f>
        <v>344302.18493828748</v>
      </c>
      <c r="AD200" s="73">
        <f t="shared" si="59"/>
        <v>344302.18493828748</v>
      </c>
      <c r="AE200" s="12"/>
      <c r="AF200" s="73">
        <f t="shared" si="60"/>
        <v>93177335.886298686</v>
      </c>
      <c r="AG200" s="73">
        <f t="shared" si="61"/>
        <v>54317586.819242477</v>
      </c>
      <c r="AH200" s="73">
        <f t="shared" si="61"/>
        <v>17578252.883291855</v>
      </c>
      <c r="AI200" s="12">
        <f t="shared" si="62"/>
        <v>0.27197087610577569</v>
      </c>
      <c r="AL200" s="73">
        <f>Summary!G200</f>
        <v>5502814.1524809971</v>
      </c>
      <c r="AM200" s="73">
        <f>IF(D200&lt;&gt;"avg",SUMIFS(Summary!$H:$H,Summary!$C:$C,Financials!C200,Summary!$E:$E,Financials!E200,Summary!$D:$D,1-Financials!D200,Summary!$F:$F,Financials!F200),SUMIFS(Summary!$H:$H,Summary!$C:$C,Financials!C200,Summary!$E:$E,Financials!E200,Summary!$D:$D,"avg",Summary!$F:$F,Financials!F200))</f>
        <v>169110.08019715128</v>
      </c>
      <c r="AN200" s="20">
        <f>Summary!I200</f>
        <v>6485118.2006418034</v>
      </c>
      <c r="AP200" s="12">
        <v>1</v>
      </c>
    </row>
    <row r="201" spans="1:42" x14ac:dyDescent="0.3">
      <c r="A201">
        <v>197</v>
      </c>
      <c r="B201" t="str">
        <f>Summary!B201</f>
        <v>MarinusPortlandYallourn</v>
      </c>
      <c r="C201" t="str">
        <f>Summary!C201</f>
        <v>Wind</v>
      </c>
      <c r="D201" s="104">
        <f>Summary!D201</f>
        <v>0.25</v>
      </c>
      <c r="E201" t="str">
        <f>Summary!E201</f>
        <v>Cal-30</v>
      </c>
      <c r="F201" t="str">
        <f>Summary!F201</f>
        <v>2 Hour Battery</v>
      </c>
      <c r="G201" s="73">
        <f>SUMIFS(AL$5:AL201,$F$5:$F201,$F201,$D$5:$D201,$D201)</f>
        <v>23967888.465321247</v>
      </c>
      <c r="H201" s="73">
        <f>SUMIFS(AM$5:AM201,$F$5:$F201,$F201,$D$5:$D201,$D201)</f>
        <v>30167283.202498626</v>
      </c>
      <c r="I201" s="20">
        <f>SUMIFS(AN$5:AN201,$F$5:$F201,$F201,$D$5:$D201,$D201)</f>
        <v>44995270.414446488</v>
      </c>
      <c r="J201" s="73">
        <f t="shared" si="48"/>
        <v>44995270.414446488</v>
      </c>
      <c r="K201" s="73">
        <f t="shared" si="49"/>
        <v>68963158.879767731</v>
      </c>
      <c r="L201" s="73">
        <f t="shared" si="50"/>
        <v>99130442.082266361</v>
      </c>
      <c r="M201" s="73">
        <f>-SUMIFS(FinParameters!$E$8:$E$39,FinParameters!$B$8:$B$39,Financials!$E201,FinParameters!$C$8:$C$39,Financials!$F201)</f>
        <v>-9934081.5792673249</v>
      </c>
      <c r="N201" s="73">
        <f>-SUMIFS(FinParameters!$F$8:$F$39,FinParameters!$B$8:$B$39,Financials!$E201,FinParameters!$C$8:$C$39,Financials!$F201)</f>
        <v>-73600000</v>
      </c>
      <c r="O201" s="73">
        <f>SUMIFS(FinParameters!$G$8:$G$39,FinParameters!$B$8:$B$39,Financials!$E201,FinParameters!$C$8:$C$39,Financials!$F201)</f>
        <v>8967149.8397671357</v>
      </c>
      <c r="P201" s="73">
        <f t="shared" si="51"/>
        <v>35061188.835179165</v>
      </c>
      <c r="Q201" s="73">
        <f>P201/SUMIFS(FinParameters!$H$8:$H$39,FinParameters!$B$8:$B$39,Financials!$E201,FinParameters!$C$8:$C$39,Financials!$F201)</f>
        <v>12348006.515130734</v>
      </c>
      <c r="R201" s="73">
        <f t="shared" si="63"/>
        <v>-29571661.325053699</v>
      </c>
      <c r="S201" s="12">
        <f t="shared" si="52"/>
        <v>-0.45753299215092447</v>
      </c>
      <c r="T201" s="114">
        <f t="shared" si="53"/>
        <v>23967888.465321247</v>
      </c>
      <c r="U201" s="73">
        <f>T201/SUMIFS(FinParameters!$L$8:$L$39,FinParameters!$B$8:$B$39,Financials!$E201,FinParameters!$C$8:$C$39,Financials!$F201)</f>
        <v>18723676.161849454</v>
      </c>
      <c r="V201" s="73">
        <f t="shared" si="54"/>
        <v>18723676.161849454</v>
      </c>
      <c r="W201" s="12"/>
      <c r="X201" s="73">
        <f t="shared" si="55"/>
        <v>59029077.300500408</v>
      </c>
      <c r="Y201" s="73">
        <f t="shared" si="56"/>
        <v>31071682.67698019</v>
      </c>
      <c r="Z201" s="73">
        <f t="shared" si="56"/>
        <v>-10847985.163204245</v>
      </c>
      <c r="AA201" s="12">
        <f t="shared" si="57"/>
        <v>-0.1678401174682958</v>
      </c>
      <c r="AB201" s="114">
        <f t="shared" si="58"/>
        <v>30167283.202498626</v>
      </c>
      <c r="AC201" s="73">
        <f>AB201/SUMIFS(FinParameters!$L$8:$L$39,FinParameters!$B$8:$B$39,Financials!$E201,FinParameters!$C$8:$C$39,Financials!$F201)</f>
        <v>23566633.422199309</v>
      </c>
      <c r="AD201" s="73">
        <f t="shared" si="59"/>
        <v>23566633.422199309</v>
      </c>
      <c r="AE201" s="12"/>
      <c r="AF201" s="73">
        <f t="shared" si="60"/>
        <v>89196360.502999038</v>
      </c>
      <c r="AG201" s="73">
        <f t="shared" si="61"/>
        <v>54638316.099179499</v>
      </c>
      <c r="AH201" s="73">
        <f t="shared" si="61"/>
        <v>12718648.258995064</v>
      </c>
      <c r="AI201" s="12">
        <f t="shared" si="62"/>
        <v>0.19678303258271845</v>
      </c>
      <c r="AL201" s="73">
        <f>Summary!G201</f>
        <v>2257934.4100052617</v>
      </c>
      <c r="AM201" s="73">
        <f>IF(D201&lt;&gt;"avg",SUMIFS(Summary!$H:$H,Summary!$C:$C,Financials!C201,Summary!$E:$E,Financials!E201,Summary!$D:$D,1-Financials!D201,Summary!$F:$F,Financials!F201),SUMIFS(Summary!$H:$H,Summary!$C:$C,Financials!C201,Summary!$E:$E,Financials!E201,Summary!$D:$D,"avg",Summary!$F:$F,Financials!F201))</f>
        <v>4802345.0112739922</v>
      </c>
      <c r="AN201" s="20">
        <f>Summary!I201</f>
        <v>5604246.6271351865</v>
      </c>
      <c r="AP201" s="12">
        <v>1</v>
      </c>
    </row>
    <row r="202" spans="1:42" x14ac:dyDescent="0.3">
      <c r="A202">
        <v>198</v>
      </c>
      <c r="B202" t="str">
        <f>Summary!B202</f>
        <v>MarinusPortlandYallourn</v>
      </c>
      <c r="C202" t="str">
        <f>Summary!C202</f>
        <v>Wind</v>
      </c>
      <c r="D202" s="104">
        <f>Summary!D202</f>
        <v>0.05</v>
      </c>
      <c r="E202" t="str">
        <f>Summary!E202</f>
        <v>Cal-30</v>
      </c>
      <c r="F202" t="str">
        <f>Summary!F202</f>
        <v>2 Hour Battery</v>
      </c>
      <c r="G202" s="73">
        <f>SUMIFS(AL$5:AL202,$F$5:$F202,$F202,$D$5:$D202,$D202)</f>
        <v>-5722065.1653674357</v>
      </c>
      <c r="H202" s="73">
        <f>SUMIFS(AM$5:AM202,$F$5:$F202,$F202,$D$5:$D202,$D202)</f>
        <v>69612370.57465294</v>
      </c>
      <c r="I202" s="20">
        <f>SUMIFS(AN$5:AN202,$F$5:$F202,$F202,$D$5:$D202,$D202)</f>
        <v>35056329.010407664</v>
      </c>
      <c r="J202" s="73">
        <f t="shared" si="48"/>
        <v>35056329.010407664</v>
      </c>
      <c r="K202" s="73">
        <f t="shared" si="49"/>
        <v>29334263.845040228</v>
      </c>
      <c r="L202" s="73">
        <f t="shared" si="50"/>
        <v>98946634.419693172</v>
      </c>
      <c r="M202" s="73">
        <f>-SUMIFS(FinParameters!$E$8:$E$39,FinParameters!$B$8:$B$39,Financials!$E202,FinParameters!$C$8:$C$39,Financials!$F202)</f>
        <v>-9934081.5792673249</v>
      </c>
      <c r="N202" s="73">
        <f>-SUMIFS(FinParameters!$F$8:$F$39,FinParameters!$B$8:$B$39,Financials!$E202,FinParameters!$C$8:$C$39,Financials!$F202)</f>
        <v>-73600000</v>
      </c>
      <c r="O202" s="73">
        <f>SUMIFS(FinParameters!$G$8:$G$39,FinParameters!$B$8:$B$39,Financials!$E202,FinParameters!$C$8:$C$39,Financials!$F202)</f>
        <v>8967149.8397671357</v>
      </c>
      <c r="P202" s="73">
        <f t="shared" si="51"/>
        <v>25122247.431140341</v>
      </c>
      <c r="Q202" s="73">
        <f>P202/SUMIFS(FinParameters!$H$8:$H$39,FinParameters!$B$8:$B$39,Financials!$E202,FinParameters!$C$8:$C$39,Financials!$F202)</f>
        <v>8847665.6171793528</v>
      </c>
      <c r="R202" s="73">
        <f t="shared" si="63"/>
        <v>-39510602.729092523</v>
      </c>
      <c r="S202" s="12">
        <f t="shared" si="52"/>
        <v>-0.61130837694981466</v>
      </c>
      <c r="T202" s="114">
        <f t="shared" si="53"/>
        <v>-5722065.1653674357</v>
      </c>
      <c r="U202" s="73">
        <f>T202/SUMIFS(FinParameters!$L$8:$L$39,FinParameters!$B$8:$B$39,Financials!$E202,FinParameters!$C$8:$C$39,Financials!$F202)</f>
        <v>-4470068.1617555004</v>
      </c>
      <c r="V202" s="73">
        <f t="shared" si="54"/>
        <v>-4470068.1617555004</v>
      </c>
      <c r="W202" s="12"/>
      <c r="X202" s="73">
        <f t="shared" si="55"/>
        <v>19400182.265772901</v>
      </c>
      <c r="Y202" s="73">
        <f t="shared" si="56"/>
        <v>4377597.4554238524</v>
      </c>
      <c r="Z202" s="73">
        <f t="shared" si="56"/>
        <v>-43980670.890848026</v>
      </c>
      <c r="AA202" s="12">
        <f t="shared" si="57"/>
        <v>-0.68046930905591319</v>
      </c>
      <c r="AB202" s="114">
        <f t="shared" si="58"/>
        <v>69612370.57465294</v>
      </c>
      <c r="AC202" s="73">
        <f>AB202/SUMIFS(FinParameters!$L$8:$L$39,FinParameters!$B$8:$B$39,Financials!$E202,FinParameters!$C$8:$C$39,Financials!$F202)</f>
        <v>54381072.633257926</v>
      </c>
      <c r="AD202" s="73">
        <f t="shared" si="59"/>
        <v>54381072.633257926</v>
      </c>
      <c r="AE202" s="12"/>
      <c r="AF202" s="73">
        <f t="shared" si="60"/>
        <v>89012552.840425849</v>
      </c>
      <c r="AG202" s="73">
        <f t="shared" si="61"/>
        <v>58758670.08868178</v>
      </c>
      <c r="AH202" s="73">
        <f t="shared" si="61"/>
        <v>10400401.7424099</v>
      </c>
      <c r="AI202" s="12">
        <f t="shared" si="62"/>
        <v>0.16091510302618578</v>
      </c>
      <c r="AL202" s="73">
        <f>Summary!G202</f>
        <v>-1830405.9693408527</v>
      </c>
      <c r="AM202" s="73">
        <f>IF(D202&lt;&gt;"avg",SUMIFS(Summary!$H:$H,Summary!$C:$C,Financials!C202,Summary!$E:$E,Financials!E202,Summary!$D:$D,1-Financials!D202,Summary!$F:$F,Financials!F202),SUMIFS(Summary!$H:$H,Summary!$C:$C,Financials!C202,Summary!$E:$E,Financials!E202,Summary!$D:$D,"avg",Summary!$F:$F,Financials!F202))</f>
        <v>10857804.398275875</v>
      </c>
      <c r="AN202" s="20">
        <f>Summary!I202</f>
        <v>4389087.8135264255</v>
      </c>
      <c r="AP202" s="12">
        <v>1</v>
      </c>
    </row>
    <row r="203" spans="1:42" x14ac:dyDescent="0.3">
      <c r="A203">
        <v>199</v>
      </c>
      <c r="B203" t="str">
        <f>Summary!B203</f>
        <v>MarinusPortlandYallourn</v>
      </c>
      <c r="C203" t="str">
        <f>Summary!C203</f>
        <v>Wind</v>
      </c>
      <c r="D203" s="104">
        <f>Summary!D203</f>
        <v>0</v>
      </c>
      <c r="E203" t="str">
        <f>Summary!E203</f>
        <v>Cal-30</v>
      </c>
      <c r="F203" t="str">
        <f>Summary!F203</f>
        <v>2 Hour Battery</v>
      </c>
      <c r="G203" s="73">
        <f>SUMIFS(AL$5:AL203,$F$5:$F203,$F203,$D$5:$D203,$D203)</f>
        <v>-46841619.803172596</v>
      </c>
      <c r="H203" s="73">
        <f>SUMIFS(AM$5:AM203,$F$5:$F203,$F203,$D$5:$D203,$D203)</f>
        <v>155146736.07436392</v>
      </c>
      <c r="I203" s="20">
        <f>SUMIFS(AN$5:AN203,$F$5:$F203,$F203,$D$5:$D203,$D203)</f>
        <v>19879531.918240029</v>
      </c>
      <c r="J203" s="73">
        <f t="shared" si="48"/>
        <v>19879531.918240029</v>
      </c>
      <c r="K203" s="73">
        <f t="shared" si="49"/>
        <v>-26962087.884932566</v>
      </c>
      <c r="L203" s="73">
        <f t="shared" si="50"/>
        <v>128184648.18943135</v>
      </c>
      <c r="M203" s="73">
        <f>-SUMIFS(FinParameters!$E$8:$E$39,FinParameters!$B$8:$B$39,Financials!$E203,FinParameters!$C$8:$C$39,Financials!$F203)</f>
        <v>-9934081.5792673249</v>
      </c>
      <c r="N203" s="73">
        <f>-SUMIFS(FinParameters!$F$8:$F$39,FinParameters!$B$8:$B$39,Financials!$E203,FinParameters!$C$8:$C$39,Financials!$F203)</f>
        <v>-73600000</v>
      </c>
      <c r="O203" s="73">
        <f>SUMIFS(FinParameters!$G$8:$G$39,FinParameters!$B$8:$B$39,Financials!$E203,FinParameters!$C$8:$C$39,Financials!$F203)</f>
        <v>8967149.8397671357</v>
      </c>
      <c r="P203" s="73">
        <f t="shared" si="51"/>
        <v>9945450.3389727045</v>
      </c>
      <c r="Q203" s="73">
        <f>P203/SUMIFS(FinParameters!$H$8:$H$39,FinParameters!$B$8:$B$39,Financials!$E203,FinParameters!$C$8:$C$39,Financials!$F203)</f>
        <v>3502633.2438084478</v>
      </c>
      <c r="R203" s="73">
        <f t="shared" si="63"/>
        <v>-54687399.821260162</v>
      </c>
      <c r="S203" s="12">
        <f t="shared" si="52"/>
        <v>-0.84612390890519762</v>
      </c>
      <c r="T203" s="114">
        <f t="shared" si="53"/>
        <v>-46841619.803172596</v>
      </c>
      <c r="U203" s="73">
        <f>T203/SUMIFS(FinParameters!$L$8:$L$39,FinParameters!$B$8:$B$39,Financials!$E203,FinParameters!$C$8:$C$39,Financials!$F203)</f>
        <v>-36592598.524482608</v>
      </c>
      <c r="V203" s="73">
        <f t="shared" si="54"/>
        <v>-36592598.524482608</v>
      </c>
      <c r="W203" s="12"/>
      <c r="X203" s="73">
        <f t="shared" si="55"/>
        <v>-36896169.464199893</v>
      </c>
      <c r="Y203" s="73">
        <f t="shared" si="56"/>
        <v>-33089965.28067416</v>
      </c>
      <c r="Z203" s="73">
        <f t="shared" si="56"/>
        <v>-91279998.345742762</v>
      </c>
      <c r="AA203" s="12">
        <f t="shared" si="57"/>
        <v>-1.412284900316918</v>
      </c>
      <c r="AB203" s="114">
        <f t="shared" si="58"/>
        <v>155146736.07436392</v>
      </c>
      <c r="AC203" s="73">
        <f>AB203/SUMIFS(FinParameters!$L$8:$L$39,FinParameters!$B$8:$B$39,Financials!$E203,FinParameters!$C$8:$C$39,Financials!$F203)</f>
        <v>121200382.25425634</v>
      </c>
      <c r="AD203" s="73">
        <f t="shared" si="59"/>
        <v>121200382.25425634</v>
      </c>
      <c r="AE203" s="12"/>
      <c r="AF203" s="73">
        <f t="shared" si="60"/>
        <v>118250566.61016402</v>
      </c>
      <c r="AG203" s="73">
        <f t="shared" si="61"/>
        <v>88110416.973582178</v>
      </c>
      <c r="AH203" s="73">
        <f t="shared" si="61"/>
        <v>29920383.908513576</v>
      </c>
      <c r="AI203" s="12">
        <f t="shared" si="62"/>
        <v>0.46292843088827473</v>
      </c>
      <c r="AL203" s="73">
        <f>Summary!G203</f>
        <v>-6105946.855044052</v>
      </c>
      <c r="AM203" s="73">
        <f>IF(D203&lt;&gt;"avg",SUMIFS(Summary!$H:$H,Summary!$C:$C,Financials!C203,Summary!$E:$E,Financials!E203,Summary!$D:$D,1-Financials!D203,Summary!$F:$F,Financials!F203),SUMIFS(Summary!$H:$H,Summary!$C:$C,Financials!C203,Summary!$E:$E,Financials!E203,Summary!$D:$D,"avg",Summary!$F:$F,Financials!F203))</f>
        <v>25338716.66111058</v>
      </c>
      <c r="AN203" s="20">
        <f>Summary!I203</f>
        <v>2770745.34537717</v>
      </c>
      <c r="AP203" s="12">
        <v>1</v>
      </c>
    </row>
    <row r="204" spans="1:42" x14ac:dyDescent="0.3">
      <c r="A204">
        <v>200</v>
      </c>
      <c r="B204" t="str">
        <f>Summary!B204</f>
        <v>MarinusPortlandYallourn</v>
      </c>
      <c r="C204" t="str">
        <f>Summary!C204</f>
        <v>Wind</v>
      </c>
      <c r="D204" s="104" t="str">
        <f>Summary!D204</f>
        <v>avg</v>
      </c>
      <c r="E204" t="str">
        <f>Summary!E204</f>
        <v>Cal-30</v>
      </c>
      <c r="F204" t="str">
        <f>Summary!F204</f>
        <v>2 Hour Battery</v>
      </c>
      <c r="G204" s="73">
        <f>SUMIFS(AL$5:AL204,$F$5:$F204,$F204,$D$5:$D204,$D204)</f>
        <v>56405523.999791026</v>
      </c>
      <c r="H204" s="73">
        <f>SUMIFS(AM$5:AM204,$F$5:$F204,$F204,$D$5:$D204,$D204)</f>
        <v>-1426815.3271021501</v>
      </c>
      <c r="I204" s="20">
        <f>SUMIFS(AN$5:AN204,$F$5:$F204,$F204,$D$5:$D204,$D204)</f>
        <v>53473676.640713796</v>
      </c>
      <c r="J204" s="73">
        <f t="shared" si="48"/>
        <v>53473676.640713796</v>
      </c>
      <c r="K204" s="73">
        <f t="shared" si="49"/>
        <v>109879200.64050482</v>
      </c>
      <c r="L204" s="73">
        <f t="shared" si="50"/>
        <v>108452385.31340268</v>
      </c>
      <c r="M204" s="73">
        <f>-SUMIFS(FinParameters!$E$8:$E$39,FinParameters!$B$8:$B$39,Financials!$E204,FinParameters!$C$8:$C$39,Financials!$F204)</f>
        <v>-9934081.5792673249</v>
      </c>
      <c r="N204" s="73">
        <f>-SUMIFS(FinParameters!$F$8:$F$39,FinParameters!$B$8:$B$39,Financials!$E204,FinParameters!$C$8:$C$39,Financials!$F204)</f>
        <v>-73600000</v>
      </c>
      <c r="O204" s="73">
        <f>SUMIFS(FinParameters!$G$8:$G$39,FinParameters!$B$8:$B$39,Financials!$E204,FinParameters!$C$8:$C$39,Financials!$F204)</f>
        <v>8967149.8397671357</v>
      </c>
      <c r="P204" s="73">
        <f t="shared" si="51"/>
        <v>43539595.061446473</v>
      </c>
      <c r="Q204" s="73">
        <f>P204/SUMIFS(FinParameters!$H$8:$H$39,FinParameters!$B$8:$B$39,Financials!$E204,FinParameters!$C$8:$C$39,Financials!$F204)</f>
        <v>15333969.592766883</v>
      </c>
      <c r="R204" s="73">
        <f t="shared" si="63"/>
        <v>-21093255.098786391</v>
      </c>
      <c r="S204" s="12">
        <f t="shared" si="52"/>
        <v>-0.32635501987756366</v>
      </c>
      <c r="T204" s="114">
        <f t="shared" si="53"/>
        <v>56405523.999791026</v>
      </c>
      <c r="U204" s="73">
        <f>T204/SUMIFS(FinParameters!$L$8:$L$39,FinParameters!$B$8:$B$39,Financials!$E204,FinParameters!$C$8:$C$39,Financials!$F204)</f>
        <v>44063905.197138906</v>
      </c>
      <c r="V204" s="73">
        <f t="shared" si="54"/>
        <v>44063905.197138906</v>
      </c>
      <c r="W204" s="12"/>
      <c r="X204" s="73">
        <f t="shared" si="55"/>
        <v>99945119.061237499</v>
      </c>
      <c r="Y204" s="73">
        <f t="shared" si="56"/>
        <v>59397874.789905787</v>
      </c>
      <c r="Z204" s="73">
        <f t="shared" si="56"/>
        <v>22970650.098352514</v>
      </c>
      <c r="AA204" s="12">
        <f t="shared" si="57"/>
        <v>0.35540209106368387</v>
      </c>
      <c r="AB204" s="114">
        <f t="shared" si="58"/>
        <v>-1426815.3271021501</v>
      </c>
      <c r="AC204" s="73">
        <f>AB204/SUMIFS(FinParameters!$L$8:$L$39,FinParameters!$B$8:$B$39,Financials!$E204,FinParameters!$C$8:$C$39,Financials!$F204)</f>
        <v>-1114625.8530899705</v>
      </c>
      <c r="AD204" s="73">
        <f t="shared" si="59"/>
        <v>-1114625.8530899705</v>
      </c>
      <c r="AE204" s="12"/>
      <c r="AF204" s="73">
        <f t="shared" si="60"/>
        <v>98518303.734135345</v>
      </c>
      <c r="AG204" s="73">
        <f t="shared" si="61"/>
        <v>58283248.936815813</v>
      </c>
      <c r="AH204" s="73">
        <f t="shared" si="61"/>
        <v>21856024.245262545</v>
      </c>
      <c r="AI204" s="12">
        <f t="shared" si="62"/>
        <v>0.33815659051208086</v>
      </c>
      <c r="AL204" s="73">
        <f>Summary!G204</f>
        <v>6068936.144409352</v>
      </c>
      <c r="AM204" s="73">
        <f>IF(D204&lt;&gt;"avg",SUMIFS(Summary!$H:$H,Summary!$C:$C,Financials!C204,Summary!$E:$E,Financials!E204,Summary!$D:$D,1-Financials!D204,Summary!$F:$F,Financials!F204),SUMIFS(Summary!$H:$H,Summary!$C:$C,Financials!C204,Summary!$E:$E,Financials!E204,Summary!$D:$D,"avg",Summary!$F:$F,Financials!F204))</f>
        <v>-29904.842207444381</v>
      </c>
      <c r="AN204" s="20">
        <f>Summary!I204</f>
        <v>6518493.0777625116</v>
      </c>
      <c r="AP204" s="12">
        <v>1</v>
      </c>
    </row>
    <row r="205" spans="1:42" x14ac:dyDescent="0.3">
      <c r="A205">
        <v>201</v>
      </c>
      <c r="B205" t="str">
        <f>Summary!B205</f>
        <v>MarinusPortlandYallourn</v>
      </c>
      <c r="C205" t="str">
        <f>Summary!C205</f>
        <v>Wind</v>
      </c>
      <c r="D205" s="104">
        <f>Summary!D205</f>
        <v>1</v>
      </c>
      <c r="E205" t="str">
        <f>Summary!E205</f>
        <v>Cal-31</v>
      </c>
      <c r="F205" t="str">
        <f>Summary!F205</f>
        <v>2 Hour Battery</v>
      </c>
      <c r="G205" s="73">
        <f>SUMIFS(AL$5:AL205,$F$5:$F205,$F205,$D$5:$D205,$D205)</f>
        <v>247939578.96115428</v>
      </c>
      <c r="H205" s="73">
        <f>SUMIFS(AM$5:AM205,$F$5:$F205,$F205,$D$5:$D205,$D205)</f>
        <v>-207346477.58681491</v>
      </c>
      <c r="I205" s="20">
        <f>SUMIFS(AN$5:AN205,$F$5:$F205,$F205,$D$5:$D205,$D205)</f>
        <v>114816671.81478702</v>
      </c>
      <c r="J205" s="73">
        <f t="shared" si="48"/>
        <v>114816671.81478702</v>
      </c>
      <c r="K205" s="73">
        <f t="shared" si="49"/>
        <v>362756250.77594131</v>
      </c>
      <c r="L205" s="73">
        <f t="shared" si="50"/>
        <v>155409773.18912637</v>
      </c>
      <c r="M205" s="73">
        <f>-SUMIFS(FinParameters!$E$8:$E$39,FinParameters!$B$8:$B$39,Financials!$E205,FinParameters!$C$8:$C$39,Financials!$F205)</f>
        <v>-10971183.618749008</v>
      </c>
      <c r="N205" s="73">
        <f>-SUMIFS(FinParameters!$F$8:$F$39,FinParameters!$B$8:$B$39,Financials!$E205,FinParameters!$C$8:$C$39,Financials!$F205)</f>
        <v>-73600000</v>
      </c>
      <c r="O205" s="73">
        <f>SUMIFS(FinParameters!$G$8:$G$39,FinParameters!$B$8:$B$39,Financials!$E205,FinParameters!$C$8:$C$39,Financials!$F205)</f>
        <v>7423332.3282346334</v>
      </c>
      <c r="P205" s="73">
        <f t="shared" si="51"/>
        <v>103845488.19603801</v>
      </c>
      <c r="Q205" s="73">
        <f>P205/SUMIFS(FinParameters!$H$8:$H$39,FinParameters!$B$8:$B$39,Financials!$E205,FinParameters!$C$8:$C$39,Financials!$F205)</f>
        <v>32948440.660722259</v>
      </c>
      <c r="R205" s="73">
        <f t="shared" si="63"/>
        <v>37668820.524272643</v>
      </c>
      <c r="S205" s="12">
        <f t="shared" si="52"/>
        <v>0.56921603715540747</v>
      </c>
      <c r="T205" s="114">
        <f t="shared" si="53"/>
        <v>247939578.96115428</v>
      </c>
      <c r="U205" s="73">
        <f>T205/SUMIFS(FinParameters!$L$8:$L$39,FinParameters!$B$8:$B$39,Financials!$E205,FinParameters!$C$8:$C$39,Financials!$F205)</f>
        <v>188965856.39902779</v>
      </c>
      <c r="V205" s="73">
        <f t="shared" si="54"/>
        <v>188965856.39902779</v>
      </c>
      <c r="W205" s="12"/>
      <c r="X205" s="73">
        <f t="shared" si="55"/>
        <v>351785067.15719229</v>
      </c>
      <c r="Y205" s="73">
        <f t="shared" si="56"/>
        <v>221914297.05975005</v>
      </c>
      <c r="Z205" s="73">
        <f t="shared" si="56"/>
        <v>226634676.92330045</v>
      </c>
      <c r="AA205" s="12">
        <f t="shared" si="57"/>
        <v>3.4246915853696782</v>
      </c>
      <c r="AB205" s="114">
        <f t="shared" si="58"/>
        <v>-207346477.58681491</v>
      </c>
      <c r="AC205" s="73">
        <f>AB205/SUMIFS(FinParameters!$L$8:$L$39,FinParameters!$B$8:$B$39,Financials!$E205,FinParameters!$C$8:$C$39,Financials!$F205)</f>
        <v>-158028035.99441868</v>
      </c>
      <c r="AD205" s="73">
        <f t="shared" si="59"/>
        <v>-158028035.99441868</v>
      </c>
      <c r="AE205" s="12"/>
      <c r="AF205" s="73">
        <f t="shared" si="60"/>
        <v>144438589.57037738</v>
      </c>
      <c r="AG205" s="73">
        <f t="shared" si="61"/>
        <v>63886261.06533137</v>
      </c>
      <c r="AH205" s="73">
        <f t="shared" si="61"/>
        <v>68606640.928881764</v>
      </c>
      <c r="AI205" s="12">
        <f t="shared" si="62"/>
        <v>1.0367194865291345</v>
      </c>
      <c r="AL205" s="73">
        <f>Summary!G205</f>
        <v>27412615.732524693</v>
      </c>
      <c r="AM205" s="73">
        <f>IF(D205&lt;&gt;"avg",SUMIFS(Summary!$H:$H,Summary!$C:$C,Financials!C205,Summary!$E:$E,Financials!E205,Summary!$D:$D,1-Financials!D205,Summary!$F:$F,Financials!F205),SUMIFS(Summary!$H:$H,Summary!$C:$C,Financials!C205,Summary!$E:$E,Financials!E205,Summary!$D:$D,"avg",Summary!$F:$F,Financials!F205))</f>
        <v>-32080187.718647096</v>
      </c>
      <c r="AN205" s="20">
        <f>Summary!I205</f>
        <v>13099384.469756657</v>
      </c>
      <c r="AP205" s="12">
        <v>1</v>
      </c>
    </row>
    <row r="206" spans="1:42" x14ac:dyDescent="0.3">
      <c r="A206">
        <v>202</v>
      </c>
      <c r="B206" t="str">
        <f>Summary!B206</f>
        <v>MarinusPortlandYallourn</v>
      </c>
      <c r="C206" t="str">
        <f>Summary!C206</f>
        <v>Wind</v>
      </c>
      <c r="D206" s="104">
        <f>Summary!D206</f>
        <v>0.95</v>
      </c>
      <c r="E206" t="str">
        <f>Summary!E206</f>
        <v>Cal-31</v>
      </c>
      <c r="F206" t="str">
        <f>Summary!F206</f>
        <v>2 Hour Battery</v>
      </c>
      <c r="G206" s="73">
        <f>SUMIFS(AL$5:AL206,$F$5:$F206,$F206,$D$5:$D206,$D206)</f>
        <v>150399988.31525719</v>
      </c>
      <c r="H206" s="73">
        <f>SUMIFS(AM$5:AM206,$F$5:$F206,$F206,$D$5:$D206,$D206)</f>
        <v>-92312197.811493993</v>
      </c>
      <c r="I206" s="20">
        <f>SUMIFS(AN$5:AN206,$F$5:$F206,$F206,$D$5:$D206,$D206)</f>
        <v>82919439.354313955</v>
      </c>
      <c r="J206" s="73">
        <f t="shared" si="48"/>
        <v>82919439.354313955</v>
      </c>
      <c r="K206" s="73">
        <f t="shared" si="49"/>
        <v>233319427.66957116</v>
      </c>
      <c r="L206" s="73">
        <f t="shared" si="50"/>
        <v>141007229.85807717</v>
      </c>
      <c r="M206" s="73">
        <f>-SUMIFS(FinParameters!$E$8:$E$39,FinParameters!$B$8:$B$39,Financials!$E206,FinParameters!$C$8:$C$39,Financials!$F206)</f>
        <v>-10971183.618749008</v>
      </c>
      <c r="N206" s="73">
        <f>-SUMIFS(FinParameters!$F$8:$F$39,FinParameters!$B$8:$B$39,Financials!$E206,FinParameters!$C$8:$C$39,Financials!$F206)</f>
        <v>-73600000</v>
      </c>
      <c r="O206" s="73">
        <f>SUMIFS(FinParameters!$G$8:$G$39,FinParameters!$B$8:$B$39,Financials!$E206,FinParameters!$C$8:$C$39,Financials!$F206)</f>
        <v>7423332.3282346334</v>
      </c>
      <c r="P206" s="73">
        <f t="shared" si="51"/>
        <v>71948255.735564947</v>
      </c>
      <c r="Q206" s="73">
        <f>P206/SUMIFS(FinParameters!$H$8:$H$39,FinParameters!$B$8:$B$39,Financials!$E206,FinParameters!$C$8:$C$39,Financials!$F206)</f>
        <v>22827981.031497292</v>
      </c>
      <c r="R206" s="73">
        <f t="shared" si="63"/>
        <v>5771588.0637995806</v>
      </c>
      <c r="S206" s="12">
        <f t="shared" si="52"/>
        <v>8.721484878063844E-2</v>
      </c>
      <c r="T206" s="114">
        <f t="shared" si="53"/>
        <v>150399988.31525719</v>
      </c>
      <c r="U206" s="73">
        <f>T206/SUMIFS(FinParameters!$L$8:$L$39,FinParameters!$B$8:$B$39,Financials!$E206,FinParameters!$C$8:$C$39,Financials!$F206)</f>
        <v>114626566.33311902</v>
      </c>
      <c r="V206" s="73">
        <f t="shared" si="54"/>
        <v>114626566.33311902</v>
      </c>
      <c r="W206" s="12"/>
      <c r="X206" s="73">
        <f t="shared" si="55"/>
        <v>222348244.05082214</v>
      </c>
      <c r="Y206" s="73">
        <f t="shared" si="56"/>
        <v>137454547.3646163</v>
      </c>
      <c r="Z206" s="73">
        <f t="shared" si="56"/>
        <v>120398154.39691859</v>
      </c>
      <c r="AA206" s="12">
        <f t="shared" si="57"/>
        <v>1.8193444703817736</v>
      </c>
      <c r="AB206" s="114">
        <f t="shared" si="58"/>
        <v>-92312197.811493993</v>
      </c>
      <c r="AC206" s="73">
        <f>AB206/SUMIFS(FinParameters!$L$8:$L$39,FinParameters!$B$8:$B$39,Financials!$E206,FinParameters!$C$8:$C$39,Financials!$F206)</f>
        <v>-70355259.892808095</v>
      </c>
      <c r="AD206" s="73">
        <f t="shared" si="59"/>
        <v>-70355259.892808095</v>
      </c>
      <c r="AE206" s="12"/>
      <c r="AF206" s="73">
        <f t="shared" si="60"/>
        <v>130036046.23932815</v>
      </c>
      <c r="AG206" s="73">
        <f t="shared" si="61"/>
        <v>67099287.47180821</v>
      </c>
      <c r="AH206" s="73">
        <f t="shared" si="61"/>
        <v>50042894.5041105</v>
      </c>
      <c r="AI206" s="12">
        <f t="shared" si="62"/>
        <v>0.75620148709091883</v>
      </c>
      <c r="AL206" s="73">
        <f>Summary!G206</f>
        <v>13259964.4644501</v>
      </c>
      <c r="AM206" s="73">
        <f>IF(D206&lt;&gt;"avg",SUMIFS(Summary!$H:$H,Summary!$C:$C,Financials!C206,Summary!$E:$E,Financials!E206,Summary!$D:$D,1-Financials!D206,Summary!$F:$F,Financials!F206),SUMIFS(Summary!$H:$H,Summary!$C:$C,Financials!C206,Summary!$E:$E,Financials!E206,Summary!$D:$D,"avg",Summary!$F:$F,Financials!F206))</f>
        <v>-13934437.323305644</v>
      </c>
      <c r="AN206" s="20">
        <f>Summary!I206</f>
        <v>9328938.6355818789</v>
      </c>
      <c r="AP206" s="12">
        <v>1</v>
      </c>
    </row>
    <row r="207" spans="1:42" x14ac:dyDescent="0.3">
      <c r="A207">
        <v>203</v>
      </c>
      <c r="B207" t="str">
        <f>Summary!B207</f>
        <v>MarinusPortlandYallourn</v>
      </c>
      <c r="C207" t="str">
        <f>Summary!C207</f>
        <v>Wind</v>
      </c>
      <c r="D207" s="104">
        <f>Summary!D207</f>
        <v>0.75</v>
      </c>
      <c r="E207" t="str">
        <f>Summary!E207</f>
        <v>Cal-31</v>
      </c>
      <c r="F207" t="str">
        <f>Summary!F207</f>
        <v>2 Hour Battery</v>
      </c>
      <c r="G207" s="73">
        <f>SUMIFS(AL$5:AL207,$F$5:$F207,$F207,$D$5:$D207,$D207)</f>
        <v>92967981.652410358</v>
      </c>
      <c r="H207" s="73">
        <f>SUMIFS(AM$5:AM207,$F$5:$F207,$F207,$D$5:$D207,$D207)</f>
        <v>-36983610.915825307</v>
      </c>
      <c r="I207" s="20">
        <f>SUMIFS(AN$5:AN207,$F$5:$F207,$F207,$D$5:$D207,$D207)</f>
        <v>69280436.223005801</v>
      </c>
      <c r="J207" s="73">
        <f t="shared" si="48"/>
        <v>69280436.223005801</v>
      </c>
      <c r="K207" s="73">
        <f t="shared" si="49"/>
        <v>162248417.87541616</v>
      </c>
      <c r="L207" s="73">
        <f t="shared" si="50"/>
        <v>125264806.95959085</v>
      </c>
      <c r="M207" s="73">
        <f>-SUMIFS(FinParameters!$E$8:$E$39,FinParameters!$B$8:$B$39,Financials!$E207,FinParameters!$C$8:$C$39,Financials!$F207)</f>
        <v>-10971183.618749008</v>
      </c>
      <c r="N207" s="73">
        <f>-SUMIFS(FinParameters!$F$8:$F$39,FinParameters!$B$8:$B$39,Financials!$E207,FinParameters!$C$8:$C$39,Financials!$F207)</f>
        <v>-73600000</v>
      </c>
      <c r="O207" s="73">
        <f>SUMIFS(FinParameters!$G$8:$G$39,FinParameters!$B$8:$B$39,Financials!$E207,FinParameters!$C$8:$C$39,Financials!$F207)</f>
        <v>7423332.3282346334</v>
      </c>
      <c r="P207" s="73">
        <f t="shared" si="51"/>
        <v>58309252.604256794</v>
      </c>
      <c r="Q207" s="73">
        <f>P207/SUMIFS(FinParameters!$H$8:$H$39,FinParameters!$B$8:$B$39,Financials!$E207,FinParameters!$C$8:$C$39,Financials!$F207)</f>
        <v>18500552.915458478</v>
      </c>
      <c r="R207" s="73">
        <f t="shared" si="63"/>
        <v>-7867415.0675085727</v>
      </c>
      <c r="S207" s="12">
        <f t="shared" si="52"/>
        <v>-0.11888502918476881</v>
      </c>
      <c r="T207" s="114">
        <f t="shared" si="53"/>
        <v>92967981.652410358</v>
      </c>
      <c r="U207" s="73">
        <f>T207/SUMIFS(FinParameters!$L$8:$L$39,FinParameters!$B$8:$B$39,Financials!$E207,FinParameters!$C$8:$C$39,Financials!$F207)</f>
        <v>70855062.125394851</v>
      </c>
      <c r="V207" s="73">
        <f t="shared" si="54"/>
        <v>70855062.125394851</v>
      </c>
      <c r="W207" s="12"/>
      <c r="X207" s="73">
        <f t="shared" si="55"/>
        <v>151277234.25666714</v>
      </c>
      <c r="Y207" s="73">
        <f t="shared" si="56"/>
        <v>89355615.040853322</v>
      </c>
      <c r="Z207" s="73">
        <f t="shared" si="56"/>
        <v>62987647.05788628</v>
      </c>
      <c r="AA207" s="12">
        <f t="shared" si="57"/>
        <v>0.95181049868366674</v>
      </c>
      <c r="AB207" s="114">
        <f t="shared" si="58"/>
        <v>-36983610.915825307</v>
      </c>
      <c r="AC207" s="73">
        <f>AB207/SUMIFS(FinParameters!$L$8:$L$39,FinParameters!$B$8:$B$39,Financials!$E207,FinParameters!$C$8:$C$39,Financials!$F207)</f>
        <v>-28186866.085355017</v>
      </c>
      <c r="AD207" s="73">
        <f t="shared" si="59"/>
        <v>-28186866.085355017</v>
      </c>
      <c r="AE207" s="12"/>
      <c r="AF207" s="73">
        <f t="shared" si="60"/>
        <v>114293623.34084183</v>
      </c>
      <c r="AG207" s="73">
        <f t="shared" si="61"/>
        <v>61168748.955498308</v>
      </c>
      <c r="AH207" s="73">
        <f t="shared" si="61"/>
        <v>34800780.972531259</v>
      </c>
      <c r="AI207" s="12">
        <f t="shared" si="62"/>
        <v>0.52587690188847636</v>
      </c>
      <c r="AL207" s="73">
        <f>Summary!G207</f>
        <v>7556531.831919387</v>
      </c>
      <c r="AM207" s="73">
        <f>IF(D207&lt;&gt;"avg",SUMIFS(Summary!$H:$H,Summary!$C:$C,Financials!C207,Summary!$E:$E,Financials!E207,Summary!$D:$D,1-Financials!D207,Summary!$F:$F,Financials!F207),SUMIFS(Summary!$H:$H,Summary!$C:$C,Financials!C207,Summary!$E:$E,Financials!E207,Summary!$D:$D,"avg",Summary!$F:$F,Financials!F207))</f>
        <v>-5660555.9809871716</v>
      </c>
      <c r="AN207" s="20">
        <f>Summary!I207</f>
        <v>7921846.3665426392</v>
      </c>
      <c r="AP207" s="12">
        <v>1</v>
      </c>
    </row>
    <row r="208" spans="1:42" x14ac:dyDescent="0.3">
      <c r="A208">
        <v>204</v>
      </c>
      <c r="B208" t="str">
        <f>Summary!B208</f>
        <v>MarinusPortlandYallourn</v>
      </c>
      <c r="C208" t="str">
        <f>Summary!C208</f>
        <v>Wind</v>
      </c>
      <c r="D208" s="104">
        <f>Summary!D208</f>
        <v>0.5</v>
      </c>
      <c r="E208" t="str">
        <f>Summary!E208</f>
        <v>Cal-31</v>
      </c>
      <c r="F208" t="str">
        <f>Summary!F208</f>
        <v>2 Hour Battery</v>
      </c>
      <c r="G208" s="73">
        <f>SUMIFS(AL$5:AL208,$F$5:$F208,$F208,$D$5:$D208,$D208)</f>
        <v>53329695.814624161</v>
      </c>
      <c r="H208" s="73">
        <f>SUMIFS(AM$5:AM208,$F$5:$F208,$F208,$D$5:$D208,$D208)</f>
        <v>451700.26666912576</v>
      </c>
      <c r="I208" s="20">
        <f>SUMIFS(AN$5:AN208,$F$5:$F208,$F208,$D$5:$D208,$D208)</f>
        <v>59875880.789826065</v>
      </c>
      <c r="J208" s="73">
        <f t="shared" si="48"/>
        <v>59875880.789826065</v>
      </c>
      <c r="K208" s="73">
        <f t="shared" si="49"/>
        <v>113205576.60445023</v>
      </c>
      <c r="L208" s="73">
        <f t="shared" si="50"/>
        <v>113657276.87111935</v>
      </c>
      <c r="M208" s="73">
        <f>-SUMIFS(FinParameters!$E$8:$E$39,FinParameters!$B$8:$B$39,Financials!$E208,FinParameters!$C$8:$C$39,Financials!$F208)</f>
        <v>-10971183.618749008</v>
      </c>
      <c r="N208" s="73">
        <f>-SUMIFS(FinParameters!$F$8:$F$39,FinParameters!$B$8:$B$39,Financials!$E208,FinParameters!$C$8:$C$39,Financials!$F208)</f>
        <v>-73600000</v>
      </c>
      <c r="O208" s="73">
        <f>SUMIFS(FinParameters!$G$8:$G$39,FinParameters!$B$8:$B$39,Financials!$E208,FinParameters!$C$8:$C$39,Financials!$F208)</f>
        <v>7423332.3282346334</v>
      </c>
      <c r="P208" s="73">
        <f t="shared" si="51"/>
        <v>48904697.171077058</v>
      </c>
      <c r="Q208" s="73">
        <f>P208/SUMIFS(FinParameters!$H$8:$H$39,FinParameters!$B$8:$B$39,Financials!$E208,FinParameters!$C$8:$C$39,Financials!$F208)</f>
        <v>15516644.398935966</v>
      </c>
      <c r="R208" s="73">
        <f t="shared" si="63"/>
        <v>-17271970.500688307</v>
      </c>
      <c r="S208" s="12">
        <f t="shared" si="52"/>
        <v>-0.26099788805258151</v>
      </c>
      <c r="T208" s="114">
        <f t="shared" si="53"/>
        <v>53329695.814624161</v>
      </c>
      <c r="U208" s="73">
        <f>T208/SUMIFS(FinParameters!$L$8:$L$39,FinParameters!$B$8:$B$39,Financials!$E208,FinParameters!$C$8:$C$39,Financials!$F208)</f>
        <v>40644949.399905957</v>
      </c>
      <c r="V208" s="73">
        <f t="shared" si="54"/>
        <v>40644949.399905957</v>
      </c>
      <c r="W208" s="12"/>
      <c r="X208" s="73">
        <f t="shared" si="55"/>
        <v>102234392.98570122</v>
      </c>
      <c r="Y208" s="73">
        <f t="shared" si="56"/>
        <v>56161593.798841923</v>
      </c>
      <c r="Z208" s="73">
        <f t="shared" si="56"/>
        <v>23372978.89921765</v>
      </c>
      <c r="AA208" s="12">
        <f t="shared" si="57"/>
        <v>0.35319062928866479</v>
      </c>
      <c r="AB208" s="114">
        <f t="shared" si="58"/>
        <v>451700.26666912576</v>
      </c>
      <c r="AC208" s="73">
        <f>AB208/SUMIFS(FinParameters!$L$8:$L$39,FinParameters!$B$8:$B$39,Financials!$E208,FinParameters!$C$8:$C$39,Financials!$F208)</f>
        <v>344261.00134732283</v>
      </c>
      <c r="AD208" s="73">
        <f t="shared" si="59"/>
        <v>344261.00134732283</v>
      </c>
      <c r="AE208" s="12"/>
      <c r="AF208" s="73">
        <f t="shared" si="60"/>
        <v>102686093.25237034</v>
      </c>
      <c r="AG208" s="73">
        <f t="shared" si="61"/>
        <v>56505854.800189249</v>
      </c>
      <c r="AH208" s="73">
        <f t="shared" si="61"/>
        <v>23717239.900564972</v>
      </c>
      <c r="AI208" s="12">
        <f t="shared" si="62"/>
        <v>0.35839278003845548</v>
      </c>
      <c r="AL208" s="73">
        <f>Summary!G208</f>
        <v>3650903.666980946</v>
      </c>
      <c r="AM208" s="73">
        <f>IF(D208&lt;&gt;"avg",SUMIFS(Summary!$H:$H,Summary!$C:$C,Financials!C208,Summary!$E:$E,Financials!E208,Summary!$D:$D,1-Financials!D208,Summary!$F:$F,Financials!F208),SUMIFS(Summary!$H:$H,Summary!$C:$C,Financials!C208,Summary!$E:$E,Financials!E208,Summary!$D:$D,"avg",Summary!$F:$F,Financials!F208))</f>
        <v>10964.361196588343</v>
      </c>
      <c r="AN208" s="20">
        <f>Summary!I208</f>
        <v>6883991.3773758076</v>
      </c>
      <c r="AP208" s="12">
        <v>1</v>
      </c>
    </row>
    <row r="209" spans="1:42" x14ac:dyDescent="0.3">
      <c r="A209">
        <v>205</v>
      </c>
      <c r="B209" t="str">
        <f>Summary!B209</f>
        <v>MarinusPortlandYallourn</v>
      </c>
      <c r="C209" t="str">
        <f>Summary!C209</f>
        <v>Wind</v>
      </c>
      <c r="D209" s="104">
        <f>Summary!D209</f>
        <v>0.25</v>
      </c>
      <c r="E209" t="str">
        <f>Summary!E209</f>
        <v>Cal-31</v>
      </c>
      <c r="F209" t="str">
        <f>Summary!F209</f>
        <v>2 Hour Battery</v>
      </c>
      <c r="G209" s="73">
        <f>SUMIFS(AL$5:AL209,$F$5:$F209,$F209,$D$5:$D209,$D209)</f>
        <v>24329607.676470041</v>
      </c>
      <c r="H209" s="73">
        <f>SUMIFS(AM$5:AM209,$F$5:$F209,$F209,$D$5:$D209,$D209)</f>
        <v>35406651.579776622</v>
      </c>
      <c r="I209" s="20">
        <f>SUMIFS(AN$5:AN209,$F$5:$F209,$F209,$D$5:$D209,$D209)</f>
        <v>50913615.668219313</v>
      </c>
      <c r="J209" s="73">
        <f t="shared" si="48"/>
        <v>50913615.668219313</v>
      </c>
      <c r="K209" s="73">
        <f t="shared" si="49"/>
        <v>75243223.344689354</v>
      </c>
      <c r="L209" s="73">
        <f t="shared" si="50"/>
        <v>110649874.92446598</v>
      </c>
      <c r="M209" s="73">
        <f>-SUMIFS(FinParameters!$E$8:$E$39,FinParameters!$B$8:$B$39,Financials!$E209,FinParameters!$C$8:$C$39,Financials!$F209)</f>
        <v>-10971183.618749008</v>
      </c>
      <c r="N209" s="73">
        <f>-SUMIFS(FinParameters!$F$8:$F$39,FinParameters!$B$8:$B$39,Financials!$E209,FinParameters!$C$8:$C$39,Financials!$F209)</f>
        <v>-73600000</v>
      </c>
      <c r="O209" s="73">
        <f>SUMIFS(FinParameters!$G$8:$G$39,FinParameters!$B$8:$B$39,Financials!$E209,FinParameters!$C$8:$C$39,Financials!$F209)</f>
        <v>7423332.3282346334</v>
      </c>
      <c r="P209" s="73">
        <f t="shared" si="51"/>
        <v>39942432.049470305</v>
      </c>
      <c r="Q209" s="73">
        <f>P209/SUMIFS(FinParameters!$H$8:$H$39,FinParameters!$B$8:$B$39,Financials!$E209,FinParameters!$C$8:$C$39,Financials!$F209)</f>
        <v>12673067.21831285</v>
      </c>
      <c r="R209" s="73">
        <f t="shared" si="63"/>
        <v>-26234235.622295059</v>
      </c>
      <c r="S209" s="12">
        <f t="shared" si="52"/>
        <v>-0.39642726878325485</v>
      </c>
      <c r="T209" s="114">
        <f t="shared" si="53"/>
        <v>24329607.676470041</v>
      </c>
      <c r="U209" s="73">
        <f>T209/SUMIFS(FinParameters!$L$8:$L$39,FinParameters!$B$8:$B$39,Financials!$E209,FinParameters!$C$8:$C$39,Financials!$F209)</f>
        <v>18542683.542899888</v>
      </c>
      <c r="V209" s="73">
        <f t="shared" si="54"/>
        <v>18542683.542899888</v>
      </c>
      <c r="W209" s="12"/>
      <c r="X209" s="73">
        <f t="shared" si="55"/>
        <v>64272039.725940347</v>
      </c>
      <c r="Y209" s="73">
        <f t="shared" si="56"/>
        <v>31215750.761212736</v>
      </c>
      <c r="Z209" s="73">
        <f t="shared" si="56"/>
        <v>-7691552.0793951713</v>
      </c>
      <c r="AA209" s="12">
        <f t="shared" si="57"/>
        <v>-0.11622755194542402</v>
      </c>
      <c r="AB209" s="114">
        <f t="shared" si="58"/>
        <v>35406651.579776622</v>
      </c>
      <c r="AC209" s="73">
        <f>AB209/SUMIFS(FinParameters!$L$8:$L$39,FinParameters!$B$8:$B$39,Financials!$E209,FinParameters!$C$8:$C$39,Financials!$F209)</f>
        <v>26984994.755688973</v>
      </c>
      <c r="AD209" s="73">
        <f t="shared" si="59"/>
        <v>26984994.755688973</v>
      </c>
      <c r="AE209" s="12"/>
      <c r="AF209" s="73">
        <f t="shared" si="60"/>
        <v>99678691.305716962</v>
      </c>
      <c r="AG209" s="73">
        <f t="shared" si="61"/>
        <v>58200745.516901709</v>
      </c>
      <c r="AH209" s="73">
        <f t="shared" si="61"/>
        <v>19293442.676293802</v>
      </c>
      <c r="AI209" s="12">
        <f t="shared" si="62"/>
        <v>0.29154448773378555</v>
      </c>
      <c r="AL209" s="73">
        <f>Summary!G209</f>
        <v>361719.21114879556</v>
      </c>
      <c r="AM209" s="73">
        <f>IF(D209&lt;&gt;"avg",SUMIFS(Summary!$H:$H,Summary!$C:$C,Financials!C209,Summary!$E:$E,Financials!E209,Summary!$D:$D,1-Financials!D209,Summary!$F:$F,Financials!F209),SUMIFS(Summary!$H:$H,Summary!$C:$C,Financials!C209,Summary!$E:$E,Financials!E209,Summary!$D:$D,"avg",Summary!$F:$F,Financials!F209))</f>
        <v>5239368.3772779992</v>
      </c>
      <c r="AN209" s="20">
        <f>Summary!I209</f>
        <v>5918345.2537728259</v>
      </c>
      <c r="AP209" s="12">
        <v>1</v>
      </c>
    </row>
    <row r="210" spans="1:42" x14ac:dyDescent="0.3">
      <c r="A210">
        <v>206</v>
      </c>
      <c r="B210" t="str">
        <f>Summary!B210</f>
        <v>MarinusPortlandYallourn</v>
      </c>
      <c r="C210" t="str">
        <f>Summary!C210</f>
        <v>Wind</v>
      </c>
      <c r="D210" s="104">
        <f>Summary!D210</f>
        <v>0.05</v>
      </c>
      <c r="E210" t="str">
        <f>Summary!E210</f>
        <v>Cal-31</v>
      </c>
      <c r="F210" t="str">
        <f>Summary!F210</f>
        <v>2 Hour Battery</v>
      </c>
      <c r="G210" s="73">
        <f>SUMIFS(AL$5:AL210,$F$5:$F210,$F210,$D$5:$D210,$D210)</f>
        <v>-8865873.1500001326</v>
      </c>
      <c r="H210" s="73">
        <f>SUMIFS(AM$5:AM210,$F$5:$F210,$F210,$D$5:$D210,$D210)</f>
        <v>81221959.906870872</v>
      </c>
      <c r="I210" s="20">
        <f>SUMIFS(AN$5:AN210,$F$5:$F210,$F210,$D$5:$D210,$D210)</f>
        <v>39821824.388316035</v>
      </c>
      <c r="J210" s="73">
        <f t="shared" si="48"/>
        <v>39821824.388316035</v>
      </c>
      <c r="K210" s="73">
        <f t="shared" si="49"/>
        <v>30955951.238315903</v>
      </c>
      <c r="L210" s="73">
        <f t="shared" si="50"/>
        <v>112177911.14518678</v>
      </c>
      <c r="M210" s="73">
        <f>-SUMIFS(FinParameters!$E$8:$E$39,FinParameters!$B$8:$B$39,Financials!$E210,FinParameters!$C$8:$C$39,Financials!$F210)</f>
        <v>-10971183.618749008</v>
      </c>
      <c r="N210" s="73">
        <f>-SUMIFS(FinParameters!$F$8:$F$39,FinParameters!$B$8:$B$39,Financials!$E210,FinParameters!$C$8:$C$39,Financials!$F210)</f>
        <v>-73600000</v>
      </c>
      <c r="O210" s="73">
        <f>SUMIFS(FinParameters!$G$8:$G$39,FinParameters!$B$8:$B$39,Financials!$E210,FinParameters!$C$8:$C$39,Financials!$F210)</f>
        <v>7423332.3282346334</v>
      </c>
      <c r="P210" s="73">
        <f t="shared" si="51"/>
        <v>28850640.769567028</v>
      </c>
      <c r="Q210" s="73">
        <f>P210/SUMIFS(FinParameters!$H$8:$H$39,FinParameters!$B$8:$B$39,Financials!$E210,FinParameters!$C$8:$C$39,Financials!$F210)</f>
        <v>9153826.9204859007</v>
      </c>
      <c r="R210" s="73">
        <f t="shared" si="63"/>
        <v>-37326026.902198337</v>
      </c>
      <c r="S210" s="12">
        <f t="shared" si="52"/>
        <v>-0.56403606007081697</v>
      </c>
      <c r="T210" s="114">
        <f t="shared" si="53"/>
        <v>-8865873.1500001326</v>
      </c>
      <c r="U210" s="73">
        <f>T210/SUMIFS(FinParameters!$L$8:$L$39,FinParameters!$B$8:$B$39,Financials!$E210,FinParameters!$C$8:$C$39,Financials!$F210)</f>
        <v>-6757078.9606664814</v>
      </c>
      <c r="V210" s="73">
        <f t="shared" si="54"/>
        <v>-6757078.9606664814</v>
      </c>
      <c r="W210" s="12"/>
      <c r="X210" s="73">
        <f t="shared" si="55"/>
        <v>19984767.619566895</v>
      </c>
      <c r="Y210" s="73">
        <f t="shared" si="56"/>
        <v>2396747.9598194193</v>
      </c>
      <c r="Z210" s="73">
        <f t="shared" si="56"/>
        <v>-44083105.862864822</v>
      </c>
      <c r="AA210" s="12">
        <f t="shared" si="57"/>
        <v>-0.66614272694291499</v>
      </c>
      <c r="AB210" s="114">
        <f t="shared" si="58"/>
        <v>81221959.906870872</v>
      </c>
      <c r="AC210" s="73">
        <f>AB210/SUMIFS(FinParameters!$L$8:$L$39,FinParameters!$B$8:$B$39,Financials!$E210,FinParameters!$C$8:$C$39,Financials!$F210)</f>
        <v>61902892.940759644</v>
      </c>
      <c r="AD210" s="73">
        <f t="shared" si="59"/>
        <v>61902892.940759644</v>
      </c>
      <c r="AE210" s="12"/>
      <c r="AF210" s="73">
        <f t="shared" si="60"/>
        <v>101206727.52643776</v>
      </c>
      <c r="AG210" s="73">
        <f t="shared" si="61"/>
        <v>64299640.900579065</v>
      </c>
      <c r="AH210" s="73">
        <f t="shared" si="61"/>
        <v>17819787.077894822</v>
      </c>
      <c r="AI210" s="12">
        <f t="shared" si="62"/>
        <v>0.26927598056584723</v>
      </c>
      <c r="AL210" s="73">
        <f>Summary!G210</f>
        <v>-3143807.9846326965</v>
      </c>
      <c r="AM210" s="73">
        <f>IF(D210&lt;&gt;"avg",SUMIFS(Summary!$H:$H,Summary!$C:$C,Financials!C210,Summary!$E:$E,Financials!E210,Summary!$D:$D,1-Financials!D210,Summary!$F:$F,Financials!F210),SUMIFS(Summary!$H:$H,Summary!$C:$C,Financials!C210,Summary!$E:$E,Financials!E210,Summary!$D:$D,"avg",Summary!$F:$F,Financials!F210))</f>
        <v>11609589.332217932</v>
      </c>
      <c r="AN210" s="20">
        <f>Summary!I210</f>
        <v>4765495.3779083686</v>
      </c>
      <c r="AP210" s="12">
        <v>1</v>
      </c>
    </row>
    <row r="211" spans="1:42" x14ac:dyDescent="0.3">
      <c r="A211">
        <v>207</v>
      </c>
      <c r="B211" t="str">
        <f>Summary!B211</f>
        <v>MarinusPortlandYallourn</v>
      </c>
      <c r="C211" t="str">
        <f>Summary!C211</f>
        <v>Wind</v>
      </c>
      <c r="D211" s="104">
        <f>Summary!D211</f>
        <v>0</v>
      </c>
      <c r="E211" t="str">
        <f>Summary!E211</f>
        <v>Cal-31</v>
      </c>
      <c r="F211" t="str">
        <f>Summary!F211</f>
        <v>2 Hour Battery</v>
      </c>
      <c r="G211" s="73">
        <f>SUMIFS(AL$5:AL211,$F$5:$F211,$F211,$D$5:$D211,$D211)</f>
        <v>-54809144.579912074</v>
      </c>
      <c r="H211" s="73">
        <f>SUMIFS(AM$5:AM211,$F$5:$F211,$F211,$D$5:$D211,$D211)</f>
        <v>181356656.64114812</v>
      </c>
      <c r="I211" s="20">
        <f>SUMIFS(AN$5:AN211,$F$5:$F211,$F211,$D$5:$D211,$D211)</f>
        <v>23016288.696951915</v>
      </c>
      <c r="J211" s="73">
        <f t="shared" si="48"/>
        <v>23016288.696951915</v>
      </c>
      <c r="K211" s="73">
        <f t="shared" si="49"/>
        <v>-31792855.882960159</v>
      </c>
      <c r="L211" s="73">
        <f t="shared" si="50"/>
        <v>149563800.75818798</v>
      </c>
      <c r="M211" s="73">
        <f>-SUMIFS(FinParameters!$E$8:$E$39,FinParameters!$B$8:$B$39,Financials!$E211,FinParameters!$C$8:$C$39,Financials!$F211)</f>
        <v>-10971183.618749008</v>
      </c>
      <c r="N211" s="73">
        <f>-SUMIFS(FinParameters!$F$8:$F$39,FinParameters!$B$8:$B$39,Financials!$E211,FinParameters!$C$8:$C$39,Financials!$F211)</f>
        <v>-73600000</v>
      </c>
      <c r="O211" s="73">
        <f>SUMIFS(FinParameters!$G$8:$G$39,FinParameters!$B$8:$B$39,Financials!$E211,FinParameters!$C$8:$C$39,Financials!$F211)</f>
        <v>7423332.3282346334</v>
      </c>
      <c r="P211" s="73">
        <f t="shared" si="51"/>
        <v>12045105.078202907</v>
      </c>
      <c r="Q211" s="73">
        <f>P211/SUMIFS(FinParameters!$H$8:$H$39,FinParameters!$B$8:$B$39,Financials!$E211,FinParameters!$C$8:$C$39,Financials!$F211)</f>
        <v>3821710.8592347531</v>
      </c>
      <c r="R211" s="73">
        <f t="shared" si="63"/>
        <v>-54131562.593562461</v>
      </c>
      <c r="S211" s="12">
        <f t="shared" si="52"/>
        <v>-0.81798562088459448</v>
      </c>
      <c r="T211" s="114">
        <f t="shared" si="53"/>
        <v>-54809144.579912074</v>
      </c>
      <c r="U211" s="73">
        <f>T211/SUMIFS(FinParameters!$L$8:$L$39,FinParameters!$B$8:$B$39,Financials!$E211,FinParameters!$C$8:$C$39,Financials!$F211)</f>
        <v>-41772503.556860119</v>
      </c>
      <c r="V211" s="73">
        <f t="shared" si="54"/>
        <v>-41772503.556860119</v>
      </c>
      <c r="W211" s="12"/>
      <c r="X211" s="73">
        <f t="shared" si="55"/>
        <v>-42764039.501709163</v>
      </c>
      <c r="Y211" s="73">
        <f t="shared" si="56"/>
        <v>-37950792.697625369</v>
      </c>
      <c r="Z211" s="73">
        <f t="shared" si="56"/>
        <v>-95904066.150422573</v>
      </c>
      <c r="AA211" s="12">
        <f t="shared" si="57"/>
        <v>-1.4492126836320072</v>
      </c>
      <c r="AB211" s="114">
        <f t="shared" si="58"/>
        <v>181356656.64114812</v>
      </c>
      <c r="AC211" s="73">
        <f>AB211/SUMIFS(FinParameters!$L$8:$L$39,FinParameters!$B$8:$B$39,Financials!$E211,FinParameters!$C$8:$C$39,Financials!$F211)</f>
        <v>138220029.5711087</v>
      </c>
      <c r="AD211" s="73">
        <f t="shared" si="59"/>
        <v>138220029.5711087</v>
      </c>
      <c r="AE211" s="12"/>
      <c r="AF211" s="73">
        <f t="shared" si="60"/>
        <v>138592617.13943896</v>
      </c>
      <c r="AG211" s="73">
        <f t="shared" si="61"/>
        <v>100269236.87348333</v>
      </c>
      <c r="AH211" s="73">
        <f t="shared" si="61"/>
        <v>42315963.420686126</v>
      </c>
      <c r="AI211" s="12">
        <f t="shared" si="62"/>
        <v>0.63943932067677178</v>
      </c>
      <c r="AL211" s="73">
        <f>Summary!G211</f>
        <v>-7967524.7767394762</v>
      </c>
      <c r="AM211" s="73">
        <f>IF(D211&lt;&gt;"avg",SUMIFS(Summary!$H:$H,Summary!$C:$C,Financials!C211,Summary!$E:$E,Financials!E211,Summary!$D:$D,1-Financials!D211,Summary!$F:$F,Financials!F211),SUMIFS(Summary!$H:$H,Summary!$C:$C,Financials!C211,Summary!$E:$E,Financials!E211,Summary!$D:$D,"avg",Summary!$F:$F,Financials!F211))</f>
        <v>26209920.566784196</v>
      </c>
      <c r="AN211" s="20">
        <f>Summary!I211</f>
        <v>3136756.7787118838</v>
      </c>
      <c r="AP211" s="12">
        <v>1</v>
      </c>
    </row>
    <row r="212" spans="1:42" x14ac:dyDescent="0.3">
      <c r="A212">
        <v>208</v>
      </c>
      <c r="B212" t="str">
        <f>Summary!B212</f>
        <v>MarinusPortlandYallourn</v>
      </c>
      <c r="C212" t="str">
        <f>Summary!C212</f>
        <v>Wind</v>
      </c>
      <c r="D212" s="104" t="str">
        <f>Summary!D212</f>
        <v>avg</v>
      </c>
      <c r="E212" t="str">
        <f>Summary!E212</f>
        <v>Cal-31</v>
      </c>
      <c r="F212" t="str">
        <f>Summary!F212</f>
        <v>2 Hour Battery</v>
      </c>
      <c r="G212" s="73">
        <f>SUMIFS(AL$5:AL212,$F$5:$F212,$F212,$D$5:$D212,$D212)</f>
        <v>60590730.919464819</v>
      </c>
      <c r="H212" s="73">
        <f>SUMIFS(AM$5:AM212,$F$5:$F212,$F212,$D$5:$D212,$D212)</f>
        <v>-1844156.904152167</v>
      </c>
      <c r="I212" s="20">
        <f>SUMIFS(AN$5:AN212,$F$5:$F212,$F212,$D$5:$D212,$D212)</f>
        <v>60416481.062570751</v>
      </c>
      <c r="J212" s="73">
        <f t="shared" si="48"/>
        <v>60416481.062570751</v>
      </c>
      <c r="K212" s="73">
        <f t="shared" si="49"/>
        <v>121007211.98203558</v>
      </c>
      <c r="L212" s="73">
        <f t="shared" si="50"/>
        <v>119163055.07788339</v>
      </c>
      <c r="M212" s="73">
        <f>-SUMIFS(FinParameters!$E$8:$E$39,FinParameters!$B$8:$B$39,Financials!$E212,FinParameters!$C$8:$C$39,Financials!$F212)</f>
        <v>-10971183.618749008</v>
      </c>
      <c r="N212" s="73">
        <f>-SUMIFS(FinParameters!$F$8:$F$39,FinParameters!$B$8:$B$39,Financials!$E212,FinParameters!$C$8:$C$39,Financials!$F212)</f>
        <v>-73600000</v>
      </c>
      <c r="O212" s="73">
        <f>SUMIFS(FinParameters!$G$8:$G$39,FinParameters!$B$8:$B$39,Financials!$E212,FinParameters!$C$8:$C$39,Financials!$F212)</f>
        <v>7423332.3282346334</v>
      </c>
      <c r="P212" s="73">
        <f t="shared" si="51"/>
        <v>49445297.443821743</v>
      </c>
      <c r="Q212" s="73">
        <f>P212/SUMIFS(FinParameters!$H$8:$H$39,FinParameters!$B$8:$B$39,Financials!$E212,FinParameters!$C$8:$C$39,Financials!$F212)</f>
        <v>15688167.845135896</v>
      </c>
      <c r="R212" s="73">
        <f t="shared" si="63"/>
        <v>-16731370.227943623</v>
      </c>
      <c r="S212" s="12">
        <f t="shared" si="52"/>
        <v>-0.25282884159309449</v>
      </c>
      <c r="T212" s="114">
        <f t="shared" si="53"/>
        <v>60590730.919464819</v>
      </c>
      <c r="U212" s="73">
        <f>T212/SUMIFS(FinParameters!$L$8:$L$39,FinParameters!$B$8:$B$39,Financials!$E212,FinParameters!$C$8:$C$39,Financials!$F212)</f>
        <v>46178909.418223932</v>
      </c>
      <c r="V212" s="73">
        <f t="shared" si="54"/>
        <v>46178909.418223932</v>
      </c>
      <c r="W212" s="12"/>
      <c r="X212" s="73">
        <f t="shared" si="55"/>
        <v>110036028.36328657</v>
      </c>
      <c r="Y212" s="73">
        <f t="shared" si="56"/>
        <v>61867077.26335983</v>
      </c>
      <c r="Z212" s="73">
        <f t="shared" si="56"/>
        <v>29447539.190280311</v>
      </c>
      <c r="AA212" s="12">
        <f t="shared" si="57"/>
        <v>0.44498371142438564</v>
      </c>
      <c r="AB212" s="114">
        <f t="shared" si="58"/>
        <v>-1844156.904152167</v>
      </c>
      <c r="AC212" s="73">
        <f>AB212/SUMIFS(FinParameters!$L$8:$L$39,FinParameters!$B$8:$B$39,Financials!$E212,FinParameters!$C$8:$C$39,Financials!$F212)</f>
        <v>-1405514.562005013</v>
      </c>
      <c r="AD212" s="73">
        <f t="shared" si="59"/>
        <v>-1405514.562005013</v>
      </c>
      <c r="AE212" s="12"/>
      <c r="AF212" s="73">
        <f t="shared" si="60"/>
        <v>108191871.4591344</v>
      </c>
      <c r="AG212" s="73">
        <f t="shared" si="61"/>
        <v>60461562.701354817</v>
      </c>
      <c r="AH212" s="73">
        <f t="shared" si="61"/>
        <v>28042024.628275298</v>
      </c>
      <c r="AI212" s="12">
        <f t="shared" si="62"/>
        <v>0.42374488796206916</v>
      </c>
      <c r="AL212" s="73">
        <f>Summary!G212</f>
        <v>4185206.9196737963</v>
      </c>
      <c r="AM212" s="73">
        <f>IF(D212&lt;&gt;"avg",SUMIFS(Summary!$H:$H,Summary!$C:$C,Financials!C212,Summary!$E:$E,Financials!E212,Summary!$D:$D,1-Financials!D212,Summary!$F:$F,Financials!F212),SUMIFS(Summary!$H:$H,Summary!$C:$C,Financials!C212,Summary!$E:$E,Financials!E212,Summary!$D:$D,"avg",Summary!$F:$F,Financials!F212))</f>
        <v>-417341.57705001696</v>
      </c>
      <c r="AN212" s="20">
        <f>Summary!I212</f>
        <v>6942804.4218569538</v>
      </c>
      <c r="AP212" s="12">
        <v>1</v>
      </c>
    </row>
    <row r="213" spans="1:42" x14ac:dyDescent="0.3">
      <c r="A213">
        <v>209</v>
      </c>
      <c r="B213" t="str">
        <f>Summary!B213</f>
        <v>MarinusPortlandYallourn</v>
      </c>
      <c r="C213" t="str">
        <f>Summary!C213</f>
        <v>Wind</v>
      </c>
      <c r="D213" s="104">
        <f>Summary!D213</f>
        <v>1</v>
      </c>
      <c r="E213" t="str">
        <f>Summary!E213</f>
        <v>Cal-32</v>
      </c>
      <c r="F213" t="str">
        <f>Summary!F213</f>
        <v>2 Hour Battery</v>
      </c>
      <c r="G213" s="73">
        <f>SUMIFS(AL$5:AL213,$F$5:$F213,$F213,$D$5:$D213,$D213)</f>
        <v>269085867.14895248</v>
      </c>
      <c r="H213" s="73">
        <f>SUMIFS(AM$5:AM213,$F$5:$F213,$F213,$D$5:$D213,$D213)</f>
        <v>-238931917.48789603</v>
      </c>
      <c r="I213" s="20">
        <f>SUMIFS(AN$5:AN213,$F$5:$F213,$F213,$D$5:$D213,$D213)</f>
        <v>126585440.50982945</v>
      </c>
      <c r="J213" s="73">
        <f t="shared" si="48"/>
        <v>126585440.50982945</v>
      </c>
      <c r="K213" s="73">
        <f t="shared" si="49"/>
        <v>395671307.65878195</v>
      </c>
      <c r="L213" s="73">
        <f t="shared" si="50"/>
        <v>156739390.17088592</v>
      </c>
      <c r="M213" s="73">
        <f>-SUMIFS(FinParameters!$E$8:$E$39,FinParameters!$B$8:$B$39,Financials!$E213,FinParameters!$C$8:$C$39,Financials!$F213)</f>
        <v>-12034213.209217733</v>
      </c>
      <c r="N213" s="73">
        <f>-SUMIFS(FinParameters!$F$8:$F$39,FinParameters!$B$8:$B$39,Financials!$E213,FinParameters!$C$8:$C$39,Financials!$F213)</f>
        <v>-73600000</v>
      </c>
      <c r="O213" s="73">
        <f>SUMIFS(FinParameters!$G$8:$G$39,FinParameters!$B$8:$B$39,Financials!$E213,FinParameters!$C$8:$C$39,Financials!$F213)</f>
        <v>6164003.5878098402</v>
      </c>
      <c r="P213" s="73">
        <f t="shared" si="51"/>
        <v>114551227.30061172</v>
      </c>
      <c r="Q213" s="73">
        <f>P213/SUMIFS(FinParameters!$H$8:$H$39,FinParameters!$B$8:$B$39,Financials!$E213,FinParameters!$C$8:$C$39,Financials!$F213)</f>
        <v>32743417.157569535</v>
      </c>
      <c r="R213" s="73">
        <f t="shared" si="63"/>
        <v>47115230.888421558</v>
      </c>
      <c r="S213" s="12">
        <f t="shared" si="52"/>
        <v>0.69866589648113675</v>
      </c>
      <c r="T213" s="114">
        <f t="shared" si="53"/>
        <v>269085867.14895248</v>
      </c>
      <c r="U213" s="73">
        <f>T213/SUMIFS(FinParameters!$L$8:$L$39,FinParameters!$B$8:$B$39,Financials!$E213,FinParameters!$C$8:$C$39,Financials!$F213)</f>
        <v>200080380.10112372</v>
      </c>
      <c r="V213" s="73">
        <f t="shared" si="54"/>
        <v>200080380.10112372</v>
      </c>
      <c r="W213" s="12"/>
      <c r="X213" s="73">
        <f t="shared" si="55"/>
        <v>383637094.44956422</v>
      </c>
      <c r="Y213" s="73">
        <f t="shared" si="56"/>
        <v>232823797.25869325</v>
      </c>
      <c r="Z213" s="73">
        <f t="shared" si="56"/>
        <v>247195610.98954529</v>
      </c>
      <c r="AA213" s="12">
        <f t="shared" si="57"/>
        <v>3.665632957784259</v>
      </c>
      <c r="AB213" s="114">
        <f t="shared" si="58"/>
        <v>-238931917.48789603</v>
      </c>
      <c r="AC213" s="73">
        <f>AB213/SUMIFS(FinParameters!$L$8:$L$39,FinParameters!$B$8:$B$39,Financials!$E213,FinParameters!$C$8:$C$39,Financials!$F213)</f>
        <v>-177659233.3732852</v>
      </c>
      <c r="AD213" s="73">
        <f t="shared" si="59"/>
        <v>-177659233.3732852</v>
      </c>
      <c r="AE213" s="12"/>
      <c r="AF213" s="73">
        <f t="shared" si="60"/>
        <v>144705176.96166819</v>
      </c>
      <c r="AG213" s="73">
        <f t="shared" si="61"/>
        <v>55164563.885408044</v>
      </c>
      <c r="AH213" s="73">
        <f t="shared" si="61"/>
        <v>69536377.616260082</v>
      </c>
      <c r="AI213" s="12">
        <f t="shared" si="62"/>
        <v>1.031146291532963</v>
      </c>
      <c r="AL213" s="73">
        <f>Summary!G213</f>
        <v>21146288.187798209</v>
      </c>
      <c r="AM213" s="73">
        <f>IF(D213&lt;&gt;"avg",SUMIFS(Summary!$H:$H,Summary!$C:$C,Financials!C213,Summary!$E:$E,Financials!E213,Summary!$D:$D,1-Financials!D213,Summary!$F:$F,Financials!F213),SUMIFS(Summary!$H:$H,Summary!$C:$C,Financials!C213,Summary!$E:$E,Financials!E213,Summary!$D:$D,"avg",Summary!$F:$F,Financials!F213))</f>
        <v>-31585439.901081104</v>
      </c>
      <c r="AN213" s="20">
        <f>Summary!I213</f>
        <v>11768768.695042433</v>
      </c>
      <c r="AP213" s="12">
        <v>1</v>
      </c>
    </row>
    <row r="214" spans="1:42" x14ac:dyDescent="0.3">
      <c r="A214">
        <v>210</v>
      </c>
      <c r="B214" t="str">
        <f>Summary!B214</f>
        <v>MarinusPortlandYallourn</v>
      </c>
      <c r="C214" t="str">
        <f>Summary!C214</f>
        <v>Wind</v>
      </c>
      <c r="D214" s="104">
        <f>Summary!D214</f>
        <v>0.95</v>
      </c>
      <c r="E214" t="str">
        <f>Summary!E214</f>
        <v>Cal-32</v>
      </c>
      <c r="F214" t="str">
        <f>Summary!F214</f>
        <v>2 Hour Battery</v>
      </c>
      <c r="G214" s="73">
        <f>SUMIFS(AL$5:AL214,$F$5:$F214,$F214,$D$5:$D214,$D214)</f>
        <v>160439031.58404362</v>
      </c>
      <c r="H214" s="73">
        <f>SUMIFS(AM$5:AM214,$F$5:$F214,$F214,$D$5:$D214,$D214)</f>
        <v>-105039791.17888339</v>
      </c>
      <c r="I214" s="20">
        <f>SUMIFS(AN$5:AN214,$F$5:$F214,$F214,$D$5:$D214,$D214)</f>
        <v>91586100.943217784</v>
      </c>
      <c r="J214" s="73">
        <f t="shared" si="48"/>
        <v>91586100.943217784</v>
      </c>
      <c r="K214" s="73">
        <f t="shared" si="49"/>
        <v>252025132.52726141</v>
      </c>
      <c r="L214" s="73">
        <f t="shared" si="50"/>
        <v>146985341.348378</v>
      </c>
      <c r="M214" s="73">
        <f>-SUMIFS(FinParameters!$E$8:$E$39,FinParameters!$B$8:$B$39,Financials!$E214,FinParameters!$C$8:$C$39,Financials!$F214)</f>
        <v>-12034213.209217733</v>
      </c>
      <c r="N214" s="73">
        <f>-SUMIFS(FinParameters!$F$8:$F$39,FinParameters!$B$8:$B$39,Financials!$E214,FinParameters!$C$8:$C$39,Financials!$F214)</f>
        <v>-73600000</v>
      </c>
      <c r="O214" s="73">
        <f>SUMIFS(FinParameters!$G$8:$G$39,FinParameters!$B$8:$B$39,Financials!$E214,FinParameters!$C$8:$C$39,Financials!$F214)</f>
        <v>6164003.5878098402</v>
      </c>
      <c r="P214" s="73">
        <f t="shared" si="51"/>
        <v>79551887.734000057</v>
      </c>
      <c r="Q214" s="73">
        <f>P214/SUMIFS(FinParameters!$H$8:$H$39,FinParameters!$B$8:$B$39,Financials!$E214,FinParameters!$C$8:$C$39,Financials!$F214)</f>
        <v>22739177.109912928</v>
      </c>
      <c r="R214" s="73">
        <f t="shared" si="63"/>
        <v>12115891.321809897</v>
      </c>
      <c r="S214" s="12">
        <f t="shared" si="52"/>
        <v>0.17966504487831297</v>
      </c>
      <c r="T214" s="114">
        <f t="shared" si="53"/>
        <v>160439031.58404362</v>
      </c>
      <c r="U214" s="73">
        <f>T214/SUMIFS(FinParameters!$L$8:$L$39,FinParameters!$B$8:$B$39,Financials!$E214,FinParameters!$C$8:$C$39,Financials!$F214)</f>
        <v>119295386.12528579</v>
      </c>
      <c r="V214" s="73">
        <f t="shared" si="54"/>
        <v>119295386.12528579</v>
      </c>
      <c r="W214" s="12"/>
      <c r="X214" s="73">
        <f t="shared" si="55"/>
        <v>239990919.31804368</v>
      </c>
      <c r="Y214" s="73">
        <f t="shared" si="56"/>
        <v>142034563.23519871</v>
      </c>
      <c r="Z214" s="73">
        <f t="shared" si="56"/>
        <v>131411277.44709569</v>
      </c>
      <c r="AA214" s="12">
        <f t="shared" si="57"/>
        <v>1.9486814822734786</v>
      </c>
      <c r="AB214" s="114">
        <f t="shared" si="58"/>
        <v>-105039791.17888339</v>
      </c>
      <c r="AC214" s="73">
        <f>AB214/SUMIFS(FinParameters!$L$8:$L$39,FinParameters!$B$8:$B$39,Financials!$E214,FinParameters!$C$8:$C$39,Financials!$F214)</f>
        <v>-78102954.894989043</v>
      </c>
      <c r="AD214" s="73">
        <f t="shared" si="59"/>
        <v>-78102954.894989043</v>
      </c>
      <c r="AE214" s="12"/>
      <c r="AF214" s="73">
        <f t="shared" si="60"/>
        <v>134951128.13916028</v>
      </c>
      <c r="AG214" s="73">
        <f t="shared" si="61"/>
        <v>63931608.340209663</v>
      </c>
      <c r="AH214" s="73">
        <f t="shared" si="61"/>
        <v>53308322.552106649</v>
      </c>
      <c r="AI214" s="12">
        <f t="shared" si="62"/>
        <v>0.79050248217983332</v>
      </c>
      <c r="AL214" s="73">
        <f>Summary!G214</f>
        <v>10039043.268786445</v>
      </c>
      <c r="AM214" s="73">
        <f>IF(D214&lt;&gt;"avg",SUMIFS(Summary!$H:$H,Summary!$C:$C,Financials!C214,Summary!$E:$E,Financials!E214,Summary!$D:$D,1-Financials!D214,Summary!$F:$F,Financials!F214),SUMIFS(Summary!$H:$H,Summary!$C:$C,Financials!C214,Summary!$E:$E,Financials!E214,Summary!$D:$D,"avg",Summary!$F:$F,Financials!F214))</f>
        <v>-12727593.367389398</v>
      </c>
      <c r="AN214" s="20">
        <f>Summary!I214</f>
        <v>8666661.5889038295</v>
      </c>
      <c r="AP214" s="12">
        <v>1</v>
      </c>
    </row>
    <row r="215" spans="1:42" x14ac:dyDescent="0.3">
      <c r="A215">
        <v>211</v>
      </c>
      <c r="B215" t="str">
        <f>Summary!B215</f>
        <v>MarinusPortlandYallourn</v>
      </c>
      <c r="C215" t="str">
        <f>Summary!C215</f>
        <v>Wind</v>
      </c>
      <c r="D215" s="104">
        <f>Summary!D215</f>
        <v>0.75</v>
      </c>
      <c r="E215" t="str">
        <f>Summary!E215</f>
        <v>Cal-32</v>
      </c>
      <c r="F215" t="str">
        <f>Summary!F215</f>
        <v>2 Hour Battery</v>
      </c>
      <c r="G215" s="73">
        <f>SUMIFS(AL$5:AL215,$F$5:$F215,$F215,$D$5:$D215,$D215)</f>
        <v>97988622.60441725</v>
      </c>
      <c r="H215" s="73">
        <f>SUMIFS(AM$5:AM215,$F$5:$F215,$F215,$D$5:$D215,$D215)</f>
        <v>-41969474.584976926</v>
      </c>
      <c r="I215" s="20">
        <f>SUMIFS(AN$5:AN215,$F$5:$F215,$F215,$D$5:$D215,$D215)</f>
        <v>76729291.258915827</v>
      </c>
      <c r="J215" s="73">
        <f t="shared" si="48"/>
        <v>76729291.258915827</v>
      </c>
      <c r="K215" s="73">
        <f t="shared" si="49"/>
        <v>174717913.86333308</v>
      </c>
      <c r="L215" s="73">
        <f t="shared" si="50"/>
        <v>132748439.27835615</v>
      </c>
      <c r="M215" s="73">
        <f>-SUMIFS(FinParameters!$E$8:$E$39,FinParameters!$B$8:$B$39,Financials!$E215,FinParameters!$C$8:$C$39,Financials!$F215)</f>
        <v>-12034213.209217733</v>
      </c>
      <c r="N215" s="73">
        <f>-SUMIFS(FinParameters!$F$8:$F$39,FinParameters!$B$8:$B$39,Financials!$E215,FinParameters!$C$8:$C$39,Financials!$F215)</f>
        <v>-73600000</v>
      </c>
      <c r="O215" s="73">
        <f>SUMIFS(FinParameters!$G$8:$G$39,FinParameters!$B$8:$B$39,Financials!$E215,FinParameters!$C$8:$C$39,Financials!$F215)</f>
        <v>6164003.5878098402</v>
      </c>
      <c r="P215" s="73">
        <f t="shared" si="51"/>
        <v>64695078.049698092</v>
      </c>
      <c r="Q215" s="73">
        <f>P215/SUMIFS(FinParameters!$H$8:$H$39,FinParameters!$B$8:$B$39,Financials!$E215,FinParameters!$C$8:$C$39,Financials!$F215)</f>
        <v>18492494.393479735</v>
      </c>
      <c r="R215" s="73">
        <f t="shared" si="63"/>
        <v>-2740918.3624920677</v>
      </c>
      <c r="S215" s="12">
        <f t="shared" si="52"/>
        <v>-4.0644737355680298E-2</v>
      </c>
      <c r="T215" s="114">
        <f t="shared" si="53"/>
        <v>97988622.60441725</v>
      </c>
      <c r="U215" s="73">
        <f>T215/SUMIFS(FinParameters!$L$8:$L$39,FinParameters!$B$8:$B$39,Financials!$E215,FinParameters!$C$8:$C$39,Financials!$F215)</f>
        <v>72860017.004998207</v>
      </c>
      <c r="V215" s="73">
        <f t="shared" si="54"/>
        <v>72860017.004998207</v>
      </c>
      <c r="W215" s="12"/>
      <c r="X215" s="73">
        <f t="shared" si="55"/>
        <v>162683700.65411535</v>
      </c>
      <c r="Y215" s="73">
        <f t="shared" si="56"/>
        <v>91352511.398477942</v>
      </c>
      <c r="Z215" s="73">
        <f t="shared" si="56"/>
        <v>70119098.642506137</v>
      </c>
      <c r="AA215" s="12">
        <f t="shared" si="57"/>
        <v>1.0397873891254756</v>
      </c>
      <c r="AB215" s="114">
        <f t="shared" si="58"/>
        <v>-41969474.584976926</v>
      </c>
      <c r="AC215" s="73">
        <f>AB215/SUMIFS(FinParameters!$L$8:$L$39,FinParameters!$B$8:$B$39,Financials!$E215,FinParameters!$C$8:$C$39,Financials!$F215)</f>
        <v>-31206649.819919106</v>
      </c>
      <c r="AD215" s="73">
        <f t="shared" si="59"/>
        <v>-31206649.819919106</v>
      </c>
      <c r="AE215" s="12"/>
      <c r="AF215" s="73">
        <f t="shared" si="60"/>
        <v>120714226.06913842</v>
      </c>
      <c r="AG215" s="73">
        <f t="shared" si="61"/>
        <v>60145861.578558832</v>
      </c>
      <c r="AH215" s="73">
        <f t="shared" si="61"/>
        <v>38912448.822587028</v>
      </c>
      <c r="AI215" s="12">
        <f t="shared" si="62"/>
        <v>0.57702786186685562</v>
      </c>
      <c r="AL215" s="73">
        <f>Summary!G215</f>
        <v>5020640.9520068923</v>
      </c>
      <c r="AM215" s="73">
        <f>IF(D215&lt;&gt;"avg",SUMIFS(Summary!$H:$H,Summary!$C:$C,Financials!C215,Summary!$E:$E,Financials!E215,Summary!$D:$D,1-Financials!D215,Summary!$F:$F,Financials!F215),SUMIFS(Summary!$H:$H,Summary!$C:$C,Financials!C215,Summary!$E:$E,Financials!E215,Summary!$D:$D,"avg",Summary!$F:$F,Financials!F215))</f>
        <v>-4985863.66915162</v>
      </c>
      <c r="AN215" s="20">
        <f>Summary!I215</f>
        <v>7448855.0359100187</v>
      </c>
      <c r="AP215" s="12">
        <v>1</v>
      </c>
    </row>
    <row r="216" spans="1:42" x14ac:dyDescent="0.3">
      <c r="A216">
        <v>212</v>
      </c>
      <c r="B216" t="str">
        <f>Summary!B216</f>
        <v>MarinusPortlandYallourn</v>
      </c>
      <c r="C216" t="str">
        <f>Summary!C216</f>
        <v>Wind</v>
      </c>
      <c r="D216" s="104">
        <f>Summary!D216</f>
        <v>0.5</v>
      </c>
      <c r="E216" t="str">
        <f>Summary!E216</f>
        <v>Cal-32</v>
      </c>
      <c r="F216" t="str">
        <f>Summary!F216</f>
        <v>2 Hour Battery</v>
      </c>
      <c r="G216" s="73">
        <f>SUMIFS(AL$5:AL216,$F$5:$F216,$F216,$D$5:$D216,$D216)</f>
        <v>54674217.135446653</v>
      </c>
      <c r="H216" s="73">
        <f>SUMIFS(AM$5:AM216,$F$5:$F216,$F216,$D$5:$D216,$D216)</f>
        <v>591584.44795008493</v>
      </c>
      <c r="I216" s="20">
        <f>SUMIFS(AN$5:AN216,$F$5:$F216,$F216,$D$5:$D216,$D216)</f>
        <v>66382654.170137659</v>
      </c>
      <c r="J216" s="73">
        <f t="shared" si="48"/>
        <v>66382654.170137659</v>
      </c>
      <c r="K216" s="73">
        <f t="shared" si="49"/>
        <v>121056871.30558431</v>
      </c>
      <c r="L216" s="73">
        <f t="shared" si="50"/>
        <v>121648455.75353441</v>
      </c>
      <c r="M216" s="73">
        <f>-SUMIFS(FinParameters!$E$8:$E$39,FinParameters!$B$8:$B$39,Financials!$E216,FinParameters!$C$8:$C$39,Financials!$F216)</f>
        <v>-12034213.209217733</v>
      </c>
      <c r="N216" s="73">
        <f>-SUMIFS(FinParameters!$F$8:$F$39,FinParameters!$B$8:$B$39,Financials!$E216,FinParameters!$C$8:$C$39,Financials!$F216)</f>
        <v>-73600000</v>
      </c>
      <c r="O216" s="73">
        <f>SUMIFS(FinParameters!$G$8:$G$39,FinParameters!$B$8:$B$39,Financials!$E216,FinParameters!$C$8:$C$39,Financials!$F216)</f>
        <v>6164003.5878098402</v>
      </c>
      <c r="P216" s="73">
        <f t="shared" si="51"/>
        <v>54348440.960919924</v>
      </c>
      <c r="Q216" s="73">
        <f>P216/SUMIFS(FinParameters!$H$8:$H$39,FinParameters!$B$8:$B$39,Financials!$E216,FinParameters!$C$8:$C$39,Financials!$F216)</f>
        <v>15535003.126391098</v>
      </c>
      <c r="R216" s="73">
        <f t="shared" si="63"/>
        <v>-13087555.451270236</v>
      </c>
      <c r="S216" s="12">
        <f t="shared" si="52"/>
        <v>-0.19407373135372619</v>
      </c>
      <c r="T216" s="114">
        <f t="shared" si="53"/>
        <v>54674217.135446653</v>
      </c>
      <c r="U216" s="73">
        <f>T216/SUMIFS(FinParameters!$L$8:$L$39,FinParameters!$B$8:$B$39,Financials!$E216,FinParameters!$C$8:$C$39,Financials!$F216)</f>
        <v>40653335.911306418</v>
      </c>
      <c r="V216" s="73">
        <f t="shared" si="54"/>
        <v>40653335.911306418</v>
      </c>
      <c r="W216" s="12"/>
      <c r="X216" s="73">
        <f t="shared" si="55"/>
        <v>109022658.09636658</v>
      </c>
      <c r="Y216" s="73">
        <f t="shared" si="56"/>
        <v>56188339.037697516</v>
      </c>
      <c r="Z216" s="73">
        <f t="shared" si="56"/>
        <v>27565780.460036181</v>
      </c>
      <c r="AA216" s="12">
        <f t="shared" si="57"/>
        <v>0.4087695285400012</v>
      </c>
      <c r="AB216" s="114">
        <f t="shared" si="58"/>
        <v>591584.44795008493</v>
      </c>
      <c r="AC216" s="73">
        <f>AB216/SUMIFS(FinParameters!$L$8:$L$39,FinParameters!$B$8:$B$39,Financials!$E216,FinParameters!$C$8:$C$39,Financials!$F216)</f>
        <v>439876.09777456574</v>
      </c>
      <c r="AD216" s="73">
        <f t="shared" si="59"/>
        <v>439876.09777456574</v>
      </c>
      <c r="AE216" s="12"/>
      <c r="AF216" s="73">
        <f t="shared" si="60"/>
        <v>109614242.54431666</v>
      </c>
      <c r="AG216" s="73">
        <f t="shared" si="61"/>
        <v>56628215.135472082</v>
      </c>
      <c r="AH216" s="73">
        <f t="shared" si="61"/>
        <v>28005656.557810746</v>
      </c>
      <c r="AI216" s="12">
        <f t="shared" si="62"/>
        <v>0.41529239646184374</v>
      </c>
      <c r="AL216" s="73">
        <f>Summary!G216</f>
        <v>1344521.3208224894</v>
      </c>
      <c r="AM216" s="73">
        <f>IF(D216&lt;&gt;"avg",SUMIFS(Summary!$H:$H,Summary!$C:$C,Financials!C216,Summary!$E:$E,Financials!E216,Summary!$D:$D,1-Financials!D216,Summary!$F:$F,Financials!F216),SUMIFS(Summary!$H:$H,Summary!$C:$C,Financials!C216,Summary!$E:$E,Financials!E216,Summary!$D:$D,"avg",Summary!$F:$F,Financials!F216))</f>
        <v>139884.18128095911</v>
      </c>
      <c r="AN216" s="20">
        <f>Summary!I216</f>
        <v>6506773.3803115925</v>
      </c>
      <c r="AP216" s="12">
        <v>1</v>
      </c>
    </row>
    <row r="217" spans="1:42" x14ac:dyDescent="0.3">
      <c r="A217">
        <v>213</v>
      </c>
      <c r="B217" t="str">
        <f>Summary!B217</f>
        <v>MarinusPortlandYallourn</v>
      </c>
      <c r="C217" t="str">
        <f>Summary!C217</f>
        <v>Wind</v>
      </c>
      <c r="D217" s="104">
        <f>Summary!D217</f>
        <v>0.25</v>
      </c>
      <c r="E217" t="str">
        <f>Summary!E217</f>
        <v>Cal-32</v>
      </c>
      <c r="F217" t="str">
        <f>Summary!F217</f>
        <v>2 Hour Battery</v>
      </c>
      <c r="G217" s="73">
        <f>SUMIFS(AL$5:AL217,$F$5:$F217,$F217,$D$5:$D217,$D217)</f>
        <v>22548490.650957029</v>
      </c>
      <c r="H217" s="73">
        <f>SUMIFS(AM$5:AM217,$F$5:$F217,$F217,$D$5:$D217,$D217)</f>
        <v>40645626.971906282</v>
      </c>
      <c r="I217" s="20">
        <f>SUMIFS(AN$5:AN217,$F$5:$F217,$F217,$D$5:$D217,$D217)</f>
        <v>56528530.789909855</v>
      </c>
      <c r="J217" s="73">
        <f t="shared" si="48"/>
        <v>56528530.789909855</v>
      </c>
      <c r="K217" s="73">
        <f t="shared" si="49"/>
        <v>79077021.440866888</v>
      </c>
      <c r="L217" s="73">
        <f t="shared" si="50"/>
        <v>119722648.41277316</v>
      </c>
      <c r="M217" s="73">
        <f>-SUMIFS(FinParameters!$E$8:$E$39,FinParameters!$B$8:$B$39,Financials!$E217,FinParameters!$C$8:$C$39,Financials!$F217)</f>
        <v>-12034213.209217733</v>
      </c>
      <c r="N217" s="73">
        <f>-SUMIFS(FinParameters!$F$8:$F$39,FinParameters!$B$8:$B$39,Financials!$E217,FinParameters!$C$8:$C$39,Financials!$F217)</f>
        <v>-73600000</v>
      </c>
      <c r="O217" s="73">
        <f>SUMIFS(FinParameters!$G$8:$G$39,FinParameters!$B$8:$B$39,Financials!$E217,FinParameters!$C$8:$C$39,Financials!$F217)</f>
        <v>6164003.5878098402</v>
      </c>
      <c r="P217" s="73">
        <f t="shared" si="51"/>
        <v>44494317.58069212</v>
      </c>
      <c r="Q217" s="73">
        <f>P217/SUMIFS(FinParameters!$H$8:$H$39,FinParameters!$B$8:$B$39,Financials!$E217,FinParameters!$C$8:$C$39,Financials!$F217)</f>
        <v>12718292.383395547</v>
      </c>
      <c r="R217" s="73">
        <f t="shared" si="63"/>
        <v>-22941678.831498042</v>
      </c>
      <c r="S217" s="12">
        <f t="shared" si="52"/>
        <v>-0.34019930084922656</v>
      </c>
      <c r="T217" s="114">
        <f t="shared" si="53"/>
        <v>22548490.650957029</v>
      </c>
      <c r="U217" s="73">
        <f>T217/SUMIFS(FinParameters!$L$8:$L$39,FinParameters!$B$8:$B$39,Financials!$E217,FinParameters!$C$8:$C$39,Financials!$F217)</f>
        <v>16766062.922408221</v>
      </c>
      <c r="V217" s="73">
        <f t="shared" si="54"/>
        <v>16766062.922408221</v>
      </c>
      <c r="W217" s="12"/>
      <c r="X217" s="73">
        <f t="shared" si="55"/>
        <v>67042808.231649153</v>
      </c>
      <c r="Y217" s="73">
        <f t="shared" si="56"/>
        <v>29484355.305803768</v>
      </c>
      <c r="Z217" s="73">
        <f t="shared" si="56"/>
        <v>-6175615.9090898205</v>
      </c>
      <c r="AA217" s="12">
        <f t="shared" si="57"/>
        <v>-9.1577439908242797E-2</v>
      </c>
      <c r="AB217" s="114">
        <f t="shared" si="58"/>
        <v>40645626.971906282</v>
      </c>
      <c r="AC217" s="73">
        <f>AB217/SUMIFS(FinParameters!$L$8:$L$39,FinParameters!$B$8:$B$39,Financials!$E217,FinParameters!$C$8:$C$39,Financials!$F217)</f>
        <v>30222295.136317246</v>
      </c>
      <c r="AD217" s="73">
        <f t="shared" si="59"/>
        <v>30222295.136317246</v>
      </c>
      <c r="AE217" s="12"/>
      <c r="AF217" s="73">
        <f t="shared" si="60"/>
        <v>107688435.20355543</v>
      </c>
      <c r="AG217" s="73">
        <f t="shared" si="61"/>
        <v>59706650.442121014</v>
      </c>
      <c r="AH217" s="73">
        <f t="shared" si="61"/>
        <v>24046679.227227427</v>
      </c>
      <c r="AI217" s="12">
        <f t="shared" si="62"/>
        <v>0.35658521422663519</v>
      </c>
      <c r="AL217" s="73">
        <f>Summary!G217</f>
        <v>-1781117.0255130131</v>
      </c>
      <c r="AM217" s="73">
        <f>IF(D217&lt;&gt;"avg",SUMIFS(Summary!$H:$H,Summary!$C:$C,Financials!C217,Summary!$E:$E,Financials!E217,Summary!$D:$D,1-Financials!D217,Summary!$F:$F,Financials!F217),SUMIFS(Summary!$H:$H,Summary!$C:$C,Financials!C217,Summary!$E:$E,Financials!E217,Summary!$D:$D,"avg",Summary!$F:$F,Financials!F217))</f>
        <v>5238975.3921296624</v>
      </c>
      <c r="AN217" s="20">
        <f>Summary!I217</f>
        <v>5614915.1216905434</v>
      </c>
      <c r="AP217" s="12">
        <v>1</v>
      </c>
    </row>
    <row r="218" spans="1:42" x14ac:dyDescent="0.3">
      <c r="A218">
        <v>214</v>
      </c>
      <c r="B218" t="str">
        <f>Summary!B218</f>
        <v>MarinusPortlandYallourn</v>
      </c>
      <c r="C218" t="str">
        <f>Summary!C218</f>
        <v>Wind</v>
      </c>
      <c r="D218" s="104">
        <f>Summary!D218</f>
        <v>0.05</v>
      </c>
      <c r="E218" t="str">
        <f>Summary!E218</f>
        <v>Cal-32</v>
      </c>
      <c r="F218" t="str">
        <f>Summary!F218</f>
        <v>2 Hour Battery</v>
      </c>
      <c r="G218" s="73">
        <f>SUMIFS(AL$5:AL218,$F$5:$F218,$F218,$D$5:$D218,$D218)</f>
        <v>-14167289.687772274</v>
      </c>
      <c r="H218" s="73">
        <f>SUMIFS(AM$5:AM218,$F$5:$F218,$F218,$D$5:$D218,$D218)</f>
        <v>93058318.526632071</v>
      </c>
      <c r="I218" s="20">
        <f>SUMIFS(AN$5:AN218,$F$5:$F218,$F218,$D$5:$D218,$D218)</f>
        <v>44319165.236746483</v>
      </c>
      <c r="J218" s="73">
        <f t="shared" si="48"/>
        <v>44319165.236746483</v>
      </c>
      <c r="K218" s="73">
        <f t="shared" si="49"/>
        <v>30151875.548974209</v>
      </c>
      <c r="L218" s="73">
        <f t="shared" si="50"/>
        <v>123210194.07560629</v>
      </c>
      <c r="M218" s="73">
        <f>-SUMIFS(FinParameters!$E$8:$E$39,FinParameters!$B$8:$B$39,Financials!$E218,FinParameters!$C$8:$C$39,Financials!$F218)</f>
        <v>-12034213.209217733</v>
      </c>
      <c r="N218" s="73">
        <f>-SUMIFS(FinParameters!$F$8:$F$39,FinParameters!$B$8:$B$39,Financials!$E218,FinParameters!$C$8:$C$39,Financials!$F218)</f>
        <v>-73600000</v>
      </c>
      <c r="O218" s="73">
        <f>SUMIFS(FinParameters!$G$8:$G$39,FinParameters!$B$8:$B$39,Financials!$E218,FinParameters!$C$8:$C$39,Financials!$F218)</f>
        <v>6164003.5878098402</v>
      </c>
      <c r="P218" s="73">
        <f t="shared" si="51"/>
        <v>32284952.027528748</v>
      </c>
      <c r="Q218" s="73">
        <f>P218/SUMIFS(FinParameters!$H$8:$H$39,FinParameters!$B$8:$B$39,Financials!$E218,FinParameters!$C$8:$C$39,Financials!$F218)</f>
        <v>9228357.2778783236</v>
      </c>
      <c r="R218" s="73">
        <f t="shared" si="63"/>
        <v>-35151044.384661414</v>
      </c>
      <c r="S218" s="12">
        <f t="shared" si="52"/>
        <v>-0.52125046347364845</v>
      </c>
      <c r="T218" s="114">
        <f t="shared" si="53"/>
        <v>-14167289.687772274</v>
      </c>
      <c r="U218" s="73">
        <f>T218/SUMIFS(FinParameters!$L$8:$L$39,FinParameters!$B$8:$B$39,Financials!$E218,FinParameters!$C$8:$C$39,Financials!$F218)</f>
        <v>-10534171.622484788</v>
      </c>
      <c r="V218" s="73">
        <f t="shared" si="54"/>
        <v>-10534171.622484788</v>
      </c>
      <c r="W218" s="12"/>
      <c r="X218" s="73">
        <f t="shared" si="55"/>
        <v>18117662.339756474</v>
      </c>
      <c r="Y218" s="73">
        <f t="shared" si="56"/>
        <v>-1305814.3446064647</v>
      </c>
      <c r="Z218" s="73">
        <f t="shared" si="56"/>
        <v>-45685216.007146202</v>
      </c>
      <c r="AA218" s="12">
        <f t="shared" si="57"/>
        <v>-0.67746038373784379</v>
      </c>
      <c r="AB218" s="114">
        <f t="shared" si="58"/>
        <v>93058318.526632071</v>
      </c>
      <c r="AC218" s="73">
        <f>AB218/SUMIFS(FinParameters!$L$8:$L$39,FinParameters!$B$8:$B$39,Financials!$E218,FinParameters!$C$8:$C$39,Financials!$F218)</f>
        <v>69194060.392898157</v>
      </c>
      <c r="AD218" s="73">
        <f t="shared" si="59"/>
        <v>69194060.392898157</v>
      </c>
      <c r="AE218" s="12"/>
      <c r="AF218" s="73">
        <f t="shared" si="60"/>
        <v>111175980.86638854</v>
      </c>
      <c r="AG218" s="73">
        <f t="shared" si="61"/>
        <v>67888246.048291698</v>
      </c>
      <c r="AH218" s="73">
        <f t="shared" si="61"/>
        <v>23508844.385751955</v>
      </c>
      <c r="AI218" s="12">
        <f t="shared" si="62"/>
        <v>0.34860972828307391</v>
      </c>
      <c r="AL218" s="73">
        <f>Summary!G218</f>
        <v>-5301416.5377721405</v>
      </c>
      <c r="AM218" s="73">
        <f>IF(D218&lt;&gt;"avg",SUMIFS(Summary!$H:$H,Summary!$C:$C,Financials!C218,Summary!$E:$E,Financials!E218,Summary!$D:$D,1-Financials!D218,Summary!$F:$F,Financials!F218),SUMIFS(Summary!$H:$H,Summary!$C:$C,Financials!C218,Summary!$E:$E,Financials!E218,Summary!$D:$D,"avg",Summary!$F:$F,Financials!F218))</f>
        <v>11836358.619761204</v>
      </c>
      <c r="AN218" s="20">
        <f>Summary!I218</f>
        <v>4497340.8484304491</v>
      </c>
      <c r="AP218" s="12">
        <v>1</v>
      </c>
    </row>
    <row r="219" spans="1:42" x14ac:dyDescent="0.3">
      <c r="A219">
        <v>215</v>
      </c>
      <c r="B219" t="str">
        <f>Summary!B219</f>
        <v>MarinusPortlandYallourn</v>
      </c>
      <c r="C219" t="str">
        <f>Summary!C219</f>
        <v>Wind</v>
      </c>
      <c r="D219" s="104">
        <f>Summary!D219</f>
        <v>0</v>
      </c>
      <c r="E219" t="str">
        <f>Summary!E219</f>
        <v>Cal-32</v>
      </c>
      <c r="F219" t="str">
        <f>Summary!F219</f>
        <v>2 Hour Battery</v>
      </c>
      <c r="G219" s="73">
        <f>SUMIFS(AL$5:AL219,$F$5:$F219,$F219,$D$5:$D219,$D219)</f>
        <v>-64335803.152538866</v>
      </c>
      <c r="H219" s="73">
        <f>SUMIFS(AM$5:AM219,$F$5:$F219,$F219,$D$5:$D219,$D219)</f>
        <v>205488168.63498393</v>
      </c>
      <c r="I219" s="20">
        <f>SUMIFS(AN$5:AN219,$F$5:$F219,$F219,$D$5:$D219,$D219)</f>
        <v>26149137.764152735</v>
      </c>
      <c r="J219" s="73">
        <f t="shared" si="48"/>
        <v>26149137.764152735</v>
      </c>
      <c r="K219" s="73">
        <f t="shared" si="49"/>
        <v>-38186665.38838613</v>
      </c>
      <c r="L219" s="73">
        <f t="shared" si="50"/>
        <v>167301503.2465978</v>
      </c>
      <c r="M219" s="73">
        <f>-SUMIFS(FinParameters!$E$8:$E$39,FinParameters!$B$8:$B$39,Financials!$E219,FinParameters!$C$8:$C$39,Financials!$F219)</f>
        <v>-12034213.209217733</v>
      </c>
      <c r="N219" s="73">
        <f>-SUMIFS(FinParameters!$F$8:$F$39,FinParameters!$B$8:$B$39,Financials!$E219,FinParameters!$C$8:$C$39,Financials!$F219)</f>
        <v>-73600000</v>
      </c>
      <c r="O219" s="73">
        <f>SUMIFS(FinParameters!$G$8:$G$39,FinParameters!$B$8:$B$39,Financials!$E219,FinParameters!$C$8:$C$39,Financials!$F219)</f>
        <v>6164003.5878098402</v>
      </c>
      <c r="P219" s="73">
        <f t="shared" si="51"/>
        <v>14114924.554935003</v>
      </c>
      <c r="Q219" s="73">
        <f>P219/SUMIFS(FinParameters!$H$8:$H$39,FinParameters!$B$8:$B$39,Financials!$E219,FinParameters!$C$8:$C$39,Financials!$F219)</f>
        <v>4034621.6600281703</v>
      </c>
      <c r="R219" s="73">
        <f t="shared" si="63"/>
        <v>-53321071.857255161</v>
      </c>
      <c r="S219" s="12">
        <f t="shared" si="52"/>
        <v>-0.79069154003953457</v>
      </c>
      <c r="T219" s="114">
        <f t="shared" si="53"/>
        <v>-64335803.152538866</v>
      </c>
      <c r="U219" s="73">
        <f>T219/SUMIFS(FinParameters!$L$8:$L$39,FinParameters!$B$8:$B$39,Financials!$E219,FinParameters!$C$8:$C$39,Financials!$F219)</f>
        <v>-47837265.053186797</v>
      </c>
      <c r="V219" s="73">
        <f t="shared" si="54"/>
        <v>-47837265.053186797</v>
      </c>
      <c r="W219" s="12"/>
      <c r="X219" s="73">
        <f t="shared" si="55"/>
        <v>-50220878.597603865</v>
      </c>
      <c r="Y219" s="73">
        <f t="shared" si="56"/>
        <v>-43802643.39315863</v>
      </c>
      <c r="Z219" s="73">
        <f t="shared" si="56"/>
        <v>-101158336.91044196</v>
      </c>
      <c r="AA219" s="12">
        <f t="shared" si="57"/>
        <v>-1.5000643913100977</v>
      </c>
      <c r="AB219" s="114">
        <f t="shared" si="58"/>
        <v>205488168.63498393</v>
      </c>
      <c r="AC219" s="73">
        <f>AB219/SUMIFS(FinParameters!$L$8:$L$39,FinParameters!$B$8:$B$39,Financials!$E219,FinParameters!$C$8:$C$39,Financials!$F219)</f>
        <v>152791937.09572512</v>
      </c>
      <c r="AD219" s="73">
        <f t="shared" si="59"/>
        <v>152791937.09572512</v>
      </c>
      <c r="AE219" s="12"/>
      <c r="AF219" s="73">
        <f t="shared" si="60"/>
        <v>155267290.03738007</v>
      </c>
      <c r="AG219" s="73">
        <f t="shared" si="61"/>
        <v>108989293.70256649</v>
      </c>
      <c r="AH219" s="73">
        <f t="shared" si="61"/>
        <v>51633600.185283154</v>
      </c>
      <c r="AI219" s="12">
        <f t="shared" si="62"/>
        <v>0.76566823258133898</v>
      </c>
      <c r="AL219" s="73">
        <f>Summary!G219</f>
        <v>-9526658.5726267956</v>
      </c>
      <c r="AM219" s="73">
        <f>IF(D219&lt;&gt;"avg",SUMIFS(Summary!$H:$H,Summary!$C:$C,Financials!C219,Summary!$E:$E,Financials!E219,Summary!$D:$D,1-Financials!D219,Summary!$F:$F,Financials!F219),SUMIFS(Summary!$H:$H,Summary!$C:$C,Financials!C219,Summary!$E:$E,Financials!E219,Summary!$D:$D,"avg",Summary!$F:$F,Financials!F219))</f>
        <v>24131511.993835799</v>
      </c>
      <c r="AN219" s="20">
        <f>Summary!I219</f>
        <v>3132849.0672008214</v>
      </c>
      <c r="AP219" s="12">
        <v>1</v>
      </c>
    </row>
    <row r="220" spans="1:42" x14ac:dyDescent="0.3">
      <c r="A220">
        <v>216</v>
      </c>
      <c r="B220" t="str">
        <f>Summary!B220</f>
        <v>MarinusPortlandYallourn</v>
      </c>
      <c r="C220" t="str">
        <f>Summary!C220</f>
        <v>Wind</v>
      </c>
      <c r="D220" s="104" t="str">
        <f>Summary!D220</f>
        <v>avg</v>
      </c>
      <c r="E220" t="str">
        <f>Summary!E220</f>
        <v>Cal-32</v>
      </c>
      <c r="F220" t="str">
        <f>Summary!F220</f>
        <v>2 Hour Battery</v>
      </c>
      <c r="G220" s="73">
        <f>SUMIFS(AL$5:AL220,$F$5:$F220,$F220,$D$5:$D220,$D220)</f>
        <v>62357840.776685245</v>
      </c>
      <c r="H220" s="73">
        <f>SUMIFS(AM$5:AM220,$F$5:$F220,$F220,$D$5:$D220,$D220)</f>
        <v>-1890259.0143649797</v>
      </c>
      <c r="I220" s="20">
        <f>SUMIFS(AN$5:AN220,$F$5:$F220,$F220,$D$5:$D220,$D220)</f>
        <v>66953420.103677347</v>
      </c>
      <c r="J220" s="73">
        <f t="shared" si="48"/>
        <v>66953420.103677347</v>
      </c>
      <c r="K220" s="73">
        <f t="shared" si="49"/>
        <v>129311260.8803626</v>
      </c>
      <c r="L220" s="73">
        <f t="shared" si="50"/>
        <v>127421001.86599761</v>
      </c>
      <c r="M220" s="73">
        <f>-SUMIFS(FinParameters!$E$8:$E$39,FinParameters!$B$8:$B$39,Financials!$E220,FinParameters!$C$8:$C$39,Financials!$F220)</f>
        <v>-12034213.209217733</v>
      </c>
      <c r="N220" s="73">
        <f>-SUMIFS(FinParameters!$F$8:$F$39,FinParameters!$B$8:$B$39,Financials!$E220,FinParameters!$C$8:$C$39,Financials!$F220)</f>
        <v>-73600000</v>
      </c>
      <c r="O220" s="73">
        <f>SUMIFS(FinParameters!$G$8:$G$39,FinParameters!$B$8:$B$39,Financials!$E220,FinParameters!$C$8:$C$39,Financials!$F220)</f>
        <v>6164003.5878098402</v>
      </c>
      <c r="P220" s="73">
        <f t="shared" si="51"/>
        <v>54919206.894459613</v>
      </c>
      <c r="Q220" s="73">
        <f>P220/SUMIFS(FinParameters!$H$8:$H$39,FinParameters!$B$8:$B$39,Financials!$E220,FinParameters!$C$8:$C$39,Financials!$F220)</f>
        <v>15698151.330924738</v>
      </c>
      <c r="R220" s="73">
        <f t="shared" si="63"/>
        <v>-12516789.517730547</v>
      </c>
      <c r="S220" s="12">
        <f t="shared" si="52"/>
        <v>-0.18560991434343119</v>
      </c>
      <c r="T220" s="114">
        <f t="shared" si="53"/>
        <v>62357840.776685245</v>
      </c>
      <c r="U220" s="73">
        <f>T220/SUMIFS(FinParameters!$L$8:$L$39,FinParameters!$B$8:$B$39,Financials!$E220,FinParameters!$C$8:$C$39,Financials!$F220)</f>
        <v>46366539.488222636</v>
      </c>
      <c r="V220" s="73">
        <f t="shared" si="54"/>
        <v>46366539.488222636</v>
      </c>
      <c r="W220" s="12"/>
      <c r="X220" s="73">
        <f t="shared" si="55"/>
        <v>117277047.67114487</v>
      </c>
      <c r="Y220" s="73">
        <f t="shared" si="56"/>
        <v>62064690.819147378</v>
      </c>
      <c r="Z220" s="73">
        <f t="shared" si="56"/>
        <v>33849749.970492087</v>
      </c>
      <c r="AA220" s="12">
        <f t="shared" si="57"/>
        <v>0.50195373052088832</v>
      </c>
      <c r="AB220" s="114">
        <f t="shared" si="58"/>
        <v>-1890259.0143649797</v>
      </c>
      <c r="AC220" s="73">
        <f>AB220/SUMIFS(FinParameters!$L$8:$L$39,FinParameters!$B$8:$B$39,Financials!$E220,FinParameters!$C$8:$C$39,Financials!$F220)</f>
        <v>-1405513.2143910252</v>
      </c>
      <c r="AD220" s="73">
        <f t="shared" si="59"/>
        <v>-1405513.2143910252</v>
      </c>
      <c r="AE220" s="12"/>
      <c r="AF220" s="73">
        <f t="shared" si="60"/>
        <v>115386788.6567799</v>
      </c>
      <c r="AG220" s="73">
        <f t="shared" si="61"/>
        <v>60659177.604756355</v>
      </c>
      <c r="AH220" s="73">
        <f t="shared" si="61"/>
        <v>32444236.756101061</v>
      </c>
      <c r="AI220" s="12">
        <f t="shared" si="62"/>
        <v>0.48111154994717681</v>
      </c>
      <c r="AL220" s="73">
        <f>Summary!G220</f>
        <v>1767109.8572204274</v>
      </c>
      <c r="AM220" s="73">
        <f>IF(D220&lt;&gt;"avg",SUMIFS(Summary!$H:$H,Summary!$C:$C,Financials!C220,Summary!$E:$E,Financials!E220,Summary!$D:$D,1-Financials!D220,Summary!$F:$F,Financials!F220),SUMIFS(Summary!$H:$H,Summary!$C:$C,Financials!C220,Summary!$E:$E,Financials!E220,Summary!$D:$D,"avg",Summary!$F:$F,Financials!F220))</f>
        <v>-46102.110212812746</v>
      </c>
      <c r="AN220" s="20">
        <f>Summary!I220</f>
        <v>6536939.0411065994</v>
      </c>
      <c r="AP220" s="12">
        <v>1</v>
      </c>
    </row>
    <row r="221" spans="1:42" x14ac:dyDescent="0.3">
      <c r="A221">
        <v>217</v>
      </c>
      <c r="B221" t="str">
        <f>Summary!B221</f>
        <v>MarinusPortlandYallourn</v>
      </c>
      <c r="C221" t="str">
        <f>Summary!C221</f>
        <v>Wind</v>
      </c>
      <c r="D221" s="104">
        <f>Summary!D221</f>
        <v>1</v>
      </c>
      <c r="E221" t="str">
        <f>Summary!E221</f>
        <v>Cal-33</v>
      </c>
      <c r="F221" t="str">
        <f>Summary!F221</f>
        <v>2 Hour Battery</v>
      </c>
      <c r="G221" s="73">
        <f>SUMIFS(AL$5:AL221,$F$5:$F221,$F221,$D$5:$D221,$D221)</f>
        <v>289464618.26218587</v>
      </c>
      <c r="H221" s="73">
        <f>SUMIFS(AM$5:AM221,$F$5:$F221,$F221,$D$5:$D221,$D221)</f>
        <v>-265469037.29600394</v>
      </c>
      <c r="I221" s="20">
        <f>SUMIFS(AN$5:AN221,$F$5:$F221,$F221,$D$5:$D221,$D221)</f>
        <v>138171834.12922961</v>
      </c>
      <c r="J221" s="73">
        <f t="shared" si="48"/>
        <v>138171834.12922961</v>
      </c>
      <c r="K221" s="73">
        <f t="shared" si="49"/>
        <v>427636452.39141548</v>
      </c>
      <c r="L221" s="73">
        <f t="shared" si="50"/>
        <v>162167415.09541154</v>
      </c>
      <c r="M221" s="73">
        <f>-SUMIFS(FinParameters!$E$8:$E$39,FinParameters!$B$8:$B$39,Financials!$E221,FinParameters!$C$8:$C$39,Financials!$F221)</f>
        <v>-13123818.539448176</v>
      </c>
      <c r="N221" s="73">
        <f>-SUMIFS(FinParameters!$F$8:$F$39,FinParameters!$B$8:$B$39,Financials!$E221,FinParameters!$C$8:$C$39,Financials!$F221)</f>
        <v>-73600000</v>
      </c>
      <c r="O221" s="73">
        <f>SUMIFS(FinParameters!$G$8:$G$39,FinParameters!$B$8:$B$39,Financials!$E221,FinParameters!$C$8:$C$39,Financials!$F221)</f>
        <v>5130793.1350678215</v>
      </c>
      <c r="P221" s="73">
        <f t="shared" si="51"/>
        <v>125048015.58978143</v>
      </c>
      <c r="Q221" s="73">
        <f>P221/SUMIFS(FinParameters!$H$8:$H$39,FinParameters!$B$8:$B$39,Financials!$E221,FinParameters!$C$8:$C$39,Financials!$F221)</f>
        <v>32201646.637337547</v>
      </c>
      <c r="R221" s="73">
        <f t="shared" si="63"/>
        <v>56578808.724849254</v>
      </c>
      <c r="S221" s="12">
        <f t="shared" si="52"/>
        <v>0.82633947894943671</v>
      </c>
      <c r="T221" s="114">
        <f t="shared" si="53"/>
        <v>289464618.26218587</v>
      </c>
      <c r="U221" s="73">
        <f>T221/SUMIFS(FinParameters!$L$8:$L$39,FinParameters!$B$8:$B$39,Financials!$E221,FinParameters!$C$8:$C$39,Financials!$F221)</f>
        <v>209983532.11828491</v>
      </c>
      <c r="V221" s="73">
        <f t="shared" si="54"/>
        <v>209983532.11828491</v>
      </c>
      <c r="W221" s="12"/>
      <c r="X221" s="73">
        <f t="shared" si="55"/>
        <v>414512633.85196728</v>
      </c>
      <c r="Y221" s="73">
        <f t="shared" si="56"/>
        <v>242185178.75562245</v>
      </c>
      <c r="Z221" s="73">
        <f t="shared" si="56"/>
        <v>266562340.84313416</v>
      </c>
      <c r="AA221" s="12">
        <f t="shared" si="57"/>
        <v>3.8931711501927619</v>
      </c>
      <c r="AB221" s="114">
        <f t="shared" si="58"/>
        <v>-265469037.29600394</v>
      </c>
      <c r="AC221" s="73">
        <f>AB221/SUMIFS(FinParameters!$L$8:$L$39,FinParameters!$B$8:$B$39,Financials!$E221,FinParameters!$C$8:$C$39,Financials!$F221)</f>
        <v>-192576648.75976223</v>
      </c>
      <c r="AD221" s="73">
        <f t="shared" si="59"/>
        <v>-192576648.75976223</v>
      </c>
      <c r="AE221" s="12"/>
      <c r="AF221" s="73">
        <f t="shared" si="60"/>
        <v>149043596.55596334</v>
      </c>
      <c r="AG221" s="73">
        <f t="shared" si="61"/>
        <v>49608529.995860219</v>
      </c>
      <c r="AH221" s="73">
        <f t="shared" si="61"/>
        <v>73985692.083371937</v>
      </c>
      <c r="AI221" s="12">
        <f t="shared" si="62"/>
        <v>1.0805688494292334</v>
      </c>
      <c r="AL221" s="73">
        <f>Summary!G221</f>
        <v>20378751.113233399</v>
      </c>
      <c r="AM221" s="73">
        <f>IF(D221&lt;&gt;"avg",SUMIFS(Summary!$H:$H,Summary!$C:$C,Financials!C221,Summary!$E:$E,Financials!E221,Summary!$D:$D,1-Financials!D221,Summary!$F:$F,Financials!F221),SUMIFS(Summary!$H:$H,Summary!$C:$C,Financials!C221,Summary!$E:$E,Financials!E221,Summary!$D:$D,"avg",Summary!$F:$F,Financials!F221))</f>
        <v>-26537119.808107905</v>
      </c>
      <c r="AN221" s="20">
        <f>Summary!I221</f>
        <v>11586393.619400144</v>
      </c>
      <c r="AP221" s="12">
        <v>1</v>
      </c>
    </row>
    <row r="222" spans="1:42" x14ac:dyDescent="0.3">
      <c r="A222">
        <v>218</v>
      </c>
      <c r="B222" t="str">
        <f>Summary!B222</f>
        <v>MarinusPortlandYallourn</v>
      </c>
      <c r="C222" t="str">
        <f>Summary!C222</f>
        <v>Wind</v>
      </c>
      <c r="D222" s="104">
        <f>Summary!D222</f>
        <v>0.95</v>
      </c>
      <c r="E222" t="str">
        <f>Summary!E222</f>
        <v>Cal-33</v>
      </c>
      <c r="F222" t="str">
        <f>Summary!F222</f>
        <v>2 Hour Battery</v>
      </c>
      <c r="G222" s="73">
        <f>SUMIFS(AL$5:AL222,$F$5:$F222,$F222,$D$5:$D222,$D222)</f>
        <v>171899826.28294042</v>
      </c>
      <c r="H222" s="73">
        <f>SUMIFS(AM$5:AM222,$F$5:$F222,$F222,$D$5:$D222,$D222)</f>
        <v>-117238335.02229455</v>
      </c>
      <c r="I222" s="20">
        <f>SUMIFS(AN$5:AN222,$F$5:$F222,$F222,$D$5:$D222,$D222)</f>
        <v>100549440.88422246</v>
      </c>
      <c r="J222" s="73">
        <f t="shared" si="48"/>
        <v>100549440.88422246</v>
      </c>
      <c r="K222" s="73">
        <f t="shared" si="49"/>
        <v>272449267.1671629</v>
      </c>
      <c r="L222" s="73">
        <f t="shared" si="50"/>
        <v>155210932.14486831</v>
      </c>
      <c r="M222" s="73">
        <f>-SUMIFS(FinParameters!$E$8:$E$39,FinParameters!$B$8:$B$39,Financials!$E222,FinParameters!$C$8:$C$39,Financials!$F222)</f>
        <v>-13123818.539448176</v>
      </c>
      <c r="N222" s="73">
        <f>-SUMIFS(FinParameters!$F$8:$F$39,FinParameters!$B$8:$B$39,Financials!$E222,FinParameters!$C$8:$C$39,Financials!$F222)</f>
        <v>-73600000</v>
      </c>
      <c r="O222" s="73">
        <f>SUMIFS(FinParameters!$G$8:$G$39,FinParameters!$B$8:$B$39,Financials!$E222,FinParameters!$C$8:$C$39,Financials!$F222)</f>
        <v>5130793.1350678215</v>
      </c>
      <c r="P222" s="73">
        <f t="shared" si="51"/>
        <v>87425622.344774291</v>
      </c>
      <c r="Q222" s="73">
        <f>P222/SUMIFS(FinParameters!$H$8:$H$39,FinParameters!$B$8:$B$39,Financials!$E222,FinParameters!$C$8:$C$39,Financials!$F222)</f>
        <v>22513344.050425678</v>
      </c>
      <c r="R222" s="73">
        <f t="shared" si="63"/>
        <v>18956415.479842111</v>
      </c>
      <c r="S222" s="12">
        <f t="shared" si="52"/>
        <v>0.27686045081896521</v>
      </c>
      <c r="T222" s="114">
        <f t="shared" si="53"/>
        <v>171899826.28294042</v>
      </c>
      <c r="U222" s="73">
        <f>T222/SUMIFS(FinParameters!$L$8:$L$39,FinParameters!$B$8:$B$39,Financials!$E222,FinParameters!$C$8:$C$39,Financials!$F222)</f>
        <v>124699636.55702105</v>
      </c>
      <c r="V222" s="73">
        <f t="shared" si="54"/>
        <v>124699636.55702105</v>
      </c>
      <c r="W222" s="12"/>
      <c r="X222" s="73">
        <f t="shared" si="55"/>
        <v>259325448.62771472</v>
      </c>
      <c r="Y222" s="73">
        <f t="shared" si="56"/>
        <v>147212980.60744673</v>
      </c>
      <c r="Z222" s="73">
        <f t="shared" si="56"/>
        <v>143656052.03686315</v>
      </c>
      <c r="AA222" s="12">
        <f t="shared" si="57"/>
        <v>2.0981118171888649</v>
      </c>
      <c r="AB222" s="114">
        <f t="shared" si="58"/>
        <v>-117238335.02229455</v>
      </c>
      <c r="AC222" s="73">
        <f>AB222/SUMIFS(FinParameters!$L$8:$L$39,FinParameters!$B$8:$B$39,Financials!$E222,FinParameters!$C$8:$C$39,Financials!$F222)</f>
        <v>-85047077.032917693</v>
      </c>
      <c r="AD222" s="73">
        <f t="shared" si="59"/>
        <v>-85047077.032917693</v>
      </c>
      <c r="AE222" s="12"/>
      <c r="AF222" s="73">
        <f t="shared" si="60"/>
        <v>142087113.60542017</v>
      </c>
      <c r="AG222" s="73">
        <f t="shared" si="61"/>
        <v>62165903.574529037</v>
      </c>
      <c r="AH222" s="73">
        <f t="shared" si="61"/>
        <v>58608975.003945455</v>
      </c>
      <c r="AI222" s="12">
        <f t="shared" si="62"/>
        <v>0.85599027194169486</v>
      </c>
      <c r="AL222" s="73">
        <f>Summary!G222</f>
        <v>11460794.698896794</v>
      </c>
      <c r="AM222" s="73">
        <f>IF(D222&lt;&gt;"avg",SUMIFS(Summary!$H:$H,Summary!$C:$C,Financials!C222,Summary!$E:$E,Financials!E222,Summary!$D:$D,1-Financials!D222,Summary!$F:$F,Financials!F222),SUMIFS(Summary!$H:$H,Summary!$C:$C,Financials!C222,Summary!$E:$E,Financials!E222,Summary!$D:$D,"avg",Summary!$F:$F,Financials!F222))</f>
        <v>-12198543.843411159</v>
      </c>
      <c r="AN222" s="20">
        <f>Summary!I222</f>
        <v>8963339.941004673</v>
      </c>
      <c r="AP222" s="12">
        <v>1</v>
      </c>
    </row>
    <row r="223" spans="1:42" x14ac:dyDescent="0.3">
      <c r="A223">
        <v>219</v>
      </c>
      <c r="B223" t="str">
        <f>Summary!B223</f>
        <v>MarinusPortlandYallourn</v>
      </c>
      <c r="C223" t="str">
        <f>Summary!C223</f>
        <v>Wind</v>
      </c>
      <c r="D223" s="104">
        <f>Summary!D223</f>
        <v>0.75</v>
      </c>
      <c r="E223" t="str">
        <f>Summary!E223</f>
        <v>Cal-33</v>
      </c>
      <c r="F223" t="str">
        <f>Summary!F223</f>
        <v>2 Hour Battery</v>
      </c>
      <c r="G223" s="73">
        <f>SUMIFS(AL$5:AL223,$F$5:$F223,$F223,$D$5:$D223,$D223)</f>
        <v>105220094.17898886</v>
      </c>
      <c r="H223" s="73">
        <f>SUMIFS(AM$5:AM223,$F$5:$F223,$F223,$D$5:$D223,$D223)</f>
        <v>-47126743.6301568</v>
      </c>
      <c r="I223" s="20">
        <f>SUMIFS(AN$5:AN223,$F$5:$F223,$F223,$D$5:$D223,$D223)</f>
        <v>84624061.305298492</v>
      </c>
      <c r="J223" s="73">
        <f t="shared" si="48"/>
        <v>84624061.305298492</v>
      </c>
      <c r="K223" s="73">
        <f t="shared" si="49"/>
        <v>189844155.48428735</v>
      </c>
      <c r="L223" s="73">
        <f t="shared" si="50"/>
        <v>142717411.85413057</v>
      </c>
      <c r="M223" s="73">
        <f>-SUMIFS(FinParameters!$E$8:$E$39,FinParameters!$B$8:$B$39,Financials!$E223,FinParameters!$C$8:$C$39,Financials!$F223)</f>
        <v>-13123818.539448176</v>
      </c>
      <c r="N223" s="73">
        <f>-SUMIFS(FinParameters!$F$8:$F$39,FinParameters!$B$8:$B$39,Financials!$E223,FinParameters!$C$8:$C$39,Financials!$F223)</f>
        <v>-73600000</v>
      </c>
      <c r="O223" s="73">
        <f>SUMIFS(FinParameters!$G$8:$G$39,FinParameters!$B$8:$B$39,Financials!$E223,FinParameters!$C$8:$C$39,Financials!$F223)</f>
        <v>5130793.1350678215</v>
      </c>
      <c r="P223" s="73">
        <f t="shared" si="51"/>
        <v>71500242.76585032</v>
      </c>
      <c r="Q223" s="73">
        <f>P223/SUMIFS(FinParameters!$H$8:$H$39,FinParameters!$B$8:$B$39,Financials!$E223,FinParameters!$C$8:$C$39,Financials!$F223)</f>
        <v>18412331.784479033</v>
      </c>
      <c r="R223" s="73">
        <f t="shared" si="63"/>
        <v>3031035.9009181419</v>
      </c>
      <c r="S223" s="12">
        <f t="shared" si="52"/>
        <v>4.4268599560345505E-2</v>
      </c>
      <c r="T223" s="114">
        <f t="shared" si="53"/>
        <v>105220094.17898886</v>
      </c>
      <c r="U223" s="73">
        <f>T223/SUMIFS(FinParameters!$L$8:$L$39,FinParameters!$B$8:$B$39,Financials!$E223,FinParameters!$C$8:$C$39,Financials!$F223)</f>
        <v>76328800.245667115</v>
      </c>
      <c r="V223" s="73">
        <f t="shared" si="54"/>
        <v>76328800.245667115</v>
      </c>
      <c r="W223" s="12"/>
      <c r="X223" s="73">
        <f t="shared" si="55"/>
        <v>176720336.94483918</v>
      </c>
      <c r="Y223" s="73">
        <f t="shared" si="56"/>
        <v>94741132.030146152</v>
      </c>
      <c r="Z223" s="73">
        <f t="shared" si="56"/>
        <v>79359836.146585256</v>
      </c>
      <c r="AA223" s="12">
        <f t="shared" si="57"/>
        <v>1.1590587912481125</v>
      </c>
      <c r="AB223" s="114">
        <f t="shared" si="58"/>
        <v>-47126743.6301568</v>
      </c>
      <c r="AC223" s="73">
        <f>AB223/SUMIFS(FinParameters!$L$8:$L$39,FinParameters!$B$8:$B$39,Financials!$E223,FinParameters!$C$8:$C$39,Financials!$F223)</f>
        <v>-34186700.067536198</v>
      </c>
      <c r="AD223" s="73">
        <f t="shared" si="59"/>
        <v>-34186700.067536198</v>
      </c>
      <c r="AE223" s="12"/>
      <c r="AF223" s="73">
        <f t="shared" si="60"/>
        <v>129593593.31468238</v>
      </c>
      <c r="AG223" s="73">
        <f t="shared" si="61"/>
        <v>60554431.962609954</v>
      </c>
      <c r="AH223" s="73">
        <f t="shared" si="61"/>
        <v>45173136.079049058</v>
      </c>
      <c r="AI223" s="12">
        <f t="shared" si="62"/>
        <v>0.65975842495388026</v>
      </c>
      <c r="AL223" s="73">
        <f>Summary!G223</f>
        <v>7231471.574571616</v>
      </c>
      <c r="AM223" s="73">
        <f>IF(D223&lt;&gt;"avg",SUMIFS(Summary!$H:$H,Summary!$C:$C,Financials!C223,Summary!$E:$E,Financials!E223,Summary!$D:$D,1-Financials!D223,Summary!$F:$F,Financials!F223),SUMIFS(Summary!$H:$H,Summary!$C:$C,Financials!C223,Summary!$E:$E,Financials!E223,Summary!$D:$D,"avg",Summary!$F:$F,Financials!F223))</f>
        <v>-5157269.0451798718</v>
      </c>
      <c r="AN223" s="20">
        <f>Summary!I223</f>
        <v>7894770.0463826628</v>
      </c>
      <c r="AP223" s="12">
        <v>1</v>
      </c>
    </row>
    <row r="224" spans="1:42" x14ac:dyDescent="0.3">
      <c r="A224">
        <v>220</v>
      </c>
      <c r="B224" t="str">
        <f>Summary!B224</f>
        <v>MarinusPortlandYallourn</v>
      </c>
      <c r="C224" t="str">
        <f>Summary!C224</f>
        <v>Wind</v>
      </c>
      <c r="D224" s="104">
        <f>Summary!D224</f>
        <v>0.5</v>
      </c>
      <c r="E224" t="str">
        <f>Summary!E224</f>
        <v>Cal-33</v>
      </c>
      <c r="F224" t="str">
        <f>Summary!F224</f>
        <v>2 Hour Battery</v>
      </c>
      <c r="G224" s="73">
        <f>SUMIFS(AL$5:AL224,$F$5:$F224,$F224,$D$5:$D224,$D224)</f>
        <v>58392769.831291951</v>
      </c>
      <c r="H224" s="73">
        <f>SUMIFS(AM$5:AM224,$F$5:$F224,$F224,$D$5:$D224,$D224)</f>
        <v>711131.32913330884</v>
      </c>
      <c r="I224" s="20">
        <f>SUMIFS(AN$5:AN224,$F$5:$F224,$F224,$D$5:$D224,$D224)</f>
        <v>73373130.969150379</v>
      </c>
      <c r="J224" s="73">
        <f t="shared" si="48"/>
        <v>73373130.969150379</v>
      </c>
      <c r="K224" s="73">
        <f t="shared" si="49"/>
        <v>131765900.80044234</v>
      </c>
      <c r="L224" s="73">
        <f t="shared" si="50"/>
        <v>132477032.12957564</v>
      </c>
      <c r="M224" s="73">
        <f>-SUMIFS(FinParameters!$E$8:$E$39,FinParameters!$B$8:$B$39,Financials!$E224,FinParameters!$C$8:$C$39,Financials!$F224)</f>
        <v>-13123818.539448176</v>
      </c>
      <c r="N224" s="73">
        <f>-SUMIFS(FinParameters!$F$8:$F$39,FinParameters!$B$8:$B$39,Financials!$E224,FinParameters!$C$8:$C$39,Financials!$F224)</f>
        <v>-73600000</v>
      </c>
      <c r="O224" s="73">
        <f>SUMIFS(FinParameters!$G$8:$G$39,FinParameters!$B$8:$B$39,Financials!$E224,FinParameters!$C$8:$C$39,Financials!$F224)</f>
        <v>5130793.1350678215</v>
      </c>
      <c r="P224" s="73">
        <f t="shared" si="51"/>
        <v>60249312.429702207</v>
      </c>
      <c r="Q224" s="73">
        <f>P224/SUMIFS(FinParameters!$H$8:$H$39,FinParameters!$B$8:$B$39,Financials!$E224,FinParameters!$C$8:$C$39,Financials!$F224)</f>
        <v>15515056.835195079</v>
      </c>
      <c r="R224" s="73">
        <f t="shared" si="63"/>
        <v>-8219894.4352299711</v>
      </c>
      <c r="S224" s="12">
        <f t="shared" si="52"/>
        <v>-0.12005242665429425</v>
      </c>
      <c r="T224" s="114">
        <f t="shared" si="53"/>
        <v>58392769.831291951</v>
      </c>
      <c r="U224" s="73">
        <f>T224/SUMIFS(FinParameters!$L$8:$L$39,FinParameters!$B$8:$B$39,Financials!$E224,FinParameters!$C$8:$C$39,Financials!$F224)</f>
        <v>42359305.026491009</v>
      </c>
      <c r="V224" s="73">
        <f t="shared" si="54"/>
        <v>42359305.026491009</v>
      </c>
      <c r="W224" s="12"/>
      <c r="X224" s="73">
        <f t="shared" si="55"/>
        <v>118642082.26099417</v>
      </c>
      <c r="Y224" s="73">
        <f t="shared" si="56"/>
        <v>57874361.861686088</v>
      </c>
      <c r="Z224" s="73">
        <f t="shared" si="56"/>
        <v>34139410.591261037</v>
      </c>
      <c r="AA224" s="12">
        <f t="shared" si="57"/>
        <v>0.49860969849712383</v>
      </c>
      <c r="AB224" s="114">
        <f t="shared" si="58"/>
        <v>711131.32913330884</v>
      </c>
      <c r="AC224" s="73">
        <f>AB224/SUMIFS(FinParameters!$L$8:$L$39,FinParameters!$B$8:$B$39,Financials!$E224,FinParameters!$C$8:$C$39,Financials!$F224)</f>
        <v>515869.15591918456</v>
      </c>
      <c r="AD224" s="73">
        <f t="shared" si="59"/>
        <v>515869.15591918456</v>
      </c>
      <c r="AE224" s="12"/>
      <c r="AF224" s="73">
        <f t="shared" si="60"/>
        <v>119353213.59012747</v>
      </c>
      <c r="AG224" s="73">
        <f t="shared" si="61"/>
        <v>58390231.017605275</v>
      </c>
      <c r="AH224" s="73">
        <f t="shared" si="61"/>
        <v>34655279.747180223</v>
      </c>
      <c r="AI224" s="12">
        <f t="shared" si="62"/>
        <v>0.50614402202064346</v>
      </c>
      <c r="AL224" s="73">
        <f>Summary!G224</f>
        <v>3718552.6958452957</v>
      </c>
      <c r="AM224" s="73">
        <f>IF(D224&lt;&gt;"avg",SUMIFS(Summary!$H:$H,Summary!$C:$C,Financials!C224,Summary!$E:$E,Financials!E224,Summary!$D:$D,1-Financials!D224,Summary!$F:$F,Financials!F224),SUMIFS(Summary!$H:$H,Summary!$C:$C,Financials!C224,Summary!$E:$E,Financials!E224,Summary!$D:$D,"avg",Summary!$F:$F,Financials!F224))</f>
        <v>119546.8811832239</v>
      </c>
      <c r="AN224" s="20">
        <f>Summary!I224</f>
        <v>6990476.7990127187</v>
      </c>
      <c r="AP224" s="12">
        <v>1</v>
      </c>
    </row>
    <row r="225" spans="1:42" x14ac:dyDescent="0.3">
      <c r="A225">
        <v>221</v>
      </c>
      <c r="B225" t="str">
        <f>Summary!B225</f>
        <v>MarinusPortlandYallourn</v>
      </c>
      <c r="C225" t="str">
        <f>Summary!C225</f>
        <v>Wind</v>
      </c>
      <c r="D225" s="104">
        <f>Summary!D225</f>
        <v>0.25</v>
      </c>
      <c r="E225" t="str">
        <f>Summary!E225</f>
        <v>Cal-33</v>
      </c>
      <c r="F225" t="str">
        <f>Summary!F225</f>
        <v>2 Hour Battery</v>
      </c>
      <c r="G225" s="73">
        <f>SUMIFS(AL$5:AL225,$F$5:$F225,$F225,$D$5:$D225,$D225)</f>
        <v>22317379.347438555</v>
      </c>
      <c r="H225" s="73">
        <f>SUMIFS(AM$5:AM225,$F$5:$F225,$F225,$D$5:$D225,$D225)</f>
        <v>46329424.915181145</v>
      </c>
      <c r="I225" s="20">
        <f>SUMIFS(AN$5:AN225,$F$5:$F225,$F225,$D$5:$D225,$D225)</f>
        <v>62470770.597004451</v>
      </c>
      <c r="J225" s="73">
        <f t="shared" si="48"/>
        <v>62470770.597004451</v>
      </c>
      <c r="K225" s="73">
        <f t="shared" si="49"/>
        <v>84788149.944443002</v>
      </c>
      <c r="L225" s="73">
        <f t="shared" si="50"/>
        <v>131117574.85962415</v>
      </c>
      <c r="M225" s="73">
        <f>-SUMIFS(FinParameters!$E$8:$E$39,FinParameters!$B$8:$B$39,Financials!$E225,FinParameters!$C$8:$C$39,Financials!$F225)</f>
        <v>-13123818.539448176</v>
      </c>
      <c r="N225" s="73">
        <f>-SUMIFS(FinParameters!$F$8:$F$39,FinParameters!$B$8:$B$39,Financials!$E225,FinParameters!$C$8:$C$39,Financials!$F225)</f>
        <v>-73600000</v>
      </c>
      <c r="O225" s="73">
        <f>SUMIFS(FinParameters!$G$8:$G$39,FinParameters!$B$8:$B$39,Financials!$E225,FinParameters!$C$8:$C$39,Financials!$F225)</f>
        <v>5130793.1350678215</v>
      </c>
      <c r="P225" s="73">
        <f t="shared" si="51"/>
        <v>49346952.057556272</v>
      </c>
      <c r="Q225" s="73">
        <f>P225/SUMIFS(FinParameters!$H$8:$H$39,FinParameters!$B$8:$B$39,Financials!$E225,FinParameters!$C$8:$C$39,Financials!$F225)</f>
        <v>12707543.620683549</v>
      </c>
      <c r="R225" s="73">
        <f t="shared" si="63"/>
        <v>-19122254.807375908</v>
      </c>
      <c r="S225" s="12">
        <f t="shared" si="52"/>
        <v>-0.2792825517184388</v>
      </c>
      <c r="T225" s="114">
        <f t="shared" si="53"/>
        <v>22317379.347438555</v>
      </c>
      <c r="U225" s="73">
        <f>T225/SUMIFS(FinParameters!$L$8:$L$39,FinParameters!$B$8:$B$39,Financials!$E225,FinParameters!$C$8:$C$39,Financials!$F225)</f>
        <v>16189481.709830798</v>
      </c>
      <c r="V225" s="73">
        <f t="shared" si="54"/>
        <v>16189481.709830798</v>
      </c>
      <c r="W225" s="12"/>
      <c r="X225" s="73">
        <f t="shared" si="55"/>
        <v>71664331.40499483</v>
      </c>
      <c r="Y225" s="73">
        <f t="shared" si="56"/>
        <v>28897025.330514349</v>
      </c>
      <c r="Z225" s="73">
        <f t="shared" si="56"/>
        <v>-2932773.0975451097</v>
      </c>
      <c r="AA225" s="12">
        <f t="shared" si="57"/>
        <v>-4.2833460935666041E-2</v>
      </c>
      <c r="AB225" s="114">
        <f t="shared" si="58"/>
        <v>46329424.915181145</v>
      </c>
      <c r="AC225" s="73">
        <f>AB225/SUMIFS(FinParameters!$L$8:$L$39,FinParameters!$B$8:$B$39,Financials!$E225,FinParameters!$C$8:$C$39,Financials!$F225)</f>
        <v>33608308.825802624</v>
      </c>
      <c r="AD225" s="73">
        <f t="shared" si="59"/>
        <v>33608308.825802624</v>
      </c>
      <c r="AE225" s="12"/>
      <c r="AF225" s="73">
        <f t="shared" si="60"/>
        <v>117993756.32017598</v>
      </c>
      <c r="AG225" s="73">
        <f t="shared" si="61"/>
        <v>62505334.156316973</v>
      </c>
      <c r="AH225" s="73">
        <f t="shared" si="61"/>
        <v>30675535.728257515</v>
      </c>
      <c r="AI225" s="12">
        <f t="shared" si="62"/>
        <v>0.44801944016630024</v>
      </c>
      <c r="AL225" s="73">
        <f>Summary!G225</f>
        <v>-231111.30351847512</v>
      </c>
      <c r="AM225" s="73">
        <f>IF(D225&lt;&gt;"avg",SUMIFS(Summary!$H:$H,Summary!$C:$C,Financials!C225,Summary!$E:$E,Financials!E225,Summary!$D:$D,1-Financials!D225,Summary!$F:$F,Financials!F225),SUMIFS(Summary!$H:$H,Summary!$C:$C,Financials!C225,Summary!$E:$E,Financials!E225,Summary!$D:$D,"avg",Summary!$F:$F,Financials!F225))</f>
        <v>5683797.9432748621</v>
      </c>
      <c r="AN225" s="20">
        <f>Summary!I225</f>
        <v>5942239.8070945991</v>
      </c>
      <c r="AP225" s="12">
        <v>1</v>
      </c>
    </row>
    <row r="226" spans="1:42" x14ac:dyDescent="0.3">
      <c r="A226">
        <v>222</v>
      </c>
      <c r="B226" t="str">
        <f>Summary!B226</f>
        <v>MarinusPortlandYallourn</v>
      </c>
      <c r="C226" t="str">
        <f>Summary!C226</f>
        <v>Wind</v>
      </c>
      <c r="D226" s="104">
        <f>Summary!D226</f>
        <v>0.05</v>
      </c>
      <c r="E226" t="str">
        <f>Summary!E226</f>
        <v>Cal-33</v>
      </c>
      <c r="F226" t="str">
        <f>Summary!F226</f>
        <v>2 Hour Battery</v>
      </c>
      <c r="G226" s="73">
        <f>SUMIFS(AL$5:AL226,$F$5:$F226,$F226,$D$5:$D226,$D226)</f>
        <v>-18729064.359402455</v>
      </c>
      <c r="H226" s="73">
        <f>SUMIFS(AM$5:AM226,$F$5:$F226,$F226,$D$5:$D226,$D226)</f>
        <v>106347451.89700723</v>
      </c>
      <c r="I226" s="20">
        <f>SUMIFS(AN$5:AN226,$F$5:$F226,$F226,$D$5:$D226,$D226)</f>
        <v>48992420.108158626</v>
      </c>
      <c r="J226" s="73">
        <f t="shared" si="48"/>
        <v>48992420.108158626</v>
      </c>
      <c r="K226" s="73">
        <f t="shared" si="49"/>
        <v>30263355.74875617</v>
      </c>
      <c r="L226" s="73">
        <f t="shared" si="50"/>
        <v>136610807.6457634</v>
      </c>
      <c r="M226" s="73">
        <f>-SUMIFS(FinParameters!$E$8:$E$39,FinParameters!$B$8:$B$39,Financials!$E226,FinParameters!$C$8:$C$39,Financials!$F226)</f>
        <v>-13123818.539448176</v>
      </c>
      <c r="N226" s="73">
        <f>-SUMIFS(FinParameters!$F$8:$F$39,FinParameters!$B$8:$B$39,Financials!$E226,FinParameters!$C$8:$C$39,Financials!$F226)</f>
        <v>-73600000</v>
      </c>
      <c r="O226" s="73">
        <f>SUMIFS(FinParameters!$G$8:$G$39,FinParameters!$B$8:$B$39,Financials!$E226,FinParameters!$C$8:$C$39,Financials!$F226)</f>
        <v>5130793.1350678215</v>
      </c>
      <c r="P226" s="73">
        <f t="shared" si="51"/>
        <v>35868601.568710446</v>
      </c>
      <c r="Q226" s="73">
        <f>P226/SUMIFS(FinParameters!$H$8:$H$39,FinParameters!$B$8:$B$39,Financials!$E226,FinParameters!$C$8:$C$39,Financials!$F226)</f>
        <v>9236676.2290744465</v>
      </c>
      <c r="R226" s="73">
        <f t="shared" si="63"/>
        <v>-32600605.296221733</v>
      </c>
      <c r="S226" s="12">
        <f t="shared" si="52"/>
        <v>-0.4761352845890604</v>
      </c>
      <c r="T226" s="114">
        <f t="shared" si="53"/>
        <v>-18729064.359402455</v>
      </c>
      <c r="U226" s="73">
        <f>T226/SUMIFS(FinParameters!$L$8:$L$39,FinParameters!$B$8:$B$39,Financials!$E226,FinParameters!$C$8:$C$39,Financials!$F226)</f>
        <v>-13586444.903244916</v>
      </c>
      <c r="V226" s="73">
        <f t="shared" si="54"/>
        <v>-13586444.903244916</v>
      </c>
      <c r="W226" s="12"/>
      <c r="X226" s="73">
        <f t="shared" si="55"/>
        <v>17139537.209307995</v>
      </c>
      <c r="Y226" s="73">
        <f t="shared" si="56"/>
        <v>-4349768.6741704699</v>
      </c>
      <c r="Z226" s="73">
        <f t="shared" si="56"/>
        <v>-46187050.199466646</v>
      </c>
      <c r="AA226" s="12">
        <f t="shared" si="57"/>
        <v>-0.6745667478021018</v>
      </c>
      <c r="AB226" s="114">
        <f t="shared" si="58"/>
        <v>106347451.89700723</v>
      </c>
      <c r="AC226" s="73">
        <f>AB226/SUMIFS(FinParameters!$L$8:$L$39,FinParameters!$B$8:$B$39,Financials!$E226,FinParameters!$C$8:$C$39,Financials!$F226)</f>
        <v>77146608.50496839</v>
      </c>
      <c r="AD226" s="73">
        <f t="shared" si="59"/>
        <v>77146608.50496839</v>
      </c>
      <c r="AE226" s="12"/>
      <c r="AF226" s="73">
        <f t="shared" si="60"/>
        <v>123486989.10631523</v>
      </c>
      <c r="AG226" s="73">
        <f t="shared" si="61"/>
        <v>72796839.830797926</v>
      </c>
      <c r="AH226" s="73">
        <f t="shared" si="61"/>
        <v>30959558.305501744</v>
      </c>
      <c r="AI226" s="12">
        <f t="shared" si="62"/>
        <v>0.45216761991379628</v>
      </c>
      <c r="AL226" s="73">
        <f>Summary!G226</f>
        <v>-4561774.6716301832</v>
      </c>
      <c r="AM226" s="73">
        <f>IF(D226&lt;&gt;"avg",SUMIFS(Summary!$H:$H,Summary!$C:$C,Financials!C226,Summary!$E:$E,Financials!E226,Summary!$D:$D,1-Financials!D226,Summary!$F:$F,Financials!F226),SUMIFS(Summary!$H:$H,Summary!$C:$C,Financials!C226,Summary!$E:$E,Financials!E226,Summary!$D:$D,"avg",Summary!$F:$F,Financials!F226))</f>
        <v>13289133.370375158</v>
      </c>
      <c r="AN226" s="20">
        <f>Summary!I226</f>
        <v>4673254.8714121431</v>
      </c>
      <c r="AP226" s="12">
        <v>1</v>
      </c>
    </row>
    <row r="227" spans="1:42" x14ac:dyDescent="0.3">
      <c r="A227">
        <v>223</v>
      </c>
      <c r="B227" t="str">
        <f>Summary!B227</f>
        <v>MarinusPortlandYallourn</v>
      </c>
      <c r="C227" t="str">
        <f>Summary!C227</f>
        <v>Wind</v>
      </c>
      <c r="D227" s="104">
        <f>Summary!D227</f>
        <v>0</v>
      </c>
      <c r="E227" t="str">
        <f>Summary!E227</f>
        <v>Cal-33</v>
      </c>
      <c r="F227" t="str">
        <f>Summary!F227</f>
        <v>2 Hour Battery</v>
      </c>
      <c r="G227" s="73">
        <f>SUMIFS(AL$5:AL227,$F$5:$F227,$F227,$D$5:$D227,$D227)</f>
        <v>-73878808.719693586</v>
      </c>
      <c r="H227" s="73">
        <f>SUMIFS(AM$5:AM227,$F$5:$F227,$F227,$D$5:$D227,$D227)</f>
        <v>235422062.93200615</v>
      </c>
      <c r="I227" s="20">
        <f>SUMIFS(AN$5:AN227,$F$5:$F227,$F227,$D$5:$D227,$D227)</f>
        <v>29345634.438647941</v>
      </c>
      <c r="J227" s="73">
        <f t="shared" si="48"/>
        <v>29345634.438647941</v>
      </c>
      <c r="K227" s="73">
        <f t="shared" si="49"/>
        <v>-44533174.281045645</v>
      </c>
      <c r="L227" s="73">
        <f t="shared" si="50"/>
        <v>190888888.65096051</v>
      </c>
      <c r="M227" s="73">
        <f>-SUMIFS(FinParameters!$E$8:$E$39,FinParameters!$B$8:$B$39,Financials!$E227,FinParameters!$C$8:$C$39,Financials!$F227)</f>
        <v>-13123818.539448176</v>
      </c>
      <c r="N227" s="73">
        <f>-SUMIFS(FinParameters!$F$8:$F$39,FinParameters!$B$8:$B$39,Financials!$E227,FinParameters!$C$8:$C$39,Financials!$F227)</f>
        <v>-73600000</v>
      </c>
      <c r="O227" s="73">
        <f>SUMIFS(FinParameters!$G$8:$G$39,FinParameters!$B$8:$B$39,Financials!$E227,FinParameters!$C$8:$C$39,Financials!$F227)</f>
        <v>5130793.1350678215</v>
      </c>
      <c r="P227" s="73">
        <f t="shared" si="51"/>
        <v>16221815.899199765</v>
      </c>
      <c r="Q227" s="73">
        <f>P227/SUMIFS(FinParameters!$H$8:$H$39,FinParameters!$B$8:$B$39,Financials!$E227,FinParameters!$C$8:$C$39,Financials!$F227)</f>
        <v>4177348.8442679564</v>
      </c>
      <c r="R227" s="73">
        <f t="shared" si="63"/>
        <v>-52247390.965732411</v>
      </c>
      <c r="S227" s="12">
        <f t="shared" si="52"/>
        <v>-0.76307866496540233</v>
      </c>
      <c r="T227" s="114">
        <f t="shared" si="53"/>
        <v>-73878808.719693586</v>
      </c>
      <c r="U227" s="73">
        <f>T227/SUMIFS(FinParameters!$L$8:$L$39,FinParameters!$B$8:$B$39,Financials!$E227,FinParameters!$C$8:$C$39,Financials!$F227)</f>
        <v>-53593193.174307153</v>
      </c>
      <c r="V227" s="73">
        <f t="shared" si="54"/>
        <v>-53593193.174307153</v>
      </c>
      <c r="W227" s="12"/>
      <c r="X227" s="73">
        <f t="shared" si="55"/>
        <v>-57656992.820493817</v>
      </c>
      <c r="Y227" s="73">
        <f t="shared" si="56"/>
        <v>-49415844.330039196</v>
      </c>
      <c r="Z227" s="73">
        <f t="shared" si="56"/>
        <v>-105840584.14003956</v>
      </c>
      <c r="AA227" s="12">
        <f t="shared" si="57"/>
        <v>-1.5458129133703731</v>
      </c>
      <c r="AB227" s="114">
        <f t="shared" si="58"/>
        <v>235422062.93200615</v>
      </c>
      <c r="AC227" s="73">
        <f>AB227/SUMIFS(FinParameters!$L$8:$L$39,FinParameters!$B$8:$B$39,Financials!$E227,FinParameters!$C$8:$C$39,Financials!$F227)</f>
        <v>170779961.32936603</v>
      </c>
      <c r="AD227" s="73">
        <f t="shared" si="59"/>
        <v>170779961.32936603</v>
      </c>
      <c r="AE227" s="12"/>
      <c r="AF227" s="73">
        <f t="shared" si="60"/>
        <v>177765070.11151233</v>
      </c>
      <c r="AG227" s="73">
        <f t="shared" si="61"/>
        <v>121364116.99932683</v>
      </c>
      <c r="AH227" s="73">
        <f t="shared" si="61"/>
        <v>64939377.189326465</v>
      </c>
      <c r="AI227" s="12">
        <f t="shared" si="62"/>
        <v>0.94844646466302818</v>
      </c>
      <c r="AL227" s="73">
        <f>Summary!G227</f>
        <v>-9543005.5671547204</v>
      </c>
      <c r="AM227" s="73">
        <f>IF(D227&lt;&gt;"avg",SUMIFS(Summary!$H:$H,Summary!$C:$C,Financials!C227,Summary!$E:$E,Financials!E227,Summary!$D:$D,1-Financials!D227,Summary!$F:$F,Financials!F227),SUMIFS(Summary!$H:$H,Summary!$C:$C,Financials!C227,Summary!$E:$E,Financials!E227,Summary!$D:$D,"avg",Summary!$F:$F,Financials!F227))</f>
        <v>29933894.297022216</v>
      </c>
      <c r="AN227" s="20">
        <f>Summary!I227</f>
        <v>3196496.6744952053</v>
      </c>
      <c r="AP227" s="12">
        <v>1</v>
      </c>
    </row>
    <row r="228" spans="1:42" x14ac:dyDescent="0.3">
      <c r="A228">
        <v>224</v>
      </c>
      <c r="B228" t="str">
        <f>Summary!B228</f>
        <v>MarinusPortlandYallourn</v>
      </c>
      <c r="C228" t="str">
        <f>Summary!C228</f>
        <v>Wind</v>
      </c>
      <c r="D228" s="104" t="str">
        <f>Summary!D228</f>
        <v>avg</v>
      </c>
      <c r="E228" t="str">
        <f>Summary!E228</f>
        <v>Cal-33</v>
      </c>
      <c r="F228" t="str">
        <f>Summary!F228</f>
        <v>2 Hour Battery</v>
      </c>
      <c r="G228" s="73">
        <f>SUMIFS(AL$5:AL228,$F$5:$F228,$F228,$D$5:$D228,$D228)</f>
        <v>65895282.05791156</v>
      </c>
      <c r="H228" s="73">
        <f>SUMIFS(AM$5:AM228,$F$5:$F228,$F228,$D$5:$D228,$D228)</f>
        <v>-1627772.417291793</v>
      </c>
      <c r="I228" s="20">
        <f>SUMIFS(AN$5:AN228,$F$5:$F228,$F228,$D$5:$D228,$D228)</f>
        <v>73860762.905807763</v>
      </c>
      <c r="J228" s="73">
        <f t="shared" si="48"/>
        <v>73860762.905807763</v>
      </c>
      <c r="K228" s="73">
        <f t="shared" si="49"/>
        <v>139756044.96371931</v>
      </c>
      <c r="L228" s="73">
        <f t="shared" si="50"/>
        <v>138128272.54642755</v>
      </c>
      <c r="M228" s="73">
        <f>-SUMIFS(FinParameters!$E$8:$E$39,FinParameters!$B$8:$B$39,Financials!$E228,FinParameters!$C$8:$C$39,Financials!$F228)</f>
        <v>-13123818.539448176</v>
      </c>
      <c r="N228" s="73">
        <f>-SUMIFS(FinParameters!$F$8:$F$39,FinParameters!$B$8:$B$39,Financials!$E228,FinParameters!$C$8:$C$39,Financials!$F228)</f>
        <v>-73600000</v>
      </c>
      <c r="O228" s="73">
        <f>SUMIFS(FinParameters!$G$8:$G$39,FinParameters!$B$8:$B$39,Financials!$E228,FinParameters!$C$8:$C$39,Financials!$F228)</f>
        <v>5130793.1350678215</v>
      </c>
      <c r="P228" s="73">
        <f t="shared" si="51"/>
        <v>60736944.366359591</v>
      </c>
      <c r="Q228" s="73">
        <f>P228/SUMIFS(FinParameters!$H$8:$H$39,FinParameters!$B$8:$B$39,Financials!$E228,FinParameters!$C$8:$C$39,Financials!$F228)</f>
        <v>15640629.01032526</v>
      </c>
      <c r="R228" s="73">
        <f t="shared" si="63"/>
        <v>-7732262.498572587</v>
      </c>
      <c r="S228" s="12">
        <f t="shared" si="52"/>
        <v>-0.11293051070134148</v>
      </c>
      <c r="T228" s="114">
        <f t="shared" si="53"/>
        <v>65895282.05791156</v>
      </c>
      <c r="U228" s="73">
        <f>T228/SUMIFS(FinParameters!$L$8:$L$39,FinParameters!$B$8:$B$39,Financials!$E228,FinParameters!$C$8:$C$39,Financials!$F228)</f>
        <v>47801780.264273837</v>
      </c>
      <c r="V228" s="73">
        <f t="shared" si="54"/>
        <v>47801780.264273837</v>
      </c>
      <c r="W228" s="12"/>
      <c r="X228" s="73">
        <f t="shared" si="55"/>
        <v>126632226.42427114</v>
      </c>
      <c r="Y228" s="73">
        <f t="shared" si="56"/>
        <v>63442409.274599098</v>
      </c>
      <c r="Z228" s="73">
        <f t="shared" si="56"/>
        <v>40069517.765701249</v>
      </c>
      <c r="AA228" s="12">
        <f t="shared" si="57"/>
        <v>0.58521954029269796</v>
      </c>
      <c r="AB228" s="114">
        <f t="shared" si="58"/>
        <v>-1627772.417291793</v>
      </c>
      <c r="AC228" s="73">
        <f>AB228/SUMIFS(FinParameters!$L$8:$L$39,FinParameters!$B$8:$B$39,Financials!$E228,FinParameters!$C$8:$C$39,Financials!$F228)</f>
        <v>-1180819.2784309667</v>
      </c>
      <c r="AD228" s="73">
        <f t="shared" si="59"/>
        <v>-1180819.2784309667</v>
      </c>
      <c r="AE228" s="12"/>
      <c r="AF228" s="73">
        <f t="shared" si="60"/>
        <v>125004454.00697935</v>
      </c>
      <c r="AG228" s="73">
        <f t="shared" si="61"/>
        <v>62261589.996168129</v>
      </c>
      <c r="AH228" s="73">
        <f t="shared" si="61"/>
        <v>38888698.487270281</v>
      </c>
      <c r="AI228" s="12">
        <f t="shared" si="62"/>
        <v>0.5679735499782439</v>
      </c>
      <c r="AL228" s="73">
        <f>Summary!G228</f>
        <v>3537441.281226316</v>
      </c>
      <c r="AM228" s="73">
        <f>IF(D228&lt;&gt;"avg",SUMIFS(Summary!$H:$H,Summary!$C:$C,Financials!C228,Summary!$E:$E,Financials!E228,Summary!$D:$D,1-Financials!D228,Summary!$F:$F,Financials!F228),SUMIFS(Summary!$H:$H,Summary!$C:$C,Financials!C228,Summary!$E:$E,Financials!E228,Summary!$D:$D,"avg",Summary!$F:$F,Financials!F228))</f>
        <v>262486.59707318671</v>
      </c>
      <c r="AN228" s="20">
        <f>Summary!I228</f>
        <v>6907342.8021304207</v>
      </c>
      <c r="AP228" s="12">
        <v>1</v>
      </c>
    </row>
    <row r="229" spans="1:42" x14ac:dyDescent="0.3">
      <c r="A229">
        <v>225</v>
      </c>
      <c r="B229" t="str">
        <f>Summary!B229</f>
        <v>MarinusPortlandYallourn</v>
      </c>
      <c r="C229" t="str">
        <f>Summary!C229</f>
        <v>Wind</v>
      </c>
      <c r="D229" s="104">
        <f>Summary!D229</f>
        <v>1</v>
      </c>
      <c r="E229" t="str">
        <f>Summary!E229</f>
        <v>Cal-34</v>
      </c>
      <c r="F229" t="str">
        <f>Summary!F229</f>
        <v>2 Hour Battery</v>
      </c>
      <c r="G229" s="73">
        <f>SUMIFS(AL$5:AL229,$F$5:$F229,$F229,$D$5:$D229,$D229)</f>
        <v>309011712.63935405</v>
      </c>
      <c r="H229" s="73">
        <f>SUMIFS(AM$5:AM229,$F$5:$F229,$F229,$D$5:$D229,$D229)</f>
        <v>-292224180.0216642</v>
      </c>
      <c r="I229" s="20">
        <f>SUMIFS(AN$5:AN229,$F$5:$F229,$F229,$D$5:$D229,$D229)</f>
        <v>149482291.00960177</v>
      </c>
      <c r="J229" s="73">
        <f t="shared" si="48"/>
        <v>149482291.00960177</v>
      </c>
      <c r="K229" s="73">
        <f t="shared" si="49"/>
        <v>458494003.64895582</v>
      </c>
      <c r="L229" s="73">
        <f t="shared" si="50"/>
        <v>166269823.62729162</v>
      </c>
      <c r="M229" s="73">
        <f>-SUMIFS(FinParameters!$E$8:$E$39,FinParameters!$B$8:$B$39,Financials!$E229,FinParameters!$C$8:$C$39,Financials!$F229)</f>
        <v>-14240664.00293438</v>
      </c>
      <c r="N229" s="73">
        <f>-SUMIFS(FinParameters!$F$8:$F$39,FinParameters!$B$8:$B$39,Financials!$E229,FinParameters!$C$8:$C$39,Financials!$F229)</f>
        <v>-73600000</v>
      </c>
      <c r="O229" s="73">
        <f>SUMIFS(FinParameters!$G$8:$G$39,FinParameters!$B$8:$B$39,Financials!$E229,FinParameters!$C$8:$C$39,Financials!$F229)</f>
        <v>4279073.1590893008</v>
      </c>
      <c r="P229" s="73">
        <f t="shared" si="51"/>
        <v>135241627.00666741</v>
      </c>
      <c r="Q229" s="73">
        <f>P229/SUMIFS(FinParameters!$H$8:$H$39,FinParameters!$B$8:$B$39,Financials!$E229,FinParameters!$C$8:$C$39,Financials!$F229)</f>
        <v>31375357.560624622</v>
      </c>
      <c r="R229" s="73">
        <f t="shared" si="63"/>
        <v>65920700.165756702</v>
      </c>
      <c r="S229" s="12">
        <f t="shared" si="52"/>
        <v>0.95094949202053503</v>
      </c>
      <c r="T229" s="114">
        <f t="shared" si="53"/>
        <v>309011712.63935405</v>
      </c>
      <c r="U229" s="73">
        <f>T229/SUMIFS(FinParameters!$L$8:$L$39,FinParameters!$B$8:$B$39,Financials!$E229,FinParameters!$C$8:$C$39,Financials!$F229)</f>
        <v>218695992.84323287</v>
      </c>
      <c r="V229" s="73">
        <f t="shared" si="54"/>
        <v>218695992.84323287</v>
      </c>
      <c r="W229" s="12"/>
      <c r="X229" s="73">
        <f t="shared" si="55"/>
        <v>444253339.64602143</v>
      </c>
      <c r="Y229" s="73">
        <f t="shared" si="56"/>
        <v>250071350.4038575</v>
      </c>
      <c r="Z229" s="73">
        <f t="shared" si="56"/>
        <v>284616693.00898957</v>
      </c>
      <c r="AA229" s="12">
        <f t="shared" si="57"/>
        <v>4.1057831448528628</v>
      </c>
      <c r="AB229" s="114">
        <f t="shared" si="58"/>
        <v>-292224180.0216642</v>
      </c>
      <c r="AC229" s="73">
        <f>AB229/SUMIFS(FinParameters!$L$8:$L$39,FinParameters!$B$8:$B$39,Financials!$E229,FinParameters!$C$8:$C$39,Financials!$F229)</f>
        <v>-206814999.45998636</v>
      </c>
      <c r="AD229" s="73">
        <f t="shared" si="59"/>
        <v>-206814999.45998636</v>
      </c>
      <c r="AE229" s="12"/>
      <c r="AF229" s="73">
        <f t="shared" si="60"/>
        <v>152029159.62435722</v>
      </c>
      <c r="AG229" s="73">
        <f t="shared" si="61"/>
        <v>43256350.94387114</v>
      </c>
      <c r="AH229" s="73">
        <f t="shared" si="61"/>
        <v>77801693.549003214</v>
      </c>
      <c r="AI229" s="12">
        <f t="shared" si="62"/>
        <v>1.1223406422068707</v>
      </c>
      <c r="AL229" s="73">
        <f>Summary!G229</f>
        <v>19547094.37716816</v>
      </c>
      <c r="AM229" s="73">
        <f>IF(D229&lt;&gt;"avg",SUMIFS(Summary!$H:$H,Summary!$C:$C,Financials!C229,Summary!$E:$E,Financials!E229,Summary!$D:$D,1-Financials!D229,Summary!$F:$F,Financials!F229),SUMIFS(Summary!$H:$H,Summary!$C:$C,Financials!C229,Summary!$E:$E,Financials!E229,Summary!$D:$D,"avg",Summary!$F:$F,Financials!F229))</f>
        <v>-26755142.725660257</v>
      </c>
      <c r="AN229" s="20">
        <f>Summary!I229</f>
        <v>11310456.880372178</v>
      </c>
      <c r="AP229" s="12">
        <v>1</v>
      </c>
    </row>
    <row r="230" spans="1:42" x14ac:dyDescent="0.3">
      <c r="A230">
        <v>226</v>
      </c>
      <c r="B230" t="str">
        <f>Summary!B230</f>
        <v>MarinusPortlandYallourn</v>
      </c>
      <c r="C230" t="str">
        <f>Summary!C230</f>
        <v>Wind</v>
      </c>
      <c r="D230" s="104">
        <f>Summary!D230</f>
        <v>0.95</v>
      </c>
      <c r="E230" t="str">
        <f>Summary!E230</f>
        <v>Cal-34</v>
      </c>
      <c r="F230" t="str">
        <f>Summary!F230</f>
        <v>2 Hour Battery</v>
      </c>
      <c r="G230" s="73">
        <f>SUMIFS(AL$5:AL230,$F$5:$F230,$F230,$D$5:$D230,$D230)</f>
        <v>180678928.89464629</v>
      </c>
      <c r="H230" s="73">
        <f>SUMIFS(AM$5:AM230,$F$5:$F230,$F230,$D$5:$D230,$D230)</f>
        <v>-129031555.58155103</v>
      </c>
      <c r="I230" s="20">
        <f>SUMIFS(AN$5:AN230,$F$5:$F230,$F230,$D$5:$D230,$D230)</f>
        <v>109008883.17115216</v>
      </c>
      <c r="J230" s="73">
        <f t="shared" si="48"/>
        <v>109008883.17115216</v>
      </c>
      <c r="K230" s="73">
        <f t="shared" si="49"/>
        <v>289687812.06579846</v>
      </c>
      <c r="L230" s="73">
        <f t="shared" si="50"/>
        <v>160656256.48424742</v>
      </c>
      <c r="M230" s="73">
        <f>-SUMIFS(FinParameters!$E$8:$E$39,FinParameters!$B$8:$B$39,Financials!$E230,FinParameters!$C$8:$C$39,Financials!$F230)</f>
        <v>-14240664.00293438</v>
      </c>
      <c r="N230" s="73">
        <f>-SUMIFS(FinParameters!$F$8:$F$39,FinParameters!$B$8:$B$39,Financials!$E230,FinParameters!$C$8:$C$39,Financials!$F230)</f>
        <v>-73600000</v>
      </c>
      <c r="O230" s="73">
        <f>SUMIFS(FinParameters!$G$8:$G$39,FinParameters!$B$8:$B$39,Financials!$E230,FinParameters!$C$8:$C$39,Financials!$F230)</f>
        <v>4279073.1590893008</v>
      </c>
      <c r="P230" s="73">
        <f t="shared" si="51"/>
        <v>94768219.168217778</v>
      </c>
      <c r="Q230" s="73">
        <f>P230/SUMIFS(FinParameters!$H$8:$H$39,FinParameters!$B$8:$B$39,Financials!$E230,FinParameters!$C$8:$C$39,Financials!$F230)</f>
        <v>21985736.400818996</v>
      </c>
      <c r="R230" s="73">
        <f t="shared" si="63"/>
        <v>25447292.327307079</v>
      </c>
      <c r="S230" s="12">
        <f t="shared" si="52"/>
        <v>0.36709394243541776</v>
      </c>
      <c r="T230" s="114">
        <f t="shared" si="53"/>
        <v>180678928.89464629</v>
      </c>
      <c r="U230" s="73">
        <f>T230/SUMIFS(FinParameters!$L$8:$L$39,FinParameters!$B$8:$B$39,Financials!$E230,FinParameters!$C$8:$C$39,Financials!$F230)</f>
        <v>127871391.67952137</v>
      </c>
      <c r="V230" s="73">
        <f t="shared" si="54"/>
        <v>127871391.67952137</v>
      </c>
      <c r="W230" s="12"/>
      <c r="X230" s="73">
        <f t="shared" si="55"/>
        <v>275447148.06286407</v>
      </c>
      <c r="Y230" s="73">
        <f t="shared" si="56"/>
        <v>149857128.08034036</v>
      </c>
      <c r="Z230" s="73">
        <f t="shared" si="56"/>
        <v>153318684.00682846</v>
      </c>
      <c r="AA230" s="12">
        <f t="shared" si="57"/>
        <v>2.2117229384236294</v>
      </c>
      <c r="AB230" s="114">
        <f t="shared" si="58"/>
        <v>-129031555.58155103</v>
      </c>
      <c r="AC230" s="73">
        <f>AB230/SUMIFS(FinParameters!$L$8:$L$39,FinParameters!$B$8:$B$39,Financials!$E230,FinParameters!$C$8:$C$39,Financials!$F230)</f>
        <v>-91319140.996276617</v>
      </c>
      <c r="AD230" s="73">
        <f t="shared" si="59"/>
        <v>-91319140.996276617</v>
      </c>
      <c r="AE230" s="12"/>
      <c r="AF230" s="73">
        <f t="shared" si="60"/>
        <v>146415592.48131305</v>
      </c>
      <c r="AG230" s="73">
        <f t="shared" si="61"/>
        <v>58537987.084063739</v>
      </c>
      <c r="AH230" s="73">
        <f t="shared" si="61"/>
        <v>61999543.01055184</v>
      </c>
      <c r="AI230" s="12">
        <f t="shared" si="62"/>
        <v>0.89438421896520215</v>
      </c>
      <c r="AL230" s="73">
        <f>Summary!G230</f>
        <v>8779102.6117058806</v>
      </c>
      <c r="AM230" s="73">
        <f>IF(D230&lt;&gt;"avg",SUMIFS(Summary!$H:$H,Summary!$C:$C,Financials!C230,Summary!$E:$E,Financials!E230,Summary!$D:$D,1-Financials!D230,Summary!$F:$F,Financials!F230),SUMIFS(Summary!$H:$H,Summary!$C:$C,Financials!C230,Summary!$E:$E,Financials!E230,Summary!$D:$D,"avg",Summary!$F:$F,Financials!F230))</f>
        <v>-11793220.559256475</v>
      </c>
      <c r="AN230" s="20">
        <f>Summary!I230</f>
        <v>8459442.2869296931</v>
      </c>
      <c r="AP230" s="12">
        <v>1</v>
      </c>
    </row>
    <row r="231" spans="1:42" x14ac:dyDescent="0.3">
      <c r="A231">
        <v>227</v>
      </c>
      <c r="B231" t="str">
        <f>Summary!B231</f>
        <v>MarinusPortlandYallourn</v>
      </c>
      <c r="C231" t="str">
        <f>Summary!C231</f>
        <v>Wind</v>
      </c>
      <c r="D231" s="104">
        <f>Summary!D231</f>
        <v>0.75</v>
      </c>
      <c r="E231" t="str">
        <f>Summary!E231</f>
        <v>Cal-34</v>
      </c>
      <c r="F231" t="str">
        <f>Summary!F231</f>
        <v>2 Hour Battery</v>
      </c>
      <c r="G231" s="73">
        <f>SUMIFS(AL$5:AL231,$F$5:$F231,$F231,$D$5:$D231,$D231)</f>
        <v>110317542.10539484</v>
      </c>
      <c r="H231" s="73">
        <f>SUMIFS(AM$5:AM231,$F$5:$F231,$F231,$D$5:$D231,$D231)</f>
        <v>-52443363.845191218</v>
      </c>
      <c r="I231" s="20">
        <f>SUMIFS(AN$5:AN231,$F$5:$F231,$F231,$D$5:$D231,$D231)</f>
        <v>92145672.730105788</v>
      </c>
      <c r="J231" s="73">
        <f t="shared" si="48"/>
        <v>92145672.730105788</v>
      </c>
      <c r="K231" s="73">
        <f t="shared" si="49"/>
        <v>202463214.83550063</v>
      </c>
      <c r="L231" s="73">
        <f t="shared" si="50"/>
        <v>150019850.99030942</v>
      </c>
      <c r="M231" s="73">
        <f>-SUMIFS(FinParameters!$E$8:$E$39,FinParameters!$B$8:$B$39,Financials!$E231,FinParameters!$C$8:$C$39,Financials!$F231)</f>
        <v>-14240664.00293438</v>
      </c>
      <c r="N231" s="73">
        <f>-SUMIFS(FinParameters!$F$8:$F$39,FinParameters!$B$8:$B$39,Financials!$E231,FinParameters!$C$8:$C$39,Financials!$F231)</f>
        <v>-73600000</v>
      </c>
      <c r="O231" s="73">
        <f>SUMIFS(FinParameters!$G$8:$G$39,FinParameters!$B$8:$B$39,Financials!$E231,FinParameters!$C$8:$C$39,Financials!$F231)</f>
        <v>4279073.1590893008</v>
      </c>
      <c r="P231" s="73">
        <f t="shared" si="51"/>
        <v>77905008.727171406</v>
      </c>
      <c r="Q231" s="73">
        <f>P231/SUMIFS(FinParameters!$H$8:$H$39,FinParameters!$B$8:$B$39,Financials!$E231,FinParameters!$C$8:$C$39,Financials!$F231)</f>
        <v>18073558.849288914</v>
      </c>
      <c r="R231" s="73">
        <f t="shared" si="63"/>
        <v>8584081.8862607069</v>
      </c>
      <c r="S231" s="12">
        <f t="shared" si="52"/>
        <v>0.12383103165889427</v>
      </c>
      <c r="T231" s="114">
        <f t="shared" si="53"/>
        <v>110317542.10539484</v>
      </c>
      <c r="U231" s="73">
        <f>T231/SUMIFS(FinParameters!$L$8:$L$39,FinParameters!$B$8:$B$39,Financials!$E231,FinParameters!$C$8:$C$39,Financials!$F231)</f>
        <v>78074724.717382491</v>
      </c>
      <c r="V231" s="73">
        <f t="shared" si="54"/>
        <v>78074724.717382491</v>
      </c>
      <c r="W231" s="12"/>
      <c r="X231" s="73">
        <f t="shared" si="55"/>
        <v>188222550.83256626</v>
      </c>
      <c r="Y231" s="73">
        <f t="shared" si="56"/>
        <v>96148283.566671401</v>
      </c>
      <c r="Z231" s="73">
        <f t="shared" si="56"/>
        <v>86658806.603643194</v>
      </c>
      <c r="AA231" s="12">
        <f t="shared" si="57"/>
        <v>1.2501103281916925</v>
      </c>
      <c r="AB231" s="114">
        <f t="shared" si="58"/>
        <v>-52443363.845191218</v>
      </c>
      <c r="AC231" s="73">
        <f>AB231/SUMIFS(FinParameters!$L$8:$L$39,FinParameters!$B$8:$B$39,Financials!$E231,FinParameters!$C$8:$C$39,Financials!$F231)</f>
        <v>-37115594.830376491</v>
      </c>
      <c r="AD231" s="73">
        <f t="shared" si="59"/>
        <v>-37115594.830376491</v>
      </c>
      <c r="AE231" s="12"/>
      <c r="AF231" s="73">
        <f t="shared" si="60"/>
        <v>135779186.98737505</v>
      </c>
      <c r="AG231" s="73">
        <f t="shared" si="61"/>
        <v>59032688.73629491</v>
      </c>
      <c r="AH231" s="73">
        <f t="shared" si="61"/>
        <v>49543211.773266703</v>
      </c>
      <c r="AI231" s="12">
        <f t="shared" si="62"/>
        <v>0.71469344151971281</v>
      </c>
      <c r="AL231" s="73">
        <f>Summary!G231</f>
        <v>5097447.9264059858</v>
      </c>
      <c r="AM231" s="73">
        <f>IF(D231&lt;&gt;"avg",SUMIFS(Summary!$H:$H,Summary!$C:$C,Financials!C231,Summary!$E:$E,Financials!E231,Summary!$D:$D,1-Financials!D231,Summary!$F:$F,Financials!F231),SUMIFS(Summary!$H:$H,Summary!$C:$C,Financials!C231,Summary!$E:$E,Financials!E231,Summary!$D:$D,"avg",Summary!$F:$F,Financials!F231))</f>
        <v>-5316620.215034415</v>
      </c>
      <c r="AN231" s="20">
        <f>Summary!I231</f>
        <v>7521611.4248072989</v>
      </c>
      <c r="AP231" s="12">
        <v>1</v>
      </c>
    </row>
    <row r="232" spans="1:42" x14ac:dyDescent="0.3">
      <c r="A232">
        <v>228</v>
      </c>
      <c r="B232" t="str">
        <f>Summary!B232</f>
        <v>MarinusPortlandYallourn</v>
      </c>
      <c r="C232" t="str">
        <f>Summary!C232</f>
        <v>Wind</v>
      </c>
      <c r="D232" s="104">
        <f>Summary!D232</f>
        <v>0.5</v>
      </c>
      <c r="E232" t="str">
        <f>Summary!E232</f>
        <v>Cal-34</v>
      </c>
      <c r="F232" t="str">
        <f>Summary!F232</f>
        <v>2 Hour Battery</v>
      </c>
      <c r="G232" s="73">
        <f>SUMIFS(AL$5:AL232,$F$5:$F232,$F232,$D$5:$D232,$D232)</f>
        <v>60211040.547846429</v>
      </c>
      <c r="H232" s="73">
        <f>SUMIFS(AM$5:AM232,$F$5:$F232,$F232,$D$5:$D232,$D232)</f>
        <v>554201.92141689465</v>
      </c>
      <c r="I232" s="20">
        <f>SUMIFS(AN$5:AN232,$F$5:$F232,$F232,$D$5:$D232,$D232)</f>
        <v>80045393.76177983</v>
      </c>
      <c r="J232" s="73">
        <f t="shared" si="48"/>
        <v>80045393.76177983</v>
      </c>
      <c r="K232" s="73">
        <f t="shared" si="49"/>
        <v>140256434.30962625</v>
      </c>
      <c r="L232" s="73">
        <f t="shared" si="50"/>
        <v>140810636.23104316</v>
      </c>
      <c r="M232" s="73">
        <f>-SUMIFS(FinParameters!$E$8:$E$39,FinParameters!$B$8:$B$39,Financials!$E232,FinParameters!$C$8:$C$39,Financials!$F232)</f>
        <v>-14240664.00293438</v>
      </c>
      <c r="N232" s="73">
        <f>-SUMIFS(FinParameters!$F$8:$F$39,FinParameters!$B$8:$B$39,Financials!$E232,FinParameters!$C$8:$C$39,Financials!$F232)</f>
        <v>-73600000</v>
      </c>
      <c r="O232" s="73">
        <f>SUMIFS(FinParameters!$G$8:$G$39,FinParameters!$B$8:$B$39,Financials!$E232,FinParameters!$C$8:$C$39,Financials!$F232)</f>
        <v>4279073.1590893008</v>
      </c>
      <c r="P232" s="73">
        <f t="shared" si="51"/>
        <v>65804729.758845448</v>
      </c>
      <c r="Q232" s="73">
        <f>P232/SUMIFS(FinParameters!$H$8:$H$39,FinParameters!$B$8:$B$39,Financials!$E232,FinParameters!$C$8:$C$39,Financials!$F232)</f>
        <v>15266356.750220586</v>
      </c>
      <c r="R232" s="73">
        <f t="shared" si="63"/>
        <v>-3516197.0820652507</v>
      </c>
      <c r="S232" s="12">
        <f t="shared" si="52"/>
        <v>-5.0723457436378627E-2</v>
      </c>
      <c r="T232" s="114">
        <f t="shared" si="53"/>
        <v>60211040.547846429</v>
      </c>
      <c r="U232" s="73">
        <f>T232/SUMIFS(FinParameters!$L$8:$L$39,FinParameters!$B$8:$B$39,Financials!$E232,FinParameters!$C$8:$C$39,Financials!$F232)</f>
        <v>42612990.880716644</v>
      </c>
      <c r="V232" s="73">
        <f t="shared" si="54"/>
        <v>42612990.880716644</v>
      </c>
      <c r="W232" s="12"/>
      <c r="X232" s="73">
        <f t="shared" si="55"/>
        <v>126015770.30669187</v>
      </c>
      <c r="Y232" s="73">
        <f t="shared" si="56"/>
        <v>57879347.630937234</v>
      </c>
      <c r="Z232" s="73">
        <f t="shared" si="56"/>
        <v>39096793.798651397</v>
      </c>
      <c r="AA232" s="12">
        <f t="shared" si="57"/>
        <v>0.56399698590841518</v>
      </c>
      <c r="AB232" s="114">
        <f t="shared" si="58"/>
        <v>554201.92141689465</v>
      </c>
      <c r="AC232" s="73">
        <f>AB232/SUMIFS(FinParameters!$L$8:$L$39,FinParameters!$B$8:$B$39,Financials!$E232,FinParameters!$C$8:$C$39,Financials!$F232)</f>
        <v>392223.77172916097</v>
      </c>
      <c r="AD232" s="73">
        <f t="shared" si="59"/>
        <v>392223.77172916097</v>
      </c>
      <c r="AE232" s="12"/>
      <c r="AF232" s="73">
        <f t="shared" si="60"/>
        <v>126569972.22810876</v>
      </c>
      <c r="AG232" s="73">
        <f t="shared" si="61"/>
        <v>58271571.402666397</v>
      </c>
      <c r="AH232" s="73">
        <f t="shared" si="61"/>
        <v>39489017.570380561</v>
      </c>
      <c r="AI232" s="12">
        <f t="shared" si="62"/>
        <v>0.56965507199588639</v>
      </c>
      <c r="AL232" s="73">
        <f>Summary!G232</f>
        <v>1818270.7165544797</v>
      </c>
      <c r="AM232" s="73">
        <f>IF(D232&lt;&gt;"avg",SUMIFS(Summary!$H:$H,Summary!$C:$C,Financials!C232,Summary!$E:$E,Financials!E232,Summary!$D:$D,1-Financials!D232,Summary!$F:$F,Financials!F232),SUMIFS(Summary!$H:$H,Summary!$C:$C,Financials!C232,Summary!$E:$E,Financials!E232,Summary!$D:$D,"avg",Summary!$F:$F,Financials!F232))</f>
        <v>-156929.40771641416</v>
      </c>
      <c r="AN232" s="20">
        <f>Summary!I232</f>
        <v>6672262.7926294515</v>
      </c>
      <c r="AP232" s="12">
        <v>1</v>
      </c>
    </row>
    <row r="233" spans="1:42" x14ac:dyDescent="0.3">
      <c r="A233">
        <v>229</v>
      </c>
      <c r="B233" t="str">
        <f>Summary!B233</f>
        <v>MarinusPortlandYallourn</v>
      </c>
      <c r="C233" t="str">
        <f>Summary!C233</f>
        <v>Wind</v>
      </c>
      <c r="D233" s="104">
        <f>Summary!D233</f>
        <v>0.25</v>
      </c>
      <c r="E233" t="str">
        <f>Summary!E233</f>
        <v>Cal-34</v>
      </c>
      <c r="F233" t="str">
        <f>Summary!F233</f>
        <v>2 Hour Battery</v>
      </c>
      <c r="G233" s="73">
        <f>SUMIFS(AL$5:AL233,$F$5:$F233,$F233,$D$5:$D233,$D233)</f>
        <v>19984860.415169794</v>
      </c>
      <c r="H233" s="73">
        <f>SUMIFS(AM$5:AM233,$F$5:$F233,$F233,$D$5:$D233,$D233)</f>
        <v>52035459.384330325</v>
      </c>
      <c r="I233" s="20">
        <f>SUMIFS(AN$5:AN233,$F$5:$F233,$F233,$D$5:$D233,$D233)</f>
        <v>68079181.142963156</v>
      </c>
      <c r="J233" s="73">
        <f t="shared" si="48"/>
        <v>68079181.142963156</v>
      </c>
      <c r="K233" s="73">
        <f t="shared" si="49"/>
        <v>88064041.558132946</v>
      </c>
      <c r="L233" s="73">
        <f t="shared" si="50"/>
        <v>140099500.94246328</v>
      </c>
      <c r="M233" s="73">
        <f>-SUMIFS(FinParameters!$E$8:$E$39,FinParameters!$B$8:$B$39,Financials!$E233,FinParameters!$C$8:$C$39,Financials!$F233)</f>
        <v>-14240664.00293438</v>
      </c>
      <c r="N233" s="73">
        <f>-SUMIFS(FinParameters!$F$8:$F$39,FinParameters!$B$8:$B$39,Financials!$E233,FinParameters!$C$8:$C$39,Financials!$F233)</f>
        <v>-73600000</v>
      </c>
      <c r="O233" s="73">
        <f>SUMIFS(FinParameters!$G$8:$G$39,FinParameters!$B$8:$B$39,Financials!$E233,FinParameters!$C$8:$C$39,Financials!$F233)</f>
        <v>4279073.1590893008</v>
      </c>
      <c r="P233" s="73">
        <f t="shared" si="51"/>
        <v>53838517.140028775</v>
      </c>
      <c r="Q233" s="73">
        <f>P233/SUMIFS(FinParameters!$H$8:$H$39,FinParameters!$B$8:$B$39,Financials!$E233,FinParameters!$C$8:$C$39,Financials!$F233)</f>
        <v>12490257.350415803</v>
      </c>
      <c r="R233" s="73">
        <f t="shared" si="63"/>
        <v>-15482409.700881924</v>
      </c>
      <c r="S233" s="12">
        <f t="shared" si="52"/>
        <v>-0.22334395119115411</v>
      </c>
      <c r="T233" s="114">
        <f t="shared" si="53"/>
        <v>19984860.415169794</v>
      </c>
      <c r="U233" s="73">
        <f>T233/SUMIFS(FinParameters!$L$8:$L$39,FinParameters!$B$8:$B$39,Financials!$E233,FinParameters!$C$8:$C$39,Financials!$F233)</f>
        <v>14143829.219282363</v>
      </c>
      <c r="V233" s="73">
        <f t="shared" si="54"/>
        <v>14143829.219282363</v>
      </c>
      <c r="W233" s="12"/>
      <c r="X233" s="73">
        <f t="shared" si="55"/>
        <v>73823377.555198565</v>
      </c>
      <c r="Y233" s="73">
        <f t="shared" si="56"/>
        <v>26634086.569698166</v>
      </c>
      <c r="Z233" s="73">
        <f t="shared" si="56"/>
        <v>-1338580.4815995619</v>
      </c>
      <c r="AA233" s="12">
        <f t="shared" si="57"/>
        <v>-1.9309904564195471E-2</v>
      </c>
      <c r="AB233" s="114">
        <f t="shared" si="58"/>
        <v>52035459.384330325</v>
      </c>
      <c r="AC233" s="73">
        <f>AB233/SUMIFS(FinParameters!$L$8:$L$39,FinParameters!$B$8:$B$39,Financials!$E233,FinParameters!$C$8:$C$39,Financials!$F233)</f>
        <v>36826909.750153437</v>
      </c>
      <c r="AD233" s="73">
        <f t="shared" si="59"/>
        <v>36826909.750153437</v>
      </c>
      <c r="AE233" s="12"/>
      <c r="AF233" s="73">
        <f t="shared" si="60"/>
        <v>125858836.93952888</v>
      </c>
      <c r="AG233" s="73">
        <f t="shared" si="61"/>
        <v>63460996.319851607</v>
      </c>
      <c r="AH233" s="73">
        <f t="shared" si="61"/>
        <v>35488329.268553875</v>
      </c>
      <c r="AI233" s="12">
        <f t="shared" si="62"/>
        <v>0.51194250979936329</v>
      </c>
      <c r="AL233" s="73">
        <f>Summary!G233</f>
        <v>-2332518.9322687602</v>
      </c>
      <c r="AM233" s="73">
        <f>IF(D233&lt;&gt;"avg",SUMIFS(Summary!$H:$H,Summary!$C:$C,Financials!C233,Summary!$E:$E,Financials!E233,Summary!$D:$D,1-Financials!D233,Summary!$F:$F,Financials!F233),SUMIFS(Summary!$H:$H,Summary!$C:$C,Financials!C233,Summary!$E:$E,Financials!E233,Summary!$D:$D,"avg",Summary!$F:$F,Financials!F233))</f>
        <v>5706034.4691491816</v>
      </c>
      <c r="AN233" s="20">
        <f>Summary!I233</f>
        <v>5608410.545958709</v>
      </c>
      <c r="AP233" s="12">
        <v>1</v>
      </c>
    </row>
    <row r="234" spans="1:42" x14ac:dyDescent="0.3">
      <c r="A234">
        <v>230</v>
      </c>
      <c r="B234" t="str">
        <f>Summary!B234</f>
        <v>MarinusPortlandYallourn</v>
      </c>
      <c r="C234" t="str">
        <f>Summary!C234</f>
        <v>Wind</v>
      </c>
      <c r="D234" s="104">
        <f>Summary!D234</f>
        <v>0.05</v>
      </c>
      <c r="E234" t="str">
        <f>Summary!E234</f>
        <v>Cal-34</v>
      </c>
      <c r="F234" t="str">
        <f>Summary!F234</f>
        <v>2 Hour Battery</v>
      </c>
      <c r="G234" s="73">
        <f>SUMIFS(AL$5:AL234,$F$5:$F234,$F234,$D$5:$D234,$D234)</f>
        <v>-25989402.754377011</v>
      </c>
      <c r="H234" s="73">
        <f>SUMIFS(AM$5:AM234,$F$5:$F234,$F234,$D$5:$D234,$D234)</f>
        <v>120012861.67693315</v>
      </c>
      <c r="I234" s="20">
        <f>SUMIFS(AN$5:AN234,$F$5:$F234,$F234,$D$5:$D234,$D234)</f>
        <v>53261056.377916969</v>
      </c>
      <c r="J234" s="73">
        <f t="shared" si="48"/>
        <v>53261056.377916969</v>
      </c>
      <c r="K234" s="73">
        <f t="shared" si="49"/>
        <v>27271653.623539958</v>
      </c>
      <c r="L234" s="73">
        <f t="shared" si="50"/>
        <v>147284515.30047312</v>
      </c>
      <c r="M234" s="73">
        <f>-SUMIFS(FinParameters!$E$8:$E$39,FinParameters!$B$8:$B$39,Financials!$E234,FinParameters!$C$8:$C$39,Financials!$F234)</f>
        <v>-14240664.00293438</v>
      </c>
      <c r="N234" s="73">
        <f>-SUMIFS(FinParameters!$F$8:$F$39,FinParameters!$B$8:$B$39,Financials!$E234,FinParameters!$C$8:$C$39,Financials!$F234)</f>
        <v>-73600000</v>
      </c>
      <c r="O234" s="73">
        <f>SUMIFS(FinParameters!$G$8:$G$39,FinParameters!$B$8:$B$39,Financials!$E234,FinParameters!$C$8:$C$39,Financials!$F234)</f>
        <v>4279073.1590893008</v>
      </c>
      <c r="P234" s="73">
        <f t="shared" si="51"/>
        <v>39020392.374982588</v>
      </c>
      <c r="Q234" s="73">
        <f>P234/SUMIFS(FinParameters!$H$8:$H$39,FinParameters!$B$8:$B$39,Financials!$E234,FinParameters!$C$8:$C$39,Financials!$F234)</f>
        <v>9052529.0919532664</v>
      </c>
      <c r="R234" s="73">
        <f t="shared" si="63"/>
        <v>-30300534.465928111</v>
      </c>
      <c r="S234" s="12">
        <f t="shared" si="52"/>
        <v>-0.43710515491904578</v>
      </c>
      <c r="T234" s="114">
        <f t="shared" si="53"/>
        <v>-25989402.754377011</v>
      </c>
      <c r="U234" s="73">
        <f>T234/SUMIFS(FinParameters!$L$8:$L$39,FinParameters!$B$8:$B$39,Financials!$E234,FinParameters!$C$8:$C$39,Financials!$F234)</f>
        <v>-18393407.130831443</v>
      </c>
      <c r="V234" s="73">
        <f t="shared" si="54"/>
        <v>-18393407.130831443</v>
      </c>
      <c r="W234" s="12"/>
      <c r="X234" s="73">
        <f t="shared" si="55"/>
        <v>13030989.620605579</v>
      </c>
      <c r="Y234" s="73">
        <f t="shared" si="56"/>
        <v>-9340878.0388781764</v>
      </c>
      <c r="Z234" s="73">
        <f t="shared" si="56"/>
        <v>-48693941.596759558</v>
      </c>
      <c r="AA234" s="12">
        <f t="shared" si="57"/>
        <v>-0.70244216019371164</v>
      </c>
      <c r="AB234" s="114">
        <f t="shared" si="58"/>
        <v>120012861.67693315</v>
      </c>
      <c r="AC234" s="73">
        <f>AB234/SUMIFS(FinParameters!$L$8:$L$39,FinParameters!$B$8:$B$39,Financials!$E234,FinParameters!$C$8:$C$39,Financials!$F234)</f>
        <v>84936366.049743965</v>
      </c>
      <c r="AD234" s="73">
        <f t="shared" si="59"/>
        <v>84936366.049743965</v>
      </c>
      <c r="AE234" s="12"/>
      <c r="AF234" s="73">
        <f t="shared" si="60"/>
        <v>133043851.29753873</v>
      </c>
      <c r="AG234" s="73">
        <f t="shared" si="61"/>
        <v>75595488.010865793</v>
      </c>
      <c r="AH234" s="73">
        <f t="shared" si="61"/>
        <v>36242424.452984408</v>
      </c>
      <c r="AI234" s="12">
        <f t="shared" si="62"/>
        <v>0.52282082921596829</v>
      </c>
      <c r="AL234" s="73">
        <f>Summary!G234</f>
        <v>-7260338.3949745549</v>
      </c>
      <c r="AM234" s="73">
        <f>IF(D234&lt;&gt;"avg",SUMIFS(Summary!$H:$H,Summary!$C:$C,Financials!C234,Summary!$E:$E,Financials!E234,Summary!$D:$D,1-Financials!D234,Summary!$F:$F,Financials!F234),SUMIFS(Summary!$H:$H,Summary!$C:$C,Financials!C234,Summary!$E:$E,Financials!E234,Summary!$D:$D,"avg",Summary!$F:$F,Financials!F234))</f>
        <v>13665409.779925922</v>
      </c>
      <c r="AN234" s="20">
        <f>Summary!I234</f>
        <v>4268636.2697583437</v>
      </c>
      <c r="AP234" s="12">
        <v>1</v>
      </c>
    </row>
    <row r="235" spans="1:42" x14ac:dyDescent="0.3">
      <c r="A235">
        <v>231</v>
      </c>
      <c r="B235" t="str">
        <f>Summary!B235</f>
        <v>MarinusPortlandYallourn</v>
      </c>
      <c r="C235" t="str">
        <f>Summary!C235</f>
        <v>Wind</v>
      </c>
      <c r="D235" s="104">
        <f>Summary!D235</f>
        <v>0</v>
      </c>
      <c r="E235" t="str">
        <f>Summary!E235</f>
        <v>Cal-34</v>
      </c>
      <c r="F235" t="str">
        <f>Summary!F235</f>
        <v>2 Hour Battery</v>
      </c>
      <c r="G235" s="73">
        <f>SUMIFS(AL$5:AL235,$F$5:$F235,$F235,$D$5:$D235,$D235)</f>
        <v>-85649930.616527796</v>
      </c>
      <c r="H235" s="73">
        <f>SUMIFS(AM$5:AM235,$F$5:$F235,$F235,$D$5:$D235,$D235)</f>
        <v>259835153.87459061</v>
      </c>
      <c r="I235" s="20">
        <f>SUMIFS(AN$5:AN235,$F$5:$F235,$F235,$D$5:$D235,$D235)</f>
        <v>32255299.933696844</v>
      </c>
      <c r="J235" s="73">
        <f t="shared" si="48"/>
        <v>32255299.933696844</v>
      </c>
      <c r="K235" s="73">
        <f t="shared" si="49"/>
        <v>-53394630.682830952</v>
      </c>
      <c r="L235" s="73">
        <f t="shared" si="50"/>
        <v>206440523.19175965</v>
      </c>
      <c r="M235" s="73">
        <f>-SUMIFS(FinParameters!$E$8:$E$39,FinParameters!$B$8:$B$39,Financials!$E235,FinParameters!$C$8:$C$39,Financials!$F235)</f>
        <v>-14240664.00293438</v>
      </c>
      <c r="N235" s="73">
        <f>-SUMIFS(FinParameters!$F$8:$F$39,FinParameters!$B$8:$B$39,Financials!$E235,FinParameters!$C$8:$C$39,Financials!$F235)</f>
        <v>-73600000</v>
      </c>
      <c r="O235" s="73">
        <f>SUMIFS(FinParameters!$G$8:$G$39,FinParameters!$B$8:$B$39,Financials!$E235,FinParameters!$C$8:$C$39,Financials!$F235)</f>
        <v>4279073.1590893008</v>
      </c>
      <c r="P235" s="73">
        <f t="shared" si="51"/>
        <v>18014635.930762462</v>
      </c>
      <c r="Q235" s="73">
        <f>P235/SUMIFS(FinParameters!$H$8:$H$39,FinParameters!$B$8:$B$39,Financials!$E235,FinParameters!$C$8:$C$39,Financials!$F235)</f>
        <v>4179302.3062661239</v>
      </c>
      <c r="R235" s="73">
        <f t="shared" si="63"/>
        <v>-51306290.910148233</v>
      </c>
      <c r="S235" s="12">
        <f t="shared" si="52"/>
        <v>-0.74012701861148689</v>
      </c>
      <c r="T235" s="114">
        <f t="shared" si="53"/>
        <v>-85649930.616527796</v>
      </c>
      <c r="U235" s="73">
        <f>T235/SUMIFS(FinParameters!$L$8:$L$39,FinParameters!$B$8:$B$39,Financials!$E235,FinParameters!$C$8:$C$39,Financials!$F235)</f>
        <v>-60616785.212270424</v>
      </c>
      <c r="V235" s="73">
        <f t="shared" si="54"/>
        <v>-60616785.212270424</v>
      </c>
      <c r="W235" s="12"/>
      <c r="X235" s="73">
        <f t="shared" si="55"/>
        <v>-67635294.685765326</v>
      </c>
      <c r="Y235" s="73">
        <f t="shared" si="56"/>
        <v>-56437482.906004302</v>
      </c>
      <c r="Z235" s="73">
        <f t="shared" si="56"/>
        <v>-111923076.12241866</v>
      </c>
      <c r="AA235" s="12">
        <f t="shared" si="57"/>
        <v>-1.6145640461397539</v>
      </c>
      <c r="AB235" s="114">
        <f t="shared" si="58"/>
        <v>259835153.87459061</v>
      </c>
      <c r="AC235" s="73">
        <f>AB235/SUMIFS(FinParameters!$L$8:$L$39,FinParameters!$B$8:$B$39,Financials!$E235,FinParameters!$C$8:$C$39,Financials!$F235)</f>
        <v>183892404.81152192</v>
      </c>
      <c r="AD235" s="73">
        <f t="shared" si="59"/>
        <v>183892404.81152192</v>
      </c>
      <c r="AE235" s="12"/>
      <c r="AF235" s="73">
        <f t="shared" si="60"/>
        <v>192199859.18882528</v>
      </c>
      <c r="AG235" s="73">
        <f t="shared" si="61"/>
        <v>127454921.90551761</v>
      </c>
      <c r="AH235" s="73">
        <f t="shared" si="61"/>
        <v>71969328.689103261</v>
      </c>
      <c r="AI235" s="12">
        <f t="shared" si="62"/>
        <v>1.0382049399638085</v>
      </c>
      <c r="AL235" s="73">
        <f>Summary!G235</f>
        <v>-11771121.896834217</v>
      </c>
      <c r="AM235" s="73">
        <f>IF(D235&lt;&gt;"avg",SUMIFS(Summary!$H:$H,Summary!$C:$C,Financials!C235,Summary!$E:$E,Financials!E235,Summary!$D:$D,1-Financials!D235,Summary!$F:$F,Financials!F235),SUMIFS(Summary!$H:$H,Summary!$C:$C,Financials!C235,Summary!$E:$E,Financials!E235,Summary!$D:$D,"avg",Summary!$F:$F,Financials!F235))</f>
        <v>24413090.942584444</v>
      </c>
      <c r="AN235" s="20">
        <f>Summary!I235</f>
        <v>2909665.4950489043</v>
      </c>
      <c r="AP235" s="12">
        <v>1</v>
      </c>
    </row>
    <row r="236" spans="1:42" x14ac:dyDescent="0.3">
      <c r="A236">
        <v>232</v>
      </c>
      <c r="B236" t="str">
        <f>Summary!B236</f>
        <v>MarinusPortlandYallourn</v>
      </c>
      <c r="C236" t="str">
        <f>Summary!C236</f>
        <v>Wind</v>
      </c>
      <c r="D236" s="104" t="str">
        <f>Summary!D236</f>
        <v>avg</v>
      </c>
      <c r="E236" t="str">
        <f>Summary!E236</f>
        <v>Cal-34</v>
      </c>
      <c r="F236" t="str">
        <f>Summary!F236</f>
        <v>2 Hour Battery</v>
      </c>
      <c r="G236" s="73">
        <f>SUMIFS(AL$5:AL236,$F$5:$F236,$F236,$D$5:$D236,$D236)</f>
        <v>67246301.891390994</v>
      </c>
      <c r="H236" s="73">
        <f>SUMIFS(AM$5:AM236,$F$5:$F236,$F236,$D$5:$D236,$D236)</f>
        <v>-1346816.3449290036</v>
      </c>
      <c r="I236" s="20">
        <f>SUMIFS(AN$5:AN236,$F$5:$F236,$F236,$D$5:$D236,$D236)</f>
        <v>80395286.412603781</v>
      </c>
      <c r="J236" s="73">
        <f t="shared" si="48"/>
        <v>80395286.412603781</v>
      </c>
      <c r="K236" s="73">
        <f t="shared" si="49"/>
        <v>147641588.30399477</v>
      </c>
      <c r="L236" s="73">
        <f t="shared" si="50"/>
        <v>146294771.95906577</v>
      </c>
      <c r="M236" s="73">
        <f>-SUMIFS(FinParameters!$E$8:$E$39,FinParameters!$B$8:$B$39,Financials!$E236,FinParameters!$C$8:$C$39,Financials!$F236)</f>
        <v>-14240664.00293438</v>
      </c>
      <c r="N236" s="73">
        <f>-SUMIFS(FinParameters!$F$8:$F$39,FinParameters!$B$8:$B$39,Financials!$E236,FinParameters!$C$8:$C$39,Financials!$F236)</f>
        <v>-73600000</v>
      </c>
      <c r="O236" s="73">
        <f>SUMIFS(FinParameters!$G$8:$G$39,FinParameters!$B$8:$B$39,Financials!$E236,FinParameters!$C$8:$C$39,Financials!$F236)</f>
        <v>4279073.1590893008</v>
      </c>
      <c r="P236" s="73">
        <f t="shared" si="51"/>
        <v>66154622.409669399</v>
      </c>
      <c r="Q236" s="73">
        <f>P236/SUMIFS(FinParameters!$H$8:$H$39,FinParameters!$B$8:$B$39,Financials!$E236,FinParameters!$C$8:$C$39,Financials!$F236)</f>
        <v>15347530.034440946</v>
      </c>
      <c r="R236" s="73">
        <f t="shared" si="63"/>
        <v>-3166304.4312413</v>
      </c>
      <c r="S236" s="12">
        <f t="shared" si="52"/>
        <v>-4.5676025632315431E-2</v>
      </c>
      <c r="T236" s="114">
        <f t="shared" si="53"/>
        <v>67246301.891390994</v>
      </c>
      <c r="U236" s="73">
        <f>T236/SUMIFS(FinParameters!$L$8:$L$39,FinParameters!$B$8:$B$39,Financials!$E236,FinParameters!$C$8:$C$39,Financials!$F236)</f>
        <v>47592036.662821896</v>
      </c>
      <c r="V236" s="73">
        <f t="shared" si="54"/>
        <v>47592036.662821896</v>
      </c>
      <c r="W236" s="12"/>
      <c r="X236" s="73">
        <f t="shared" si="55"/>
        <v>133400924.30106039</v>
      </c>
      <c r="Y236" s="73">
        <f t="shared" si="56"/>
        <v>62939566.697262838</v>
      </c>
      <c r="Z236" s="73">
        <f t="shared" si="56"/>
        <v>44425732.2315806</v>
      </c>
      <c r="AA236" s="12">
        <f t="shared" si="57"/>
        <v>0.64087043056328752</v>
      </c>
      <c r="AB236" s="114">
        <f t="shared" si="58"/>
        <v>-1346816.3449290036</v>
      </c>
      <c r="AC236" s="73">
        <f>AB236/SUMIFS(FinParameters!$L$8:$L$39,FinParameters!$B$8:$B$39,Financials!$E236,FinParameters!$C$8:$C$39,Financials!$F236)</f>
        <v>-953178.55500028376</v>
      </c>
      <c r="AD236" s="73">
        <f t="shared" si="59"/>
        <v>-953178.55500028376</v>
      </c>
      <c r="AE236" s="12"/>
      <c r="AF236" s="73">
        <f t="shared" si="60"/>
        <v>132054107.95613138</v>
      </c>
      <c r="AG236" s="73">
        <f t="shared" si="61"/>
        <v>61986388.142262556</v>
      </c>
      <c r="AH236" s="73">
        <f t="shared" si="61"/>
        <v>43472553.676580317</v>
      </c>
      <c r="AI236" s="12">
        <f t="shared" si="62"/>
        <v>0.62712020248010292</v>
      </c>
      <c r="AL236" s="73">
        <f>Summary!G236</f>
        <v>1351019.833479428</v>
      </c>
      <c r="AM236" s="73">
        <f>IF(D236&lt;&gt;"avg",SUMIFS(Summary!$H:$H,Summary!$C:$C,Financials!C236,Summary!$E:$E,Financials!E236,Summary!$D:$D,1-Financials!D236,Summary!$F:$F,Financials!F236),SUMIFS(Summary!$H:$H,Summary!$C:$C,Financials!C236,Summary!$E:$E,Financials!E236,Summary!$D:$D,"avg",Summary!$F:$F,Financials!F236))</f>
        <v>280956.07236278942</v>
      </c>
      <c r="AN236" s="20">
        <f>Summary!I236</f>
        <v>6534523.5067960154</v>
      </c>
      <c r="AP236" s="12">
        <v>1</v>
      </c>
    </row>
    <row r="237" spans="1:42" x14ac:dyDescent="0.3">
      <c r="A237">
        <v>233</v>
      </c>
      <c r="B237" t="str">
        <f>Summary!B237</f>
        <v>MarinusPortlandYallourn</v>
      </c>
      <c r="C237" t="str">
        <f>Summary!C237</f>
        <v>Wind</v>
      </c>
      <c r="D237" s="104">
        <f>Summary!D237</f>
        <v>1</v>
      </c>
      <c r="E237" t="str">
        <f>Summary!E237</f>
        <v>Cal-35</v>
      </c>
      <c r="F237" t="str">
        <f>Summary!F237</f>
        <v>2 Hour Battery</v>
      </c>
      <c r="G237" s="73">
        <f>SUMIFS(AL$5:AL237,$F$5:$F237,$F237,$D$5:$D237,$D237)</f>
        <v>324728614.60324383</v>
      </c>
      <c r="H237" s="73">
        <f>SUMIFS(AM$5:AM237,$F$5:$F237,$F237,$D$5:$D237,$D237)</f>
        <v>-315558882.87187147</v>
      </c>
      <c r="I237" s="20">
        <f>SUMIFS(AN$5:AN237,$F$5:$F237,$F237,$D$5:$D237,$D237)</f>
        <v>160010361.54420862</v>
      </c>
      <c r="J237" s="73">
        <f t="shared" si="48"/>
        <v>160010361.54420862</v>
      </c>
      <c r="K237" s="73">
        <f t="shared" si="49"/>
        <v>484738976.14745247</v>
      </c>
      <c r="L237" s="73">
        <f t="shared" si="50"/>
        <v>169180093.27558097</v>
      </c>
      <c r="M237" s="73">
        <f>-SUMIFS(FinParameters!$E$8:$E$39,FinParameters!$B$8:$B$39,Financials!$E237,FinParameters!$C$8:$C$39,Financials!$F237)</f>
        <v>-15385430.603007738</v>
      </c>
      <c r="N237" s="73">
        <f>-SUMIFS(FinParameters!$F$8:$F$39,FinParameters!$B$8:$B$39,Financials!$E237,FinParameters!$C$8:$C$39,Financials!$F237)</f>
        <v>-73600000</v>
      </c>
      <c r="O237" s="73">
        <f>SUMIFS(FinParameters!$G$8:$G$39,FinParameters!$B$8:$B$39,Financials!$E237,FinParameters!$C$8:$C$39,Financials!$F237)</f>
        <v>3574251.663083659</v>
      </c>
      <c r="P237" s="73">
        <f t="shared" si="51"/>
        <v>144624930.94120088</v>
      </c>
      <c r="Q237" s="73">
        <f>P237/SUMIFS(FinParameters!$H$8:$H$39,FinParameters!$B$8:$B$39,Financials!$E237,FinParameters!$C$8:$C$39,Financials!$F237)</f>
        <v>30227239.200713146</v>
      </c>
      <c r="R237" s="73">
        <f t="shared" si="63"/>
        <v>74599182.60428454</v>
      </c>
      <c r="S237" s="12">
        <f t="shared" si="52"/>
        <v>1.065310751773247</v>
      </c>
      <c r="T237" s="114">
        <f t="shared" si="53"/>
        <v>324728614.60324383</v>
      </c>
      <c r="U237" s="73">
        <f>T237/SUMIFS(FinParameters!$L$8:$L$39,FinParameters!$B$8:$B$39,Financials!$E237,FinParameters!$C$8:$C$39,Financials!$F237)</f>
        <v>224213923.7035813</v>
      </c>
      <c r="V237" s="73">
        <f t="shared" si="54"/>
        <v>224213923.7035813</v>
      </c>
      <c r="W237" s="12"/>
      <c r="X237" s="73">
        <f t="shared" si="55"/>
        <v>469353545.54444474</v>
      </c>
      <c r="Y237" s="73">
        <f t="shared" si="56"/>
        <v>254441162.90429446</v>
      </c>
      <c r="Z237" s="73">
        <f t="shared" si="56"/>
        <v>298813106.30786586</v>
      </c>
      <c r="AA237" s="12">
        <f t="shared" si="57"/>
        <v>4.2671890469514171</v>
      </c>
      <c r="AB237" s="114">
        <f t="shared" si="58"/>
        <v>-315558882.87187147</v>
      </c>
      <c r="AC237" s="73">
        <f>AB237/SUMIFS(FinParameters!$L$8:$L$39,FinParameters!$B$8:$B$39,Financials!$E237,FinParameters!$C$8:$C$39,Financials!$F237)</f>
        <v>-217882539.77761516</v>
      </c>
      <c r="AD237" s="73">
        <f t="shared" si="59"/>
        <v>-217882539.77761516</v>
      </c>
      <c r="AE237" s="12"/>
      <c r="AF237" s="73">
        <f t="shared" si="60"/>
        <v>153794662.67257327</v>
      </c>
      <c r="AG237" s="73">
        <f t="shared" si="61"/>
        <v>36558623.126679301</v>
      </c>
      <c r="AH237" s="73">
        <f t="shared" si="61"/>
        <v>80930566.530250698</v>
      </c>
      <c r="AI237" s="12">
        <f t="shared" si="62"/>
        <v>1.1557258358863625</v>
      </c>
      <c r="AL237" s="73">
        <f>Summary!G237</f>
        <v>15716901.963889752</v>
      </c>
      <c r="AM237" s="73">
        <f>IF(D237&lt;&gt;"avg",SUMIFS(Summary!$H:$H,Summary!$C:$C,Financials!C237,Summary!$E:$E,Financials!E237,Summary!$D:$D,1-Financials!D237,Summary!$F:$F,Financials!F237),SUMIFS(Summary!$H:$H,Summary!$C:$C,Financials!C237,Summary!$E:$E,Financials!E237,Summary!$D:$D,"avg",Summary!$F:$F,Financials!F237))</f>
        <v>-23334702.850207284</v>
      </c>
      <c r="AN237" s="20">
        <f>Summary!I237</f>
        <v>10528070.534606842</v>
      </c>
      <c r="AP237" s="12">
        <v>1</v>
      </c>
    </row>
    <row r="238" spans="1:42" x14ac:dyDescent="0.3">
      <c r="A238">
        <v>234</v>
      </c>
      <c r="B238" t="str">
        <f>Summary!B238</f>
        <v>MarinusPortlandYallourn</v>
      </c>
      <c r="C238" t="str">
        <f>Summary!C238</f>
        <v>Wind</v>
      </c>
      <c r="D238" s="104">
        <f>Summary!D238</f>
        <v>0.95</v>
      </c>
      <c r="E238" t="str">
        <f>Summary!E238</f>
        <v>Cal-35</v>
      </c>
      <c r="F238" t="str">
        <f>Summary!F238</f>
        <v>2 Hour Battery</v>
      </c>
      <c r="G238" s="73">
        <f>SUMIFS(AL$5:AL238,$F$5:$F238,$F238,$D$5:$D238,$D238)</f>
        <v>187613026.00921583</v>
      </c>
      <c r="H238" s="73">
        <f>SUMIFS(AM$5:AM238,$F$5:$F238,$F238,$D$5:$D238,$D238)</f>
        <v>-138583389.05585068</v>
      </c>
      <c r="I238" s="20">
        <f>SUMIFS(AN$5:AN238,$F$5:$F238,$F238,$D$5:$D238,$D238)</f>
        <v>117143754.37724987</v>
      </c>
      <c r="J238" s="73">
        <f t="shared" si="48"/>
        <v>117143754.37724987</v>
      </c>
      <c r="K238" s="73">
        <f t="shared" si="49"/>
        <v>304756780.38646567</v>
      </c>
      <c r="L238" s="73">
        <f t="shared" si="50"/>
        <v>166173391.33061501</v>
      </c>
      <c r="M238" s="73">
        <f>-SUMIFS(FinParameters!$E$8:$E$39,FinParameters!$B$8:$B$39,Financials!$E238,FinParameters!$C$8:$C$39,Financials!$F238)</f>
        <v>-15385430.603007738</v>
      </c>
      <c r="N238" s="73">
        <f>-SUMIFS(FinParameters!$F$8:$F$39,FinParameters!$B$8:$B$39,Financials!$E238,FinParameters!$C$8:$C$39,Financials!$F238)</f>
        <v>-73600000</v>
      </c>
      <c r="O238" s="73">
        <f>SUMIFS(FinParameters!$G$8:$G$39,FinParameters!$B$8:$B$39,Financials!$E238,FinParameters!$C$8:$C$39,Financials!$F238)</f>
        <v>3574251.663083659</v>
      </c>
      <c r="P238" s="73">
        <f t="shared" si="51"/>
        <v>101758323.77424213</v>
      </c>
      <c r="Q238" s="73">
        <f>P238/SUMIFS(FinParameters!$H$8:$H$39,FinParameters!$B$8:$B$39,Financials!$E238,FinParameters!$C$8:$C$39,Financials!$F238)</f>
        <v>21267931.976667065</v>
      </c>
      <c r="R238" s="73">
        <f t="shared" si="63"/>
        <v>31732575.437325791</v>
      </c>
      <c r="S238" s="12">
        <f t="shared" si="52"/>
        <v>0.45315582040837593</v>
      </c>
      <c r="T238" s="114">
        <f t="shared" si="53"/>
        <v>187613026.00921583</v>
      </c>
      <c r="U238" s="73">
        <f>T238/SUMIFS(FinParameters!$L$8:$L$39,FinParameters!$B$8:$B$39,Financials!$E238,FinParameters!$C$8:$C$39,Financials!$F238)</f>
        <v>129540332.4737004</v>
      </c>
      <c r="V238" s="73">
        <f t="shared" si="54"/>
        <v>129540332.4737004</v>
      </c>
      <c r="W238" s="12"/>
      <c r="X238" s="73">
        <f t="shared" si="55"/>
        <v>289371349.78345793</v>
      </c>
      <c r="Y238" s="73">
        <f t="shared" si="56"/>
        <v>150808264.45036748</v>
      </c>
      <c r="Z238" s="73">
        <f t="shared" si="56"/>
        <v>161272907.91102618</v>
      </c>
      <c r="AA238" s="12">
        <f t="shared" si="57"/>
        <v>2.3030515451986386</v>
      </c>
      <c r="AB238" s="114">
        <f t="shared" si="58"/>
        <v>-138583389.05585068</v>
      </c>
      <c r="AC238" s="73">
        <f>AB238/SUMIFS(FinParameters!$L$8:$L$39,FinParameters!$B$8:$B$39,Financials!$E238,FinParameters!$C$8:$C$39,Financials!$F238)</f>
        <v>-95687056.893081814</v>
      </c>
      <c r="AD238" s="73">
        <f t="shared" si="59"/>
        <v>-95687056.893081814</v>
      </c>
      <c r="AE238" s="12"/>
      <c r="AF238" s="73">
        <f t="shared" si="60"/>
        <v>150787960.72760725</v>
      </c>
      <c r="AG238" s="73">
        <f t="shared" si="61"/>
        <v>55121207.557285666</v>
      </c>
      <c r="AH238" s="73">
        <f t="shared" si="61"/>
        <v>65585851.017944366</v>
      </c>
      <c r="AI238" s="12">
        <f t="shared" si="62"/>
        <v>0.93659621747117638</v>
      </c>
      <c r="AL238" s="73">
        <f>Summary!G238</f>
        <v>6934097.1145695336</v>
      </c>
      <c r="AM238" s="73">
        <f>IF(D238&lt;&gt;"avg",SUMIFS(Summary!$H:$H,Summary!$C:$C,Financials!C238,Summary!$E:$E,Financials!E238,Summary!$D:$D,1-Financials!D238,Summary!$F:$F,Financials!F238),SUMIFS(Summary!$H:$H,Summary!$C:$C,Financials!C238,Summary!$E:$E,Financials!E238,Summary!$D:$D,"avg",Summary!$F:$F,Financials!F238))</f>
        <v>-9551833.4742996618</v>
      </c>
      <c r="AN238" s="20">
        <f>Summary!I238</f>
        <v>8134871.2060977109</v>
      </c>
      <c r="AP238" s="12">
        <v>1</v>
      </c>
    </row>
    <row r="239" spans="1:42" x14ac:dyDescent="0.3">
      <c r="A239">
        <v>235</v>
      </c>
      <c r="B239" t="str">
        <f>Summary!B239</f>
        <v>MarinusPortlandYallourn</v>
      </c>
      <c r="C239" t="str">
        <f>Summary!C239</f>
        <v>Wind</v>
      </c>
      <c r="D239" s="104">
        <f>Summary!D239</f>
        <v>0.75</v>
      </c>
      <c r="E239" t="str">
        <f>Summary!E239</f>
        <v>Cal-35</v>
      </c>
      <c r="F239" t="str">
        <f>Summary!F239</f>
        <v>2 Hour Battery</v>
      </c>
      <c r="G239" s="73">
        <f>SUMIFS(AL$5:AL239,$F$5:$F239,$F239,$D$5:$D239,$D239)</f>
        <v>114659526.55462442</v>
      </c>
      <c r="H239" s="73">
        <f>SUMIFS(AM$5:AM239,$F$5:$F239,$F239,$D$5:$D239,$D239)</f>
        <v>-56783290.590259679</v>
      </c>
      <c r="I239" s="20">
        <f>SUMIFS(AN$5:AN239,$F$5:$F239,$F239,$D$5:$D239,$D239)</f>
        <v>99550306.354800925</v>
      </c>
      <c r="J239" s="73">
        <f t="shared" si="48"/>
        <v>99550306.354800925</v>
      </c>
      <c r="K239" s="73">
        <f t="shared" si="49"/>
        <v>214209832.90942535</v>
      </c>
      <c r="L239" s="73">
        <f t="shared" si="50"/>
        <v>157426542.31916568</v>
      </c>
      <c r="M239" s="73">
        <f>-SUMIFS(FinParameters!$E$8:$E$39,FinParameters!$B$8:$B$39,Financials!$E239,FinParameters!$C$8:$C$39,Financials!$F239)</f>
        <v>-15385430.603007738</v>
      </c>
      <c r="N239" s="73">
        <f>-SUMIFS(FinParameters!$F$8:$F$39,FinParameters!$B$8:$B$39,Financials!$E239,FinParameters!$C$8:$C$39,Financials!$F239)</f>
        <v>-73600000</v>
      </c>
      <c r="O239" s="73">
        <f>SUMIFS(FinParameters!$G$8:$G$39,FinParameters!$B$8:$B$39,Financials!$E239,FinParameters!$C$8:$C$39,Financials!$F239)</f>
        <v>3574251.663083659</v>
      </c>
      <c r="P239" s="73">
        <f t="shared" si="51"/>
        <v>84164875.751793191</v>
      </c>
      <c r="Q239" s="73">
        <f>P239/SUMIFS(FinParameters!$H$8:$H$39,FinParameters!$B$8:$B$39,Financials!$E239,FinParameters!$C$8:$C$39,Financials!$F239)</f>
        <v>17590824.867408782</v>
      </c>
      <c r="R239" s="73">
        <f t="shared" si="63"/>
        <v>14139127.41487685</v>
      </c>
      <c r="S239" s="12">
        <f t="shared" si="52"/>
        <v>0.20191326405894261</v>
      </c>
      <c r="T239" s="114">
        <f t="shared" si="53"/>
        <v>114659526.55462442</v>
      </c>
      <c r="U239" s="73">
        <f>T239/SUMIFS(FinParameters!$L$8:$L$39,FinParameters!$B$8:$B$39,Financials!$E239,FinParameters!$C$8:$C$39,Financials!$F239)</f>
        <v>79168453.849433273</v>
      </c>
      <c r="V239" s="73">
        <f t="shared" si="54"/>
        <v>79168453.849433273</v>
      </c>
      <c r="W239" s="12"/>
      <c r="X239" s="73">
        <f t="shared" si="55"/>
        <v>198824402.30641761</v>
      </c>
      <c r="Y239" s="73">
        <f t="shared" si="56"/>
        <v>96759278.716842055</v>
      </c>
      <c r="Z239" s="73">
        <f t="shared" si="56"/>
        <v>93307581.264310122</v>
      </c>
      <c r="AA239" s="12">
        <f t="shared" si="57"/>
        <v>1.3324753177270938</v>
      </c>
      <c r="AB239" s="114">
        <f t="shared" si="58"/>
        <v>-56783290.590259679</v>
      </c>
      <c r="AC239" s="73">
        <f>AB239/SUMIFS(FinParameters!$L$8:$L$39,FinParameters!$B$8:$B$39,Financials!$E239,FinParameters!$C$8:$C$39,Financials!$F239)</f>
        <v>-39206906.356553614</v>
      </c>
      <c r="AD239" s="73">
        <f t="shared" si="59"/>
        <v>-39206906.356553614</v>
      </c>
      <c r="AE239" s="12"/>
      <c r="AF239" s="73">
        <f t="shared" si="60"/>
        <v>142041111.71615794</v>
      </c>
      <c r="AG239" s="73">
        <f t="shared" si="61"/>
        <v>57552372.360288441</v>
      </c>
      <c r="AH239" s="73">
        <f t="shared" si="61"/>
        <v>54100674.907756507</v>
      </c>
      <c r="AI239" s="12">
        <f t="shared" si="62"/>
        <v>0.77258260272294133</v>
      </c>
      <c r="AL239" s="73">
        <f>Summary!G239</f>
        <v>4341984.4492295785</v>
      </c>
      <c r="AM239" s="73">
        <f>IF(D239&lt;&gt;"avg",SUMIFS(Summary!$H:$H,Summary!$C:$C,Financials!C239,Summary!$E:$E,Financials!E239,Summary!$D:$D,1-Financials!D239,Summary!$F:$F,Financials!F239),SUMIFS(Summary!$H:$H,Summary!$C:$C,Financials!C239,Summary!$E:$E,Financials!E239,Summary!$D:$D,"avg",Summary!$F:$F,Financials!F239))</f>
        <v>-4339926.7450684626</v>
      </c>
      <c r="AN239" s="20">
        <f>Summary!I239</f>
        <v>7404633.624695139</v>
      </c>
      <c r="AP239" s="12">
        <v>1</v>
      </c>
    </row>
    <row r="240" spans="1:42" x14ac:dyDescent="0.3">
      <c r="A240">
        <v>236</v>
      </c>
      <c r="B240" t="str">
        <f>Summary!B240</f>
        <v>MarinusPortlandYallourn</v>
      </c>
      <c r="C240" t="str">
        <f>Summary!C240</f>
        <v>Wind</v>
      </c>
      <c r="D240" s="104">
        <f>Summary!D240</f>
        <v>0.5</v>
      </c>
      <c r="E240" t="str">
        <f>Summary!E240</f>
        <v>Cal-35</v>
      </c>
      <c r="F240" t="str">
        <f>Summary!F240</f>
        <v>2 Hour Battery</v>
      </c>
      <c r="G240" s="73">
        <f>SUMIFS(AL$5:AL240,$F$5:$F240,$F240,$D$5:$D240,$D240)</f>
        <v>61985004.31319239</v>
      </c>
      <c r="H240" s="73">
        <f>SUMIFS(AM$5:AM240,$F$5:$F240,$F240,$D$5:$D240,$D240)</f>
        <v>432471.35814588831</v>
      </c>
      <c r="I240" s="20">
        <f>SUMIFS(AN$5:AN240,$F$5:$F240,$F240,$D$5:$D240,$D240)</f>
        <v>86743892.725851938</v>
      </c>
      <c r="J240" s="73">
        <f t="shared" si="48"/>
        <v>86743892.725851938</v>
      </c>
      <c r="K240" s="73">
        <f t="shared" si="49"/>
        <v>148728897.03904432</v>
      </c>
      <c r="L240" s="73">
        <f t="shared" si="50"/>
        <v>149161368.39719021</v>
      </c>
      <c r="M240" s="73">
        <f>-SUMIFS(FinParameters!$E$8:$E$39,FinParameters!$B$8:$B$39,Financials!$E240,FinParameters!$C$8:$C$39,Financials!$F240)</f>
        <v>-15385430.603007738</v>
      </c>
      <c r="N240" s="73">
        <f>-SUMIFS(FinParameters!$F$8:$F$39,FinParameters!$B$8:$B$39,Financials!$E240,FinParameters!$C$8:$C$39,Financials!$F240)</f>
        <v>-73600000</v>
      </c>
      <c r="O240" s="73">
        <f>SUMIFS(FinParameters!$G$8:$G$39,FinParameters!$B$8:$B$39,Financials!$E240,FinParameters!$C$8:$C$39,Financials!$F240)</f>
        <v>3574251.663083659</v>
      </c>
      <c r="P240" s="73">
        <f t="shared" si="51"/>
        <v>71358462.122844204</v>
      </c>
      <c r="Q240" s="73">
        <f>P240/SUMIFS(FinParameters!$H$8:$H$39,FinParameters!$B$8:$B$39,Financials!$E240,FinParameters!$C$8:$C$39,Financials!$F240)</f>
        <v>14914228.753956564</v>
      </c>
      <c r="R240" s="73">
        <f t="shared" si="63"/>
        <v>1332713.7859278633</v>
      </c>
      <c r="S240" s="12">
        <f t="shared" si="52"/>
        <v>1.90317678508161E-2</v>
      </c>
      <c r="T240" s="114">
        <f t="shared" si="53"/>
        <v>61985004.31319239</v>
      </c>
      <c r="U240" s="73">
        <f>T240/SUMIFS(FinParameters!$L$8:$L$39,FinParameters!$B$8:$B$39,Financials!$E240,FinParameters!$C$8:$C$39,Financials!$F240)</f>
        <v>42798510.518775344</v>
      </c>
      <c r="V240" s="73">
        <f t="shared" si="54"/>
        <v>42798510.518775344</v>
      </c>
      <c r="W240" s="12"/>
      <c r="X240" s="73">
        <f t="shared" si="55"/>
        <v>133343466.43603659</v>
      </c>
      <c r="Y240" s="73">
        <f t="shared" si="56"/>
        <v>57712739.272731908</v>
      </c>
      <c r="Z240" s="73">
        <f t="shared" si="56"/>
        <v>44131224.304703206</v>
      </c>
      <c r="AA240" s="12">
        <f t="shared" si="57"/>
        <v>0.63021424765607259</v>
      </c>
      <c r="AB240" s="114">
        <f t="shared" si="58"/>
        <v>432471.35814588831</v>
      </c>
      <c r="AC240" s="73">
        <f>AB240/SUMIFS(FinParameters!$L$8:$L$39,FinParameters!$B$8:$B$39,Financials!$E240,FinParameters!$C$8:$C$39,Financials!$F240)</f>
        <v>298606.57711911341</v>
      </c>
      <c r="AD240" s="73">
        <f t="shared" si="59"/>
        <v>298606.57711911341</v>
      </c>
      <c r="AE240" s="12"/>
      <c r="AF240" s="73">
        <f t="shared" si="60"/>
        <v>133775937.79418248</v>
      </c>
      <c r="AG240" s="73">
        <f t="shared" si="61"/>
        <v>58011345.84985102</v>
      </c>
      <c r="AH240" s="73">
        <f t="shared" si="61"/>
        <v>44429830.881822318</v>
      </c>
      <c r="AI240" s="12">
        <f t="shared" si="62"/>
        <v>0.63447848737090462</v>
      </c>
      <c r="AL240" s="73">
        <f>Summary!G240</f>
        <v>1773963.765345963</v>
      </c>
      <c r="AM240" s="73">
        <f>IF(D240&lt;&gt;"avg",SUMIFS(Summary!$H:$H,Summary!$C:$C,Financials!C240,Summary!$E:$E,Financials!E240,Summary!$D:$D,1-Financials!D240,Summary!$F:$F,Financials!F240),SUMIFS(Summary!$H:$H,Summary!$C:$C,Financials!C240,Summary!$E:$E,Financials!E240,Summary!$D:$D,"avg",Summary!$F:$F,Financials!F240))</f>
        <v>-121730.56327100634</v>
      </c>
      <c r="AN240" s="20">
        <f>Summary!I240</f>
        <v>6698498.9640721129</v>
      </c>
      <c r="AP240" s="12">
        <v>1</v>
      </c>
    </row>
    <row r="241" spans="1:42" x14ac:dyDescent="0.3">
      <c r="A241">
        <v>237</v>
      </c>
      <c r="B241" t="str">
        <f>Summary!B241</f>
        <v>MarinusPortlandYallourn</v>
      </c>
      <c r="C241" t="str">
        <f>Summary!C241</f>
        <v>Wind</v>
      </c>
      <c r="D241" s="104">
        <f>Summary!D241</f>
        <v>0.25</v>
      </c>
      <c r="E241" t="str">
        <f>Summary!E241</f>
        <v>Cal-35</v>
      </c>
      <c r="F241" t="str">
        <f>Summary!F241</f>
        <v>2 Hour Battery</v>
      </c>
      <c r="G241" s="73">
        <f>SUMIFS(AL$5:AL241,$F$5:$F241,$F241,$D$5:$D241,$D241)</f>
        <v>16796154.449685339</v>
      </c>
      <c r="H241" s="73">
        <f>SUMIFS(AM$5:AM241,$F$5:$F241,$F241,$D$5:$D241,$D241)</f>
        <v>57996191.512437873</v>
      </c>
      <c r="I241" s="20">
        <f>SUMIFS(AN$5:AN241,$F$5:$F241,$F241,$D$5:$D241,$D241)</f>
        <v>73584023.53770946</v>
      </c>
      <c r="J241" s="73">
        <f t="shared" si="48"/>
        <v>73584023.53770946</v>
      </c>
      <c r="K241" s="73">
        <f t="shared" si="49"/>
        <v>90380177.987394795</v>
      </c>
      <c r="L241" s="73">
        <f t="shared" si="50"/>
        <v>148376369.49983269</v>
      </c>
      <c r="M241" s="73">
        <f>-SUMIFS(FinParameters!$E$8:$E$39,FinParameters!$B$8:$B$39,Financials!$E241,FinParameters!$C$8:$C$39,Financials!$F241)</f>
        <v>-15385430.603007738</v>
      </c>
      <c r="N241" s="73">
        <f>-SUMIFS(FinParameters!$F$8:$F$39,FinParameters!$B$8:$B$39,Financials!$E241,FinParameters!$C$8:$C$39,Financials!$F241)</f>
        <v>-73600000</v>
      </c>
      <c r="O241" s="73">
        <f>SUMIFS(FinParameters!$G$8:$G$39,FinParameters!$B$8:$B$39,Financials!$E241,FinParameters!$C$8:$C$39,Financials!$F241)</f>
        <v>3574251.663083659</v>
      </c>
      <c r="P241" s="73">
        <f t="shared" si="51"/>
        <v>58198592.934701726</v>
      </c>
      <c r="Q241" s="73">
        <f>P241/SUMIFS(FinParameters!$H$8:$H$39,FinParameters!$B$8:$B$39,Financials!$E241,FinParameters!$C$8:$C$39,Financials!$F241)</f>
        <v>12163758.892285185</v>
      </c>
      <c r="R241" s="73">
        <f t="shared" si="63"/>
        <v>-11827155.402214615</v>
      </c>
      <c r="S241" s="12">
        <f t="shared" si="52"/>
        <v>-0.16889723684651503</v>
      </c>
      <c r="T241" s="114">
        <f t="shared" si="53"/>
        <v>16796154.449685339</v>
      </c>
      <c r="U241" s="73">
        <f>T241/SUMIFS(FinParameters!$L$8:$L$39,FinParameters!$B$8:$B$39,Financials!$E241,FinParameters!$C$8:$C$39,Financials!$F241)</f>
        <v>11597166.134855604</v>
      </c>
      <c r="V241" s="73">
        <f t="shared" si="54"/>
        <v>11597166.134855604</v>
      </c>
      <c r="W241" s="12"/>
      <c r="X241" s="73">
        <f t="shared" si="55"/>
        <v>74994747.384387061</v>
      </c>
      <c r="Y241" s="73">
        <f t="shared" si="56"/>
        <v>23760925.027140789</v>
      </c>
      <c r="Z241" s="73">
        <f t="shared" si="56"/>
        <v>-229989.26735901088</v>
      </c>
      <c r="AA241" s="12">
        <f t="shared" si="57"/>
        <v>-3.2843528676403245E-3</v>
      </c>
      <c r="AB241" s="114">
        <f t="shared" si="58"/>
        <v>57996191.512437873</v>
      </c>
      <c r="AC241" s="73">
        <f>AB241/SUMIFS(FinParameters!$L$8:$L$39,FinParameters!$B$8:$B$39,Financials!$E241,FinParameters!$C$8:$C$39,Financials!$F241)</f>
        <v>40044372.667175904</v>
      </c>
      <c r="AD241" s="73">
        <f t="shared" si="59"/>
        <v>40044372.667175904</v>
      </c>
      <c r="AE241" s="12"/>
      <c r="AF241" s="73">
        <f t="shared" si="60"/>
        <v>132990938.89682493</v>
      </c>
      <c r="AG241" s="73">
        <f t="shared" si="61"/>
        <v>63805297.694316693</v>
      </c>
      <c r="AH241" s="73">
        <f t="shared" si="61"/>
        <v>39814383.399816893</v>
      </c>
      <c r="AI241" s="12">
        <f t="shared" si="62"/>
        <v>0.56856776750541982</v>
      </c>
      <c r="AL241" s="73">
        <f>Summary!G241</f>
        <v>-3188705.9654844566</v>
      </c>
      <c r="AM241" s="73">
        <f>IF(D241&lt;&gt;"avg",SUMIFS(Summary!$H:$H,Summary!$C:$C,Financials!C241,Summary!$E:$E,Financials!E241,Summary!$D:$D,1-Financials!D241,Summary!$F:$F,Financials!F241),SUMIFS(Summary!$H:$H,Summary!$C:$C,Financials!C241,Summary!$E:$E,Financials!E241,Summary!$D:$D,"avg",Summary!$F:$F,Financials!F241))</f>
        <v>5960732.1281075468</v>
      </c>
      <c r="AN241" s="20">
        <f>Summary!I241</f>
        <v>5504842.3947463082</v>
      </c>
      <c r="AP241" s="12">
        <v>1</v>
      </c>
    </row>
    <row r="242" spans="1:42" x14ac:dyDescent="0.3">
      <c r="A242">
        <v>238</v>
      </c>
      <c r="B242" t="str">
        <f>Summary!B242</f>
        <v>MarinusPortlandYallourn</v>
      </c>
      <c r="C242" t="str">
        <f>Summary!C242</f>
        <v>Wind</v>
      </c>
      <c r="D242" s="104">
        <f>Summary!D242</f>
        <v>0.05</v>
      </c>
      <c r="E242" t="str">
        <f>Summary!E242</f>
        <v>Cal-35</v>
      </c>
      <c r="F242" t="str">
        <f>Summary!F242</f>
        <v>2 Hour Battery</v>
      </c>
      <c r="G242" s="73">
        <f>SUMIFS(AL$5:AL242,$F$5:$F242,$F242,$D$5:$D242,$D242)</f>
        <v>-35697067.488681287</v>
      </c>
      <c r="H242" s="73">
        <f>SUMIFS(AM$5:AM242,$F$5:$F242,$F242,$D$5:$D242,$D242)</f>
        <v>135402418.4360804</v>
      </c>
      <c r="I242" s="20">
        <f>SUMIFS(AN$5:AN242,$F$5:$F242,$F242,$D$5:$D242,$D242)</f>
        <v>57181771.429333575</v>
      </c>
      <c r="J242" s="73">
        <f t="shared" si="48"/>
        <v>57181771.429333575</v>
      </c>
      <c r="K242" s="73">
        <f t="shared" si="49"/>
        <v>21484703.940652288</v>
      </c>
      <c r="L242" s="73">
        <f t="shared" si="50"/>
        <v>156887122.37673268</v>
      </c>
      <c r="M242" s="73">
        <f>-SUMIFS(FinParameters!$E$8:$E$39,FinParameters!$B$8:$B$39,Financials!$E242,FinParameters!$C$8:$C$39,Financials!$F242)</f>
        <v>-15385430.603007738</v>
      </c>
      <c r="N242" s="73">
        <f>-SUMIFS(FinParameters!$F$8:$F$39,FinParameters!$B$8:$B$39,Financials!$E242,FinParameters!$C$8:$C$39,Financials!$F242)</f>
        <v>-73600000</v>
      </c>
      <c r="O242" s="73">
        <f>SUMIFS(FinParameters!$G$8:$G$39,FinParameters!$B$8:$B$39,Financials!$E242,FinParameters!$C$8:$C$39,Financials!$F242)</f>
        <v>3574251.663083659</v>
      </c>
      <c r="P242" s="73">
        <f t="shared" si="51"/>
        <v>41796340.826325834</v>
      </c>
      <c r="Q242" s="73">
        <f>P242/SUMIFS(FinParameters!$H$8:$H$39,FinParameters!$B$8:$B$39,Financials!$E242,FinParameters!$C$8:$C$39,Financials!$F242)</f>
        <v>8735616.9067802709</v>
      </c>
      <c r="R242" s="73">
        <f t="shared" si="63"/>
        <v>-28229407.510590509</v>
      </c>
      <c r="S242" s="12">
        <f t="shared" si="52"/>
        <v>-0.40312896585938318</v>
      </c>
      <c r="T242" s="114">
        <f t="shared" si="53"/>
        <v>-35697067.488681287</v>
      </c>
      <c r="U242" s="73">
        <f>T242/SUMIFS(FinParameters!$L$8:$L$39,FinParameters!$B$8:$B$39,Financials!$E242,FinParameters!$C$8:$C$39,Financials!$F242)</f>
        <v>-24647595.581091195</v>
      </c>
      <c r="V242" s="73">
        <f t="shared" si="54"/>
        <v>-24647595.581091195</v>
      </c>
      <c r="W242" s="12"/>
      <c r="X242" s="73">
        <f t="shared" si="55"/>
        <v>6099273.3376445509</v>
      </c>
      <c r="Y242" s="73">
        <f t="shared" si="56"/>
        <v>-15911978.674310924</v>
      </c>
      <c r="Z242" s="73">
        <f t="shared" si="56"/>
        <v>-52877003.091681704</v>
      </c>
      <c r="AA242" s="12">
        <f t="shared" si="57"/>
        <v>-0.75510800451961579</v>
      </c>
      <c r="AB242" s="114">
        <f t="shared" si="58"/>
        <v>135402418.4360804</v>
      </c>
      <c r="AC242" s="73">
        <f>AB242/SUMIFS(FinParameters!$L$8:$L$39,FinParameters!$B$8:$B$39,Financials!$E242,FinParameters!$C$8:$C$39,Financials!$F242)</f>
        <v>93490706.242813662</v>
      </c>
      <c r="AD242" s="73">
        <f t="shared" si="59"/>
        <v>93490706.242813662</v>
      </c>
      <c r="AE242" s="12"/>
      <c r="AF242" s="73">
        <f t="shared" si="60"/>
        <v>141501691.77372494</v>
      </c>
      <c r="AG242" s="73">
        <f t="shared" si="61"/>
        <v>77578727.568502739</v>
      </c>
      <c r="AH242" s="73">
        <f t="shared" si="61"/>
        <v>40613703.151131958</v>
      </c>
      <c r="AI242" s="12">
        <f t="shared" si="62"/>
        <v>0.57998242240449038</v>
      </c>
      <c r="AL242" s="73">
        <f>Summary!G242</f>
        <v>-9707664.7343042735</v>
      </c>
      <c r="AM242" s="73">
        <f>IF(D242&lt;&gt;"avg",SUMIFS(Summary!$H:$H,Summary!$C:$C,Financials!C242,Summary!$E:$E,Financials!E242,Summary!$D:$D,1-Financials!D242,Summary!$F:$F,Financials!F242),SUMIFS(Summary!$H:$H,Summary!$C:$C,Financials!C242,Summary!$E:$E,Financials!E242,Summary!$D:$D,"avg",Summary!$F:$F,Financials!F242))</f>
        <v>15389556.759147231</v>
      </c>
      <c r="AN242" s="20">
        <f>Summary!I242</f>
        <v>3920715.0514166048</v>
      </c>
      <c r="AP242" s="12">
        <v>1</v>
      </c>
    </row>
    <row r="243" spans="1:42" x14ac:dyDescent="0.3">
      <c r="A243">
        <v>239</v>
      </c>
      <c r="B243" t="str">
        <f>Summary!B243</f>
        <v>MarinusPortlandYallourn</v>
      </c>
      <c r="C243" t="str">
        <f>Summary!C243</f>
        <v>Wind</v>
      </c>
      <c r="D243" s="104">
        <f>Summary!D243</f>
        <v>0</v>
      </c>
      <c r="E243" t="str">
        <f>Summary!E243</f>
        <v>Cal-35</v>
      </c>
      <c r="F243" t="str">
        <f>Summary!F243</f>
        <v>2 Hour Battery</v>
      </c>
      <c r="G243" s="73">
        <f>SUMIFS(AL$5:AL243,$F$5:$F243,$F243,$D$5:$D243,$D243)</f>
        <v>-98823294.566573769</v>
      </c>
      <c r="H243" s="73">
        <f>SUMIFS(AM$5:AM243,$F$5:$F243,$F243,$D$5:$D243,$D243)</f>
        <v>286493967.16201651</v>
      </c>
      <c r="I243" s="20">
        <f>SUMIFS(AN$5:AN243,$F$5:$F243,$F243,$D$5:$D243,$D243)</f>
        <v>34989960.459505118</v>
      </c>
      <c r="J243" s="73">
        <f t="shared" si="48"/>
        <v>34989960.459505118</v>
      </c>
      <c r="K243" s="73">
        <f t="shared" si="49"/>
        <v>-63833334.10706865</v>
      </c>
      <c r="L243" s="73">
        <f t="shared" si="50"/>
        <v>222660633.05494785</v>
      </c>
      <c r="M243" s="73">
        <f>-SUMIFS(FinParameters!$E$8:$E$39,FinParameters!$B$8:$B$39,Financials!$E243,FinParameters!$C$8:$C$39,Financials!$F243)</f>
        <v>-15385430.603007738</v>
      </c>
      <c r="N243" s="73">
        <f>-SUMIFS(FinParameters!$F$8:$F$39,FinParameters!$B$8:$B$39,Financials!$E243,FinParameters!$C$8:$C$39,Financials!$F243)</f>
        <v>-73600000</v>
      </c>
      <c r="O243" s="73">
        <f>SUMIFS(FinParameters!$G$8:$G$39,FinParameters!$B$8:$B$39,Financials!$E243,FinParameters!$C$8:$C$39,Financials!$F243)</f>
        <v>3574251.663083659</v>
      </c>
      <c r="P243" s="73">
        <f t="shared" si="51"/>
        <v>19604529.856497381</v>
      </c>
      <c r="Q243" s="73">
        <f>P243/SUMIFS(FinParameters!$H$8:$H$39,FinParameters!$B$8:$B$39,Financials!$E243,FinParameters!$C$8:$C$39,Financials!$F243)</f>
        <v>4097431.9540439006</v>
      </c>
      <c r="R243" s="73">
        <f t="shared" si="63"/>
        <v>-50421218.480418965</v>
      </c>
      <c r="S243" s="12">
        <f t="shared" si="52"/>
        <v>-0.72003826703609519</v>
      </c>
      <c r="T243" s="114">
        <f t="shared" si="53"/>
        <v>-98823294.566573769</v>
      </c>
      <c r="U243" s="73">
        <f>T243/SUMIFS(FinParameters!$L$8:$L$39,FinParameters!$B$8:$B$39,Financials!$E243,FinParameters!$C$8:$C$39,Financials!$F243)</f>
        <v>-68234081.111572519</v>
      </c>
      <c r="V243" s="73">
        <f t="shared" si="54"/>
        <v>-68234081.111572519</v>
      </c>
      <c r="W243" s="12"/>
      <c r="X243" s="73">
        <f t="shared" si="55"/>
        <v>-79218764.710076392</v>
      </c>
      <c r="Y243" s="73">
        <f t="shared" si="56"/>
        <v>-64136649.157528616</v>
      </c>
      <c r="Z243" s="73">
        <f t="shared" si="56"/>
        <v>-118655299.59199148</v>
      </c>
      <c r="AA243" s="12">
        <f t="shared" si="57"/>
        <v>-1.6944524322839474</v>
      </c>
      <c r="AB243" s="114">
        <f t="shared" si="58"/>
        <v>286493967.16201651</v>
      </c>
      <c r="AC243" s="73">
        <f>AB243/SUMIFS(FinParameters!$L$8:$L$39,FinParameters!$B$8:$B$39,Financials!$E243,FinParameters!$C$8:$C$39,Financials!$F243)</f>
        <v>197814216.56753194</v>
      </c>
      <c r="AD243" s="73">
        <f t="shared" si="59"/>
        <v>197814216.56753194</v>
      </c>
      <c r="AE243" s="12"/>
      <c r="AF243" s="73">
        <f t="shared" si="60"/>
        <v>207275202.45194012</v>
      </c>
      <c r="AG243" s="73">
        <f t="shared" si="61"/>
        <v>133677567.41000333</v>
      </c>
      <c r="AH243" s="73">
        <f t="shared" si="61"/>
        <v>79158916.975540459</v>
      </c>
      <c r="AI243" s="12">
        <f t="shared" si="62"/>
        <v>1.1304258627081214</v>
      </c>
      <c r="AL243" s="73">
        <f>Summary!G243</f>
        <v>-13173363.950045979</v>
      </c>
      <c r="AM243" s="73">
        <f>IF(D243&lt;&gt;"avg",SUMIFS(Summary!$H:$H,Summary!$C:$C,Financials!C243,Summary!$E:$E,Financials!E243,Summary!$D:$D,1-Financials!D243,Summary!$F:$F,Financials!F243),SUMIFS(Summary!$H:$H,Summary!$C:$C,Financials!C243,Summary!$E:$E,Financials!E243,Summary!$D:$D,"avg",Summary!$F:$F,Financials!F243))</f>
        <v>26658813.287425928</v>
      </c>
      <c r="AN243" s="20">
        <f>Summary!I243</f>
        <v>2734660.5258082771</v>
      </c>
      <c r="AP243" s="12">
        <v>1</v>
      </c>
    </row>
    <row r="244" spans="1:42" x14ac:dyDescent="0.3">
      <c r="A244">
        <v>240</v>
      </c>
      <c r="B244" t="str">
        <f>Summary!B244</f>
        <v>MarinusPortlandYallourn</v>
      </c>
      <c r="C244" t="str">
        <f>Summary!C244</f>
        <v>Wind</v>
      </c>
      <c r="D244" s="104" t="str">
        <f>Summary!D244</f>
        <v>avg</v>
      </c>
      <c r="E244" t="str">
        <f>Summary!E244</f>
        <v>Cal-35</v>
      </c>
      <c r="F244" t="str">
        <f>Summary!F244</f>
        <v>2 Hour Battery</v>
      </c>
      <c r="G244" s="73">
        <f>SUMIFS(AL$5:AL244,$F$5:$F244,$F244,$D$5:$D244,$D244)</f>
        <v>67613927.807205021</v>
      </c>
      <c r="H244" s="73">
        <f>SUMIFS(AM$5:AM244,$F$5:$F244,$F244,$D$5:$D244,$D244)</f>
        <v>-253936.75953151961</v>
      </c>
      <c r="I244" s="20">
        <f>SUMIFS(AN$5:AN244,$F$5:$F244,$F244,$D$5:$D244,$D244)</f>
        <v>86790905.857541829</v>
      </c>
      <c r="J244" s="73">
        <f t="shared" si="48"/>
        <v>86790905.857541829</v>
      </c>
      <c r="K244" s="73">
        <f t="shared" si="49"/>
        <v>154404833.66474685</v>
      </c>
      <c r="L244" s="73">
        <f t="shared" si="50"/>
        <v>154150896.90521532</v>
      </c>
      <c r="M244" s="73">
        <f>-SUMIFS(FinParameters!$E$8:$E$39,FinParameters!$B$8:$B$39,Financials!$E244,FinParameters!$C$8:$C$39,Financials!$F244)</f>
        <v>-15385430.603007738</v>
      </c>
      <c r="N244" s="73">
        <f>-SUMIFS(FinParameters!$F$8:$F$39,FinParameters!$B$8:$B$39,Financials!$E244,FinParameters!$C$8:$C$39,Financials!$F244)</f>
        <v>-73600000</v>
      </c>
      <c r="O244" s="73">
        <f>SUMIFS(FinParameters!$G$8:$G$39,FinParameters!$B$8:$B$39,Financials!$E244,FinParameters!$C$8:$C$39,Financials!$F244)</f>
        <v>3574251.663083659</v>
      </c>
      <c r="P244" s="73">
        <f t="shared" si="51"/>
        <v>71405475.254534096</v>
      </c>
      <c r="Q244" s="73">
        <f>P244/SUMIFS(FinParameters!$H$8:$H$39,FinParameters!$B$8:$B$39,Financials!$E244,FinParameters!$C$8:$C$39,Financials!$F244)</f>
        <v>14924054.702829394</v>
      </c>
      <c r="R244" s="73">
        <f t="shared" si="63"/>
        <v>1379726.9176177545</v>
      </c>
      <c r="S244" s="12">
        <f t="shared" si="52"/>
        <v>1.9703137065803934E-2</v>
      </c>
      <c r="T244" s="114">
        <f t="shared" si="53"/>
        <v>67613927.807205021</v>
      </c>
      <c r="U244" s="73">
        <f>T244/SUMIFS(FinParameters!$L$8:$L$39,FinParameters!$B$8:$B$39,Financials!$E244,FinParameters!$C$8:$C$39,Financials!$F244)</f>
        <v>46685088.31347283</v>
      </c>
      <c r="V244" s="73">
        <f t="shared" si="54"/>
        <v>46685088.31347283</v>
      </c>
      <c r="W244" s="12"/>
      <c r="X244" s="73">
        <f t="shared" si="55"/>
        <v>139019403.06173912</v>
      </c>
      <c r="Y244" s="73">
        <f t="shared" si="56"/>
        <v>61609143.016302228</v>
      </c>
      <c r="Z244" s="73">
        <f t="shared" si="56"/>
        <v>48064815.231090583</v>
      </c>
      <c r="AA244" s="12">
        <f t="shared" si="57"/>
        <v>0.68638774126104785</v>
      </c>
      <c r="AB244" s="114">
        <f t="shared" si="58"/>
        <v>-253936.75953151961</v>
      </c>
      <c r="AC244" s="73">
        <f>AB244/SUMIFS(FinParameters!$L$8:$L$39,FinParameters!$B$8:$B$39,Financials!$E244,FinParameters!$C$8:$C$39,Financials!$F244)</f>
        <v>-175334.58607181843</v>
      </c>
      <c r="AD244" s="73">
        <f t="shared" si="59"/>
        <v>-175334.58607181843</v>
      </c>
      <c r="AE244" s="12"/>
      <c r="AF244" s="73">
        <f t="shared" si="60"/>
        <v>138765466.30220759</v>
      </c>
      <c r="AG244" s="73">
        <f t="shared" si="61"/>
        <v>61433808.430230409</v>
      </c>
      <c r="AH244" s="73">
        <f t="shared" si="61"/>
        <v>47889480.645018764</v>
      </c>
      <c r="AI244" s="12">
        <f t="shared" si="62"/>
        <v>0.6838838824628779</v>
      </c>
      <c r="AL244" s="73">
        <f>Summary!G244</f>
        <v>367625.91581403429</v>
      </c>
      <c r="AM244" s="73">
        <f>IF(D244&lt;&gt;"avg",SUMIFS(Summary!$H:$H,Summary!$C:$C,Financials!C244,Summary!$E:$E,Financials!E244,Summary!$D:$D,1-Financials!D244,Summary!$F:$F,Financials!F244),SUMIFS(Summary!$H:$H,Summary!$C:$C,Financials!C244,Summary!$E:$E,Financials!E244,Summary!$D:$D,"avg",Summary!$F:$F,Financials!F244))</f>
        <v>1092879.585397484</v>
      </c>
      <c r="AN244" s="20">
        <f>Summary!I244</f>
        <v>6395619.4449380431</v>
      </c>
      <c r="AP244" s="12">
        <v>1</v>
      </c>
    </row>
    <row r="245" spans="1:42" x14ac:dyDescent="0.3">
      <c r="A245">
        <v>241</v>
      </c>
      <c r="B245" t="str">
        <f>Summary!B245</f>
        <v>MarinusPortlandYallourn</v>
      </c>
      <c r="C245" t="str">
        <f>Summary!C245</f>
        <v>Wind</v>
      </c>
      <c r="D245" s="104">
        <f>Summary!D245</f>
        <v>1</v>
      </c>
      <c r="E245" t="str">
        <f>Summary!E245</f>
        <v>Cal-36</v>
      </c>
      <c r="F245" t="str">
        <f>Summary!F245</f>
        <v>2 Hour Battery</v>
      </c>
      <c r="G245" s="73">
        <f>SUMIFS(AL$5:AL245,$F$5:$F245,$F245,$D$5:$D245,$D245)</f>
        <v>343405748.84159231</v>
      </c>
      <c r="H245" s="73">
        <f>SUMIFS(AM$5:AM245,$F$5:$F245,$F245,$D$5:$D245,$D245)</f>
        <v>-335581056.28692824</v>
      </c>
      <c r="I245" s="20">
        <f>SUMIFS(AN$5:AN245,$F$5:$F245,$F245,$D$5:$D245,$D245)</f>
        <v>171156214.96402773</v>
      </c>
      <c r="J245" s="73">
        <f t="shared" si="48"/>
        <v>171156214.96402773</v>
      </c>
      <c r="K245" s="73">
        <f t="shared" si="49"/>
        <v>514561963.80562007</v>
      </c>
      <c r="L245" s="73">
        <f t="shared" si="50"/>
        <v>178980907.51869181</v>
      </c>
      <c r="M245" s="73">
        <f>-SUMIFS(FinParameters!$E$8:$E$39,FinParameters!$B$8:$B$39,Financials!$E245,FinParameters!$C$8:$C$39,Financials!$F245)</f>
        <v>-16558816.368082929</v>
      </c>
      <c r="N245" s="73">
        <f>-SUMIFS(FinParameters!$F$8:$F$39,FinParameters!$B$8:$B$39,Financials!$E245,FinParameters!$C$8:$C$39,Financials!$F245)</f>
        <v>-73600000</v>
      </c>
      <c r="O245" s="73">
        <f>SUMIFS(FinParameters!$G$8:$G$39,FinParameters!$B$8:$B$39,Financials!$E245,FinParameters!$C$8:$C$39,Financials!$F245)</f>
        <v>2989175.056035989</v>
      </c>
      <c r="P245" s="73">
        <f t="shared" si="51"/>
        <v>154597398.59594479</v>
      </c>
      <c r="Q245" s="73">
        <f>P245/SUMIFS(FinParameters!$H$8:$H$39,FinParameters!$B$8:$B$39,Financials!$E245,FinParameters!$C$8:$C$39,Financials!$F245)</f>
        <v>29109484.943589486</v>
      </c>
      <c r="R245" s="73">
        <f t="shared" si="63"/>
        <v>83986573.651980788</v>
      </c>
      <c r="S245" s="12">
        <f t="shared" si="52"/>
        <v>1.189429152238791</v>
      </c>
      <c r="T245" s="114">
        <f t="shared" si="53"/>
        <v>343405748.84159231</v>
      </c>
      <c r="U245" s="73">
        <f>T245/SUMIFS(FinParameters!$L$8:$L$39,FinParameters!$B$8:$B$39,Financials!$E245,FinParameters!$C$8:$C$39,Financials!$F245)</f>
        <v>231326674.72743326</v>
      </c>
      <c r="V245" s="73">
        <f t="shared" si="54"/>
        <v>231326674.72743326</v>
      </c>
      <c r="W245" s="12"/>
      <c r="X245" s="73">
        <f t="shared" si="55"/>
        <v>498003147.43753713</v>
      </c>
      <c r="Y245" s="73">
        <f t="shared" si="56"/>
        <v>260436159.67102274</v>
      </c>
      <c r="Z245" s="73">
        <f t="shared" si="56"/>
        <v>315313248.37941408</v>
      </c>
      <c r="AA245" s="12">
        <f t="shared" si="57"/>
        <v>4.4655086331259168</v>
      </c>
      <c r="AB245" s="114">
        <f t="shared" si="58"/>
        <v>-335581056.28692824</v>
      </c>
      <c r="AC245" s="73">
        <f>AB245/SUMIFS(FinParameters!$L$8:$L$39,FinParameters!$B$8:$B$39,Financials!$E245,FinParameters!$C$8:$C$39,Financials!$F245)</f>
        <v>-226055766.72562838</v>
      </c>
      <c r="AD245" s="73">
        <f t="shared" si="59"/>
        <v>-226055766.72562838</v>
      </c>
      <c r="AE245" s="12"/>
      <c r="AF245" s="73">
        <f t="shared" si="60"/>
        <v>162422091.1506089</v>
      </c>
      <c r="AG245" s="73">
        <f t="shared" si="61"/>
        <v>34380392.945394367</v>
      </c>
      <c r="AH245" s="73">
        <f t="shared" si="61"/>
        <v>89257481.653785706</v>
      </c>
      <c r="AI245" s="12">
        <f t="shared" si="62"/>
        <v>1.2640764602965548</v>
      </c>
      <c r="AL245" s="73">
        <f>Summary!G245</f>
        <v>18677134.238348499</v>
      </c>
      <c r="AM245" s="73">
        <f>IF(D245&lt;&gt;"avg",SUMIFS(Summary!$H:$H,Summary!$C:$C,Financials!C245,Summary!$E:$E,Financials!E245,Summary!$D:$D,1-Financials!D245,Summary!$F:$F,Financials!F245),SUMIFS(Summary!$H:$H,Summary!$C:$C,Financials!C245,Summary!$E:$E,Financials!E245,Summary!$D:$D,"avg",Summary!$F:$F,Financials!F245))</f>
        <v>-20022173.415056791</v>
      </c>
      <c r="AN245" s="20">
        <f>Summary!I245</f>
        <v>11145853.419819105</v>
      </c>
      <c r="AP245" s="12">
        <v>1</v>
      </c>
    </row>
    <row r="246" spans="1:42" x14ac:dyDescent="0.3">
      <c r="A246">
        <v>242</v>
      </c>
      <c r="B246" t="str">
        <f>Summary!B246</f>
        <v>MarinusPortlandYallourn</v>
      </c>
      <c r="C246" t="str">
        <f>Summary!C246</f>
        <v>Wind</v>
      </c>
      <c r="D246" s="104">
        <f>Summary!D246</f>
        <v>0.95</v>
      </c>
      <c r="E246" t="str">
        <f>Summary!E246</f>
        <v>Cal-36</v>
      </c>
      <c r="F246" t="str">
        <f>Summary!F246</f>
        <v>2 Hour Battery</v>
      </c>
      <c r="G246" s="73">
        <f>SUMIFS(AL$5:AL246,$F$5:$F246,$F246,$D$5:$D246,$D246)</f>
        <v>196760178.47319663</v>
      </c>
      <c r="H246" s="73">
        <f>SUMIFS(AM$5:AM246,$F$5:$F246,$F246,$D$5:$D246,$D246)</f>
        <v>-148089363.52915135</v>
      </c>
      <c r="I246" s="20">
        <f>SUMIFS(AN$5:AN246,$F$5:$F246,$F246,$D$5:$D246,$D246)</f>
        <v>125698261.067182</v>
      </c>
      <c r="J246" s="73">
        <f t="shared" si="48"/>
        <v>125698261.067182</v>
      </c>
      <c r="K246" s="73">
        <f t="shared" si="49"/>
        <v>322458439.54037863</v>
      </c>
      <c r="L246" s="73">
        <f t="shared" si="50"/>
        <v>174369076.01122728</v>
      </c>
      <c r="M246" s="73">
        <f>-SUMIFS(FinParameters!$E$8:$E$39,FinParameters!$B$8:$B$39,Financials!$E246,FinParameters!$C$8:$C$39,Financials!$F246)</f>
        <v>-16558816.368082929</v>
      </c>
      <c r="N246" s="73">
        <f>-SUMIFS(FinParameters!$F$8:$F$39,FinParameters!$B$8:$B$39,Financials!$E246,FinParameters!$C$8:$C$39,Financials!$F246)</f>
        <v>-73600000</v>
      </c>
      <c r="O246" s="73">
        <f>SUMIFS(FinParameters!$G$8:$G$39,FinParameters!$B$8:$B$39,Financials!$E246,FinParameters!$C$8:$C$39,Financials!$F246)</f>
        <v>2989175.056035989</v>
      </c>
      <c r="P246" s="73">
        <f t="shared" si="51"/>
        <v>109139444.69909908</v>
      </c>
      <c r="Q246" s="73">
        <f>P246/SUMIFS(FinParameters!$H$8:$H$39,FinParameters!$B$8:$B$39,Financials!$E246,FinParameters!$C$8:$C$39,Financials!$F246)</f>
        <v>20550106.606408816</v>
      </c>
      <c r="R246" s="73">
        <f t="shared" si="63"/>
        <v>38528619.755135067</v>
      </c>
      <c r="S246" s="12">
        <f t="shared" si="52"/>
        <v>0.54564749506482846</v>
      </c>
      <c r="T246" s="114">
        <f t="shared" si="53"/>
        <v>196760178.47319663</v>
      </c>
      <c r="U246" s="73">
        <f>T246/SUMIFS(FinParameters!$L$8:$L$39,FinParameters!$B$8:$B$39,Financials!$E246,FinParameters!$C$8:$C$39,Financials!$F246)</f>
        <v>132542562.13974051</v>
      </c>
      <c r="V246" s="73">
        <f t="shared" si="54"/>
        <v>132542562.13974051</v>
      </c>
      <c r="W246" s="12"/>
      <c r="X246" s="73">
        <f t="shared" si="55"/>
        <v>305899623.17229569</v>
      </c>
      <c r="Y246" s="73">
        <f t="shared" si="56"/>
        <v>153092668.74614933</v>
      </c>
      <c r="Z246" s="73">
        <f t="shared" si="56"/>
        <v>171071181.89487559</v>
      </c>
      <c r="AA246" s="12">
        <f t="shared" si="57"/>
        <v>2.4227330870392159</v>
      </c>
      <c r="AB246" s="114">
        <f t="shared" si="58"/>
        <v>-148089363.52915135</v>
      </c>
      <c r="AC246" s="73">
        <f>AB246/SUMIFS(FinParameters!$L$8:$L$39,FinParameters!$B$8:$B$39,Financials!$E246,FinParameters!$C$8:$C$39,Financials!$F246)</f>
        <v>-99756687.659596637</v>
      </c>
      <c r="AD246" s="73">
        <f t="shared" si="59"/>
        <v>-99756687.659596637</v>
      </c>
      <c r="AE246" s="12"/>
      <c r="AF246" s="73">
        <f t="shared" si="60"/>
        <v>157810259.64314434</v>
      </c>
      <c r="AG246" s="73">
        <f t="shared" si="61"/>
        <v>53335981.086552694</v>
      </c>
      <c r="AH246" s="73">
        <f t="shared" si="61"/>
        <v>71314494.235278949</v>
      </c>
      <c r="AI246" s="12">
        <f t="shared" si="62"/>
        <v>1.0099654591469986</v>
      </c>
      <c r="AL246" s="73">
        <f>Summary!G246</f>
        <v>9147152.4639808033</v>
      </c>
      <c r="AM246" s="73">
        <f>IF(D246&lt;&gt;"avg",SUMIFS(Summary!$H:$H,Summary!$C:$C,Financials!C246,Summary!$E:$E,Financials!E246,Summary!$D:$D,1-Financials!D246,Summary!$F:$F,Financials!F246),SUMIFS(Summary!$H:$H,Summary!$C:$C,Financials!C246,Summary!$E:$E,Financials!E246,Summary!$D:$D,"avg",Summary!$F:$F,Financials!F246))</f>
        <v>-9505974.4733006749</v>
      </c>
      <c r="AN246" s="20">
        <f>Summary!I246</f>
        <v>8554506.6899321321</v>
      </c>
      <c r="AP246" s="12">
        <v>1</v>
      </c>
    </row>
    <row r="247" spans="1:42" x14ac:dyDescent="0.3">
      <c r="A247">
        <v>243</v>
      </c>
      <c r="B247" t="str">
        <f>Summary!B247</f>
        <v>MarinusPortlandYallourn</v>
      </c>
      <c r="C247" t="str">
        <f>Summary!C247</f>
        <v>Wind</v>
      </c>
      <c r="D247" s="104">
        <f>Summary!D247</f>
        <v>0.75</v>
      </c>
      <c r="E247" t="str">
        <f>Summary!E247</f>
        <v>Cal-36</v>
      </c>
      <c r="F247" t="str">
        <f>Summary!F247</f>
        <v>2 Hour Battery</v>
      </c>
      <c r="G247" s="73">
        <f>SUMIFS(AL$5:AL247,$F$5:$F247,$F247,$D$5:$D247,$D247)</f>
        <v>121497797.00225052</v>
      </c>
      <c r="H247" s="73">
        <f>SUMIFS(AM$5:AM247,$F$5:$F247,$F247,$D$5:$D247,$D247)</f>
        <v>-61312546.268962204</v>
      </c>
      <c r="I247" s="20">
        <f>SUMIFS(AN$5:AN247,$F$5:$F247,$F247,$D$5:$D247,$D247)</f>
        <v>107432843.55978261</v>
      </c>
      <c r="J247" s="73">
        <f t="shared" si="48"/>
        <v>107432843.55978261</v>
      </c>
      <c r="K247" s="73">
        <f t="shared" si="49"/>
        <v>228930640.56203312</v>
      </c>
      <c r="L247" s="73">
        <f t="shared" si="50"/>
        <v>167618094.29307091</v>
      </c>
      <c r="M247" s="73">
        <f>-SUMIFS(FinParameters!$E$8:$E$39,FinParameters!$B$8:$B$39,Financials!$E247,FinParameters!$C$8:$C$39,Financials!$F247)</f>
        <v>-16558816.368082929</v>
      </c>
      <c r="N247" s="73">
        <f>-SUMIFS(FinParameters!$F$8:$F$39,FinParameters!$B$8:$B$39,Financials!$E247,FinParameters!$C$8:$C$39,Financials!$F247)</f>
        <v>-73600000</v>
      </c>
      <c r="O247" s="73">
        <f>SUMIFS(FinParameters!$G$8:$G$39,FinParameters!$B$8:$B$39,Financials!$E247,FinParameters!$C$8:$C$39,Financials!$F247)</f>
        <v>2989175.056035989</v>
      </c>
      <c r="P247" s="73">
        <f t="shared" si="51"/>
        <v>90874027.191699684</v>
      </c>
      <c r="Q247" s="73">
        <f>P247/SUMIFS(FinParameters!$H$8:$H$39,FinParameters!$B$8:$B$39,Financials!$E247,FinParameters!$C$8:$C$39,Financials!$F247)</f>
        <v>17110870.883499533</v>
      </c>
      <c r="R247" s="73">
        <f t="shared" si="63"/>
        <v>20263202.247735672</v>
      </c>
      <c r="S247" s="12">
        <f t="shared" si="52"/>
        <v>0.28697019562958415</v>
      </c>
      <c r="T247" s="114">
        <f t="shared" si="53"/>
        <v>121497797.00225052</v>
      </c>
      <c r="U247" s="73">
        <f>T247/SUMIFS(FinParameters!$L$8:$L$39,FinParameters!$B$8:$B$39,Financials!$E247,FinParameters!$C$8:$C$39,Financials!$F247)</f>
        <v>81843945.426213682</v>
      </c>
      <c r="V247" s="73">
        <f t="shared" si="54"/>
        <v>81843945.426213682</v>
      </c>
      <c r="W247" s="12"/>
      <c r="X247" s="73">
        <f t="shared" si="55"/>
        <v>212371824.19395018</v>
      </c>
      <c r="Y247" s="73">
        <f t="shared" si="56"/>
        <v>98954816.309713215</v>
      </c>
      <c r="Z247" s="73">
        <f t="shared" si="56"/>
        <v>102107147.67394936</v>
      </c>
      <c r="AA247" s="12">
        <f t="shared" si="57"/>
        <v>1.4460551587519406</v>
      </c>
      <c r="AB247" s="114">
        <f t="shared" si="58"/>
        <v>-61312546.268962204</v>
      </c>
      <c r="AC247" s="73">
        <f>AB247/SUMIFS(FinParameters!$L$8:$L$39,FinParameters!$B$8:$B$39,Financials!$E247,FinParameters!$C$8:$C$39,Financials!$F247)</f>
        <v>-41301659.903234243</v>
      </c>
      <c r="AD247" s="73">
        <f t="shared" si="59"/>
        <v>-41301659.903234243</v>
      </c>
      <c r="AE247" s="12"/>
      <c r="AF247" s="73">
        <f t="shared" si="60"/>
        <v>151059277.92498797</v>
      </c>
      <c r="AG247" s="73">
        <f t="shared" si="61"/>
        <v>57653156.406478971</v>
      </c>
      <c r="AH247" s="73">
        <f t="shared" si="61"/>
        <v>60805487.770715117</v>
      </c>
      <c r="AI247" s="12">
        <f t="shared" si="62"/>
        <v>0.86113549613631768</v>
      </c>
      <c r="AL247" s="73">
        <f>Summary!G247</f>
        <v>6838270.4476260999</v>
      </c>
      <c r="AM247" s="73">
        <f>IF(D247&lt;&gt;"avg",SUMIFS(Summary!$H:$H,Summary!$C:$C,Financials!C247,Summary!$E:$E,Financials!E247,Summary!$D:$D,1-Financials!D247,Summary!$F:$F,Financials!F247),SUMIFS(Summary!$H:$H,Summary!$C:$C,Financials!C247,Summary!$E:$E,Financials!E247,Summary!$D:$D,"avg",Summary!$F:$F,Financials!F247))</f>
        <v>-4529255.6787025267</v>
      </c>
      <c r="AN247" s="20">
        <f>Summary!I247</f>
        <v>7882537.2049816893</v>
      </c>
      <c r="AP247" s="12">
        <v>1</v>
      </c>
    </row>
    <row r="248" spans="1:42" x14ac:dyDescent="0.3">
      <c r="A248">
        <v>244</v>
      </c>
      <c r="B248" t="str">
        <f>Summary!B248</f>
        <v>MarinusPortlandYallourn</v>
      </c>
      <c r="C248" t="str">
        <f>Summary!C248</f>
        <v>Wind</v>
      </c>
      <c r="D248" s="104">
        <f>Summary!D248</f>
        <v>0.5</v>
      </c>
      <c r="E248" t="str">
        <f>Summary!E248</f>
        <v>Cal-36</v>
      </c>
      <c r="F248" t="str">
        <f>Summary!F248</f>
        <v>2 Hour Battery</v>
      </c>
      <c r="G248" s="73">
        <f>SUMIFS(AL$5:AL248,$F$5:$F248,$F248,$D$5:$D248,$D248)</f>
        <v>66291963.078260057</v>
      </c>
      <c r="H248" s="73">
        <f>SUMIFS(AM$5:AM248,$F$5:$F248,$F248,$D$5:$D248,$D248)</f>
        <v>253067.40275959854</v>
      </c>
      <c r="I248" s="20">
        <f>SUMIFS(AN$5:AN248,$F$5:$F248,$F248,$D$5:$D248,$D248)</f>
        <v>93919471.006202579</v>
      </c>
      <c r="J248" s="73">
        <f t="shared" si="48"/>
        <v>93919471.006202579</v>
      </c>
      <c r="K248" s="73">
        <f t="shared" si="49"/>
        <v>160211434.08446264</v>
      </c>
      <c r="L248" s="73">
        <f t="shared" si="50"/>
        <v>160464501.48722222</v>
      </c>
      <c r="M248" s="73">
        <f>-SUMIFS(FinParameters!$E$8:$E$39,FinParameters!$B$8:$B$39,Financials!$E248,FinParameters!$C$8:$C$39,Financials!$F248)</f>
        <v>-16558816.368082929</v>
      </c>
      <c r="N248" s="73">
        <f>-SUMIFS(FinParameters!$F$8:$F$39,FinParameters!$B$8:$B$39,Financials!$E248,FinParameters!$C$8:$C$39,Financials!$F248)</f>
        <v>-73600000</v>
      </c>
      <c r="O248" s="73">
        <f>SUMIFS(FinParameters!$G$8:$G$39,FinParameters!$B$8:$B$39,Financials!$E248,FinParameters!$C$8:$C$39,Financials!$F248)</f>
        <v>2989175.056035989</v>
      </c>
      <c r="P248" s="73">
        <f t="shared" si="51"/>
        <v>77360654.638119653</v>
      </c>
      <c r="Q248" s="73">
        <f>P248/SUMIFS(FinParameters!$H$8:$H$39,FinParameters!$B$8:$B$39,Financials!$E248,FinParameters!$C$8:$C$39,Financials!$F248)</f>
        <v>14566408.179352378</v>
      </c>
      <c r="R248" s="73">
        <f t="shared" si="63"/>
        <v>6749829.6941556418</v>
      </c>
      <c r="S248" s="12">
        <f t="shared" si="52"/>
        <v>9.5591995979543279E-2</v>
      </c>
      <c r="T248" s="114">
        <f t="shared" si="53"/>
        <v>66291963.078260057</v>
      </c>
      <c r="U248" s="73">
        <f>T248/SUMIFS(FinParameters!$L$8:$L$39,FinParameters!$B$8:$B$39,Financials!$E248,FinParameters!$C$8:$C$39,Financials!$F248)</f>
        <v>44655919.22027351</v>
      </c>
      <c r="V248" s="73">
        <f t="shared" si="54"/>
        <v>44655919.22027351</v>
      </c>
      <c r="W248" s="12"/>
      <c r="X248" s="73">
        <f t="shared" si="55"/>
        <v>143652617.7163797</v>
      </c>
      <c r="Y248" s="73">
        <f t="shared" si="56"/>
        <v>59222327.39962589</v>
      </c>
      <c r="Z248" s="73">
        <f t="shared" si="56"/>
        <v>51405748.914429151</v>
      </c>
      <c r="AA248" s="12">
        <f t="shared" si="57"/>
        <v>0.72801513019036679</v>
      </c>
      <c r="AB248" s="114">
        <f t="shared" si="58"/>
        <v>253067.40275959854</v>
      </c>
      <c r="AC248" s="73">
        <f>AB248/SUMIFS(FinParameters!$L$8:$L$39,FinParameters!$B$8:$B$39,Financials!$E248,FinParameters!$C$8:$C$39,Financials!$F248)</f>
        <v>170472.51235531922</v>
      </c>
      <c r="AD248" s="73">
        <f t="shared" si="59"/>
        <v>170472.51235531922</v>
      </c>
      <c r="AE248" s="12"/>
      <c r="AF248" s="73">
        <f t="shared" si="60"/>
        <v>143905685.11913931</v>
      </c>
      <c r="AG248" s="73">
        <f t="shared" si="61"/>
        <v>59392799.91198121</v>
      </c>
      <c r="AH248" s="73">
        <f t="shared" si="61"/>
        <v>51576221.426784471</v>
      </c>
      <c r="AI248" s="12">
        <f t="shared" si="62"/>
        <v>0.73042938483886588</v>
      </c>
      <c r="AL248" s="73">
        <f>Summary!G248</f>
        <v>4306958.7650676677</v>
      </c>
      <c r="AM248" s="73">
        <f>IF(D248&lt;&gt;"avg",SUMIFS(Summary!$H:$H,Summary!$C:$C,Financials!C248,Summary!$E:$E,Financials!E248,Summary!$D:$D,1-Financials!D248,Summary!$F:$F,Financials!F248),SUMIFS(Summary!$H:$H,Summary!$C:$C,Financials!C248,Summary!$E:$E,Financials!E248,Summary!$D:$D,"avg",Summary!$F:$F,Financials!F248))</f>
        <v>-179403.95538628977</v>
      </c>
      <c r="AN248" s="20">
        <f>Summary!I248</f>
        <v>7175578.2803506479</v>
      </c>
      <c r="AP248" s="12">
        <v>1</v>
      </c>
    </row>
    <row r="249" spans="1:42" x14ac:dyDescent="0.3">
      <c r="A249">
        <v>245</v>
      </c>
      <c r="B249" t="str">
        <f>Summary!B249</f>
        <v>MarinusPortlandYallourn</v>
      </c>
      <c r="C249" t="str">
        <f>Summary!C249</f>
        <v>Wind</v>
      </c>
      <c r="D249" s="104">
        <f>Summary!D249</f>
        <v>0.25</v>
      </c>
      <c r="E249" t="str">
        <f>Summary!E249</f>
        <v>Cal-36</v>
      </c>
      <c r="F249" t="str">
        <f>Summary!F249</f>
        <v>2 Hour Battery</v>
      </c>
      <c r="G249" s="73">
        <f>SUMIFS(AL$5:AL249,$F$5:$F249,$F249,$D$5:$D249,$D249)</f>
        <v>15210720.823292801</v>
      </c>
      <c r="H249" s="73">
        <f>SUMIFS(AM$5:AM249,$F$5:$F249,$F249,$D$5:$D249,$D249)</f>
        <v>64742395.425933406</v>
      </c>
      <c r="I249" s="20">
        <f>SUMIFS(AN$5:AN249,$F$5:$F249,$F249,$D$5:$D249,$D249)</f>
        <v>79410227.110303938</v>
      </c>
      <c r="J249" s="73">
        <f t="shared" si="48"/>
        <v>79410227.110303938</v>
      </c>
      <c r="K249" s="73">
        <f t="shared" si="49"/>
        <v>94620947.933596745</v>
      </c>
      <c r="L249" s="73">
        <f t="shared" si="50"/>
        <v>159363343.35953015</v>
      </c>
      <c r="M249" s="73">
        <f>-SUMIFS(FinParameters!$E$8:$E$39,FinParameters!$B$8:$B$39,Financials!$E249,FinParameters!$C$8:$C$39,Financials!$F249)</f>
        <v>-16558816.368082929</v>
      </c>
      <c r="N249" s="73">
        <f>-SUMIFS(FinParameters!$F$8:$F$39,FinParameters!$B$8:$B$39,Financials!$E249,FinParameters!$C$8:$C$39,Financials!$F249)</f>
        <v>-73600000</v>
      </c>
      <c r="O249" s="73">
        <f>SUMIFS(FinParameters!$G$8:$G$39,FinParameters!$B$8:$B$39,Financials!$E249,FinParameters!$C$8:$C$39,Financials!$F249)</f>
        <v>2989175.056035989</v>
      </c>
      <c r="P249" s="73">
        <f t="shared" si="51"/>
        <v>62851410.742221013</v>
      </c>
      <c r="Q249" s="73">
        <f>P249/SUMIFS(FinParameters!$H$8:$H$39,FinParameters!$B$8:$B$39,Financials!$E249,FinParameters!$C$8:$C$39,Financials!$F249)</f>
        <v>11834430.665070919</v>
      </c>
      <c r="R249" s="73">
        <f t="shared" si="63"/>
        <v>-7759414.2017429983</v>
      </c>
      <c r="S249" s="12">
        <f t="shared" si="52"/>
        <v>-0.10988986756493478</v>
      </c>
      <c r="T249" s="114">
        <f t="shared" si="53"/>
        <v>15210720.823292801</v>
      </c>
      <c r="U249" s="73">
        <f>T249/SUMIFS(FinParameters!$L$8:$L$39,FinParameters!$B$8:$B$39,Financials!$E249,FinParameters!$C$8:$C$39,Financials!$F249)</f>
        <v>10246320.803099735</v>
      </c>
      <c r="V249" s="73">
        <f t="shared" si="54"/>
        <v>10246320.803099735</v>
      </c>
      <c r="W249" s="12"/>
      <c r="X249" s="73">
        <f t="shared" si="55"/>
        <v>78062131.565513819</v>
      </c>
      <c r="Y249" s="73">
        <f t="shared" si="56"/>
        <v>22080751.468170654</v>
      </c>
      <c r="Z249" s="73">
        <f t="shared" si="56"/>
        <v>2486906.6013567364</v>
      </c>
      <c r="AA249" s="12">
        <f t="shared" si="57"/>
        <v>3.5219905776916201E-2</v>
      </c>
      <c r="AB249" s="114">
        <f t="shared" si="58"/>
        <v>64742395.425933406</v>
      </c>
      <c r="AC249" s="73">
        <f>AB249/SUMIFS(FinParameters!$L$8:$L$39,FinParameters!$B$8:$B$39,Financials!$E249,FinParameters!$C$8:$C$39,Financials!$F249)</f>
        <v>43612091.813518971</v>
      </c>
      <c r="AD249" s="73">
        <f t="shared" si="59"/>
        <v>43612091.813518971</v>
      </c>
      <c r="AE249" s="12"/>
      <c r="AF249" s="73">
        <f t="shared" si="60"/>
        <v>142804526.99144721</v>
      </c>
      <c r="AG249" s="73">
        <f t="shared" si="61"/>
        <v>65692843.281689629</v>
      </c>
      <c r="AH249" s="73">
        <f t="shared" si="61"/>
        <v>46098998.414875709</v>
      </c>
      <c r="AI249" s="12">
        <f t="shared" si="62"/>
        <v>0.65286021585867859</v>
      </c>
      <c r="AL249" s="73">
        <f>Summary!G249</f>
        <v>-1585433.6263925377</v>
      </c>
      <c r="AM249" s="73">
        <f>IF(D249&lt;&gt;"avg",SUMIFS(Summary!$H:$H,Summary!$C:$C,Financials!C249,Summary!$E:$E,Financials!E249,Summary!$D:$D,1-Financials!D249,Summary!$F:$F,Financials!F249),SUMIFS(Summary!$H:$H,Summary!$C:$C,Financials!C249,Summary!$E:$E,Financials!E249,Summary!$D:$D,"avg",Summary!$F:$F,Financials!F249))</f>
        <v>6746203.9134955332</v>
      </c>
      <c r="AN249" s="20">
        <f>Summary!I249</f>
        <v>5826203.5725944834</v>
      </c>
      <c r="AP249" s="12">
        <v>1</v>
      </c>
    </row>
    <row r="250" spans="1:42" x14ac:dyDescent="0.3">
      <c r="A250">
        <v>246</v>
      </c>
      <c r="B250" t="str">
        <f>Summary!B250</f>
        <v>MarinusPortlandYallourn</v>
      </c>
      <c r="C250" t="str">
        <f>Summary!C250</f>
        <v>Wind</v>
      </c>
      <c r="D250" s="104">
        <f>Summary!D250</f>
        <v>0.05</v>
      </c>
      <c r="E250" t="str">
        <f>Summary!E250</f>
        <v>Cal-36</v>
      </c>
      <c r="F250" t="str">
        <f>Summary!F250</f>
        <v>2 Hour Battery</v>
      </c>
      <c r="G250" s="73">
        <f>SUMIFS(AL$5:AL250,$F$5:$F250,$F250,$D$5:$D250,$D250)</f>
        <v>-44900056.911846697</v>
      </c>
      <c r="H250" s="73">
        <f>SUMIFS(AM$5:AM250,$F$5:$F250,$F250,$D$5:$D250,$D250)</f>
        <v>152703419.97824463</v>
      </c>
      <c r="I250" s="20">
        <f>SUMIFS(AN$5:AN250,$F$5:$F250,$F250,$D$5:$D250,$D250)</f>
        <v>61251267.907665618</v>
      </c>
      <c r="J250" s="73">
        <f t="shared" si="48"/>
        <v>61251267.907665618</v>
      </c>
      <c r="K250" s="73">
        <f t="shared" si="49"/>
        <v>16351210.99581892</v>
      </c>
      <c r="L250" s="73">
        <f t="shared" si="50"/>
        <v>169054630.97406355</v>
      </c>
      <c r="M250" s="73">
        <f>-SUMIFS(FinParameters!$E$8:$E$39,FinParameters!$B$8:$B$39,Financials!$E250,FinParameters!$C$8:$C$39,Financials!$F250)</f>
        <v>-16558816.368082929</v>
      </c>
      <c r="N250" s="73">
        <f>-SUMIFS(FinParameters!$F$8:$F$39,FinParameters!$B$8:$B$39,Financials!$E250,FinParameters!$C$8:$C$39,Financials!$F250)</f>
        <v>-73600000</v>
      </c>
      <c r="O250" s="73">
        <f>SUMIFS(FinParameters!$G$8:$G$39,FinParameters!$B$8:$B$39,Financials!$E250,FinParameters!$C$8:$C$39,Financials!$F250)</f>
        <v>2989175.056035989</v>
      </c>
      <c r="P250" s="73">
        <f t="shared" si="51"/>
        <v>44692451.539582685</v>
      </c>
      <c r="Q250" s="73">
        <f>P250/SUMIFS(FinParameters!$H$8:$H$39,FinParameters!$B$8:$B$39,Financials!$E250,FinParameters!$C$8:$C$39,Financials!$F250)</f>
        <v>8415240.2110193744</v>
      </c>
      <c r="R250" s="73">
        <f t="shared" si="63"/>
        <v>-25918373.404381327</v>
      </c>
      <c r="S250" s="12">
        <f t="shared" si="52"/>
        <v>-0.36705949016952955</v>
      </c>
      <c r="T250" s="114">
        <f t="shared" si="53"/>
        <v>-44900056.911846697</v>
      </c>
      <c r="U250" s="73">
        <f>T250/SUMIFS(FinParameters!$L$8:$L$39,FinParameters!$B$8:$B$39,Financials!$E250,FinParameters!$C$8:$C$39,Financials!$F250)</f>
        <v>-30245797.851454053</v>
      </c>
      <c r="V250" s="73">
        <f t="shared" si="54"/>
        <v>-30245797.851454053</v>
      </c>
      <c r="W250" s="12"/>
      <c r="X250" s="73">
        <f t="shared" si="55"/>
        <v>-207605.37226400897</v>
      </c>
      <c r="Y250" s="73">
        <f t="shared" si="56"/>
        <v>-21830557.640434679</v>
      </c>
      <c r="Z250" s="73">
        <f t="shared" si="56"/>
        <v>-56164171.255835384</v>
      </c>
      <c r="AA250" s="12">
        <f t="shared" si="57"/>
        <v>-0.79540454739633293</v>
      </c>
      <c r="AB250" s="114">
        <f t="shared" si="58"/>
        <v>152703419.97824463</v>
      </c>
      <c r="AC250" s="73">
        <f>AB250/SUMIFS(FinParameters!$L$8:$L$39,FinParameters!$B$8:$B$39,Financials!$E250,FinParameters!$C$8:$C$39,Financials!$F250)</f>
        <v>102864831.12828903</v>
      </c>
      <c r="AD250" s="73">
        <f t="shared" si="59"/>
        <v>102864831.12828903</v>
      </c>
      <c r="AE250" s="12"/>
      <c r="AF250" s="73">
        <f t="shared" si="60"/>
        <v>152495814.60598063</v>
      </c>
      <c r="AG250" s="73">
        <f t="shared" si="61"/>
        <v>81034273.487854347</v>
      </c>
      <c r="AH250" s="73">
        <f t="shared" si="61"/>
        <v>46700659.872453645</v>
      </c>
      <c r="AI250" s="12">
        <f t="shared" si="62"/>
        <v>0.66138102634425799</v>
      </c>
      <c r="AL250" s="73">
        <f>Summary!G250</f>
        <v>-9202989.4231654126</v>
      </c>
      <c r="AM250" s="73">
        <f>IF(D250&lt;&gt;"avg",SUMIFS(Summary!$H:$H,Summary!$C:$C,Financials!C250,Summary!$E:$E,Financials!E250,Summary!$D:$D,1-Financials!D250,Summary!$F:$F,Financials!F250),SUMIFS(Summary!$H:$H,Summary!$C:$C,Financials!C250,Summary!$E:$E,Financials!E250,Summary!$D:$D,"avg",Summary!$F:$F,Financials!F250))</f>
        <v>17301001.542164236</v>
      </c>
      <c r="AN250" s="20">
        <f>Summary!I250</f>
        <v>4069496.4783320404</v>
      </c>
      <c r="AP250" s="12">
        <v>1</v>
      </c>
    </row>
    <row r="251" spans="1:42" x14ac:dyDescent="0.3">
      <c r="A251">
        <v>247</v>
      </c>
      <c r="B251" t="str">
        <f>Summary!B251</f>
        <v>MarinusPortlandYallourn</v>
      </c>
      <c r="C251" t="str">
        <f>Summary!C251</f>
        <v>Wind</v>
      </c>
      <c r="D251" s="104">
        <f>Summary!D251</f>
        <v>0</v>
      </c>
      <c r="E251" t="str">
        <f>Summary!E251</f>
        <v>Cal-36</v>
      </c>
      <c r="F251" t="str">
        <f>Summary!F251</f>
        <v>2 Hour Battery</v>
      </c>
      <c r="G251" s="73">
        <f>SUMIFS(AL$5:AL251,$F$5:$F251,$F251,$D$5:$D251,$D251)</f>
        <v>-112187661.09615538</v>
      </c>
      <c r="H251" s="73">
        <f>SUMIFS(AM$5:AM251,$F$5:$F251,$F251,$D$5:$D251,$D251)</f>
        <v>318606665.38170373</v>
      </c>
      <c r="I251" s="20">
        <f>SUMIFS(AN$5:AN251,$F$5:$F251,$F251,$D$5:$D251,$D251)</f>
        <v>37761555.427702196</v>
      </c>
      <c r="J251" s="73">
        <f t="shared" si="48"/>
        <v>37761555.427702196</v>
      </c>
      <c r="K251" s="73">
        <f t="shared" si="49"/>
        <v>-74426105.668453187</v>
      </c>
      <c r="L251" s="73">
        <f t="shared" si="50"/>
        <v>244180559.71325055</v>
      </c>
      <c r="M251" s="73">
        <f>-SUMIFS(FinParameters!$E$8:$E$39,FinParameters!$B$8:$B$39,Financials!$E251,FinParameters!$C$8:$C$39,Financials!$F251)</f>
        <v>-16558816.368082929</v>
      </c>
      <c r="N251" s="73">
        <f>-SUMIFS(FinParameters!$F$8:$F$39,FinParameters!$B$8:$B$39,Financials!$E251,FinParameters!$C$8:$C$39,Financials!$F251)</f>
        <v>-73600000</v>
      </c>
      <c r="O251" s="73">
        <f>SUMIFS(FinParameters!$G$8:$G$39,FinParameters!$B$8:$B$39,Financials!$E251,FinParameters!$C$8:$C$39,Financials!$F251)</f>
        <v>2989175.056035989</v>
      </c>
      <c r="P251" s="73">
        <f t="shared" si="51"/>
        <v>21202739.059619267</v>
      </c>
      <c r="Q251" s="73">
        <f>P251/SUMIFS(FinParameters!$H$8:$H$39,FinParameters!$B$8:$B$39,Financials!$E251,FinParameters!$C$8:$C$39,Financials!$F251)</f>
        <v>3992310.4723900147</v>
      </c>
      <c r="R251" s="73">
        <f t="shared" si="63"/>
        <v>-49408085.884344749</v>
      </c>
      <c r="S251" s="12">
        <f t="shared" si="52"/>
        <v>-0.69972395767298401</v>
      </c>
      <c r="T251" s="114">
        <f t="shared" si="53"/>
        <v>-112187661.09615538</v>
      </c>
      <c r="U251" s="73">
        <f>T251/SUMIFS(FinParameters!$L$8:$L$39,FinParameters!$B$8:$B$39,Financials!$E251,FinParameters!$C$8:$C$39,Financials!$F251)</f>
        <v>-75572405.745580867</v>
      </c>
      <c r="V251" s="73">
        <f t="shared" si="54"/>
        <v>-75572405.745580867</v>
      </c>
      <c r="W251" s="12"/>
      <c r="X251" s="73">
        <f t="shared" si="55"/>
        <v>-90984922.036536112</v>
      </c>
      <c r="Y251" s="73">
        <f t="shared" si="56"/>
        <v>-71580095.273190856</v>
      </c>
      <c r="Z251" s="73">
        <f t="shared" si="56"/>
        <v>-124980491.62992561</v>
      </c>
      <c r="AA251" s="12">
        <f t="shared" si="57"/>
        <v>-1.7699905323172302</v>
      </c>
      <c r="AB251" s="114">
        <f t="shared" si="58"/>
        <v>318606665.38170373</v>
      </c>
      <c r="AC251" s="73">
        <f>AB251/SUMIFS(FinParameters!$L$8:$L$39,FinParameters!$B$8:$B$39,Financials!$E251,FinParameters!$C$8:$C$39,Financials!$F251)</f>
        <v>214621393.78086892</v>
      </c>
      <c r="AD251" s="73">
        <f t="shared" si="59"/>
        <v>214621393.78086892</v>
      </c>
      <c r="AE251" s="12"/>
      <c r="AF251" s="73">
        <f t="shared" si="60"/>
        <v>227621743.34516764</v>
      </c>
      <c r="AG251" s="73">
        <f t="shared" si="61"/>
        <v>143041298.50767806</v>
      </c>
      <c r="AH251" s="73">
        <f t="shared" si="61"/>
        <v>89640902.150943309</v>
      </c>
      <c r="AI251" s="12">
        <f t="shared" si="62"/>
        <v>1.2695065129472907</v>
      </c>
      <c r="AL251" s="73">
        <f>Summary!G251</f>
        <v>-13364366.529581603</v>
      </c>
      <c r="AM251" s="73">
        <f>IF(D251&lt;&gt;"avg",SUMIFS(Summary!$H:$H,Summary!$C:$C,Financials!C251,Summary!$E:$E,Financials!E251,Summary!$D:$D,1-Financials!D251,Summary!$F:$F,Financials!F251),SUMIFS(Summary!$H:$H,Summary!$C:$C,Financials!C251,Summary!$E:$E,Financials!E251,Summary!$D:$D,"avg",Summary!$F:$F,Financials!F251))</f>
        <v>32112698.219687216</v>
      </c>
      <c r="AN251" s="20">
        <f>Summary!I251</f>
        <v>2771594.9681970766</v>
      </c>
      <c r="AP251" s="12">
        <v>1</v>
      </c>
    </row>
    <row r="252" spans="1:42" x14ac:dyDescent="0.3">
      <c r="A252">
        <v>248</v>
      </c>
      <c r="B252" t="str">
        <f>Summary!B252</f>
        <v>MarinusPortlandYallourn</v>
      </c>
      <c r="C252" t="str">
        <f>Summary!C252</f>
        <v>Wind</v>
      </c>
      <c r="D252" s="104" t="str">
        <f>Summary!D252</f>
        <v>avg</v>
      </c>
      <c r="E252" t="str">
        <f>Summary!E252</f>
        <v>Cal-36</v>
      </c>
      <c r="F252" t="str">
        <f>Summary!F252</f>
        <v>2 Hour Battery</v>
      </c>
      <c r="G252" s="73">
        <f>SUMIFS(AL$5:AL252,$F$5:$F252,$F252,$D$5:$D252,$D252)</f>
        <v>69957937.989124432</v>
      </c>
      <c r="H252" s="73">
        <f>SUMIFS(AM$5:AM252,$F$5:$F252,$F252,$D$5:$D252,$D252)</f>
        <v>1298328.8173446818</v>
      </c>
      <c r="I252" s="20">
        <f>SUMIFS(AN$5:AN252,$F$5:$F252,$F252,$D$5:$D252,$D252)</f>
        <v>93573464.159543857</v>
      </c>
      <c r="J252" s="73">
        <f t="shared" si="48"/>
        <v>93573464.159543857</v>
      </c>
      <c r="K252" s="73">
        <f t="shared" si="49"/>
        <v>163531402.14866829</v>
      </c>
      <c r="L252" s="73">
        <f t="shared" si="50"/>
        <v>164829730.96601295</v>
      </c>
      <c r="M252" s="73">
        <f>-SUMIFS(FinParameters!$E$8:$E$39,FinParameters!$B$8:$B$39,Financials!$E252,FinParameters!$C$8:$C$39,Financials!$F252)</f>
        <v>-16558816.368082929</v>
      </c>
      <c r="N252" s="73">
        <f>-SUMIFS(FinParameters!$F$8:$F$39,FinParameters!$B$8:$B$39,Financials!$E252,FinParameters!$C$8:$C$39,Financials!$F252)</f>
        <v>-73600000</v>
      </c>
      <c r="O252" s="73">
        <f>SUMIFS(FinParameters!$G$8:$G$39,FinParameters!$B$8:$B$39,Financials!$E252,FinParameters!$C$8:$C$39,Financials!$F252)</f>
        <v>2989175.056035989</v>
      </c>
      <c r="P252" s="73">
        <f t="shared" si="51"/>
        <v>77014647.791460931</v>
      </c>
      <c r="Q252" s="73">
        <f>P252/SUMIFS(FinParameters!$H$8:$H$39,FinParameters!$B$8:$B$39,Financials!$E252,FinParameters!$C$8:$C$39,Financials!$F252)</f>
        <v>14501257.787530359</v>
      </c>
      <c r="R252" s="73">
        <f t="shared" si="63"/>
        <v>6403822.8474969203</v>
      </c>
      <c r="S252" s="12">
        <f t="shared" si="52"/>
        <v>9.0691800479302226E-2</v>
      </c>
      <c r="T252" s="114">
        <f t="shared" si="53"/>
        <v>69957937.989124432</v>
      </c>
      <c r="U252" s="73">
        <f>T252/SUMIFS(FinParameters!$L$8:$L$39,FinParameters!$B$8:$B$39,Financials!$E252,FinParameters!$C$8:$C$39,Financials!$F252)</f>
        <v>47125411.32582251</v>
      </c>
      <c r="V252" s="73">
        <f t="shared" si="54"/>
        <v>47125411.32582251</v>
      </c>
      <c r="W252" s="12"/>
      <c r="X252" s="73">
        <f t="shared" si="55"/>
        <v>146972585.78058535</v>
      </c>
      <c r="Y252" s="73">
        <f t="shared" si="56"/>
        <v>61626669.113352865</v>
      </c>
      <c r="Z252" s="73">
        <f t="shared" si="56"/>
        <v>53529234.173319429</v>
      </c>
      <c r="AA252" s="12">
        <f t="shared" si="57"/>
        <v>0.75808821403516613</v>
      </c>
      <c r="AB252" s="114">
        <f t="shared" si="58"/>
        <v>1298328.8173446818</v>
      </c>
      <c r="AC252" s="73">
        <f>AB252/SUMIFS(FinParameters!$L$8:$L$39,FinParameters!$B$8:$B$39,Financials!$E252,FinParameters!$C$8:$C$39,Financials!$F252)</f>
        <v>874586.66324682755</v>
      </c>
      <c r="AD252" s="73">
        <f t="shared" si="59"/>
        <v>874586.66324682755</v>
      </c>
      <c r="AE252" s="12"/>
      <c r="AF252" s="73">
        <f t="shared" si="60"/>
        <v>148270914.59793004</v>
      </c>
      <c r="AG252" s="73">
        <f t="shared" si="61"/>
        <v>62501255.77659969</v>
      </c>
      <c r="AH252" s="73">
        <f t="shared" si="61"/>
        <v>54403820.836566254</v>
      </c>
      <c r="AI252" s="12">
        <f t="shared" si="62"/>
        <v>0.77047422799182064</v>
      </c>
      <c r="AL252" s="73">
        <f>Summary!G252</f>
        <v>2344010.1819194052</v>
      </c>
      <c r="AM252" s="73">
        <f>IF(D252&lt;&gt;"avg",SUMIFS(Summary!$H:$H,Summary!$C:$C,Financials!C252,Summary!$E:$E,Financials!E252,Summary!$D:$D,1-Financials!D252,Summary!$F:$F,Financials!F252),SUMIFS(Summary!$H:$H,Summary!$C:$C,Financials!C252,Summary!$E:$E,Financials!E252,Summary!$D:$D,"avg",Summary!$F:$F,Financials!F252))</f>
        <v>1552265.5768762014</v>
      </c>
      <c r="AN252" s="20">
        <f>Summary!I252</f>
        <v>6782558.3020020342</v>
      </c>
      <c r="AP252" s="12">
        <v>1</v>
      </c>
    </row>
    <row r="253" spans="1:42" x14ac:dyDescent="0.3">
      <c r="A253">
        <v>249</v>
      </c>
      <c r="B253" t="str">
        <f>Summary!B253</f>
        <v>MarinusPortlandYallourn</v>
      </c>
      <c r="C253" t="str">
        <f>Summary!C253</f>
        <v>Wind</v>
      </c>
      <c r="D253" s="104">
        <f>Summary!D253</f>
        <v>1</v>
      </c>
      <c r="E253" t="str">
        <f>Summary!E253</f>
        <v>Cal-37</v>
      </c>
      <c r="F253" t="str">
        <f>Summary!F253</f>
        <v>2 Hour Battery</v>
      </c>
      <c r="G253" s="73">
        <f>SUMIFS(AL$5:AL253,$F$5:$F253,$F253,$D$5:$D253,$D253)</f>
        <v>358922193.8539288</v>
      </c>
      <c r="H253" s="73">
        <f>SUMIFS(AM$5:AM253,$F$5:$F253,$F253,$D$5:$D253,$D253)</f>
        <v>-357325193.55894727</v>
      </c>
      <c r="I253" s="20">
        <f>SUMIFS(AN$5:AN253,$F$5:$F253,$F253,$D$5:$D253,$D253)</f>
        <v>181919627.35038567</v>
      </c>
      <c r="J253" s="73">
        <f t="shared" si="48"/>
        <v>181919627.35038567</v>
      </c>
      <c r="K253" s="73">
        <f t="shared" si="49"/>
        <v>540841821.20431447</v>
      </c>
      <c r="L253" s="73">
        <f t="shared" si="50"/>
        <v>183516627.64536721</v>
      </c>
      <c r="M253" s="73">
        <f>-SUMIFS(FinParameters!$E$8:$E$39,FinParameters!$B$8:$B$39,Financials!$E253,FinParameters!$C$8:$C$39,Financials!$F253)</f>
        <v>-17761536.777285002</v>
      </c>
      <c r="N253" s="73">
        <f>-SUMIFS(FinParameters!$F$8:$F$39,FinParameters!$B$8:$B$39,Financials!$E253,FinParameters!$C$8:$C$39,Financials!$F253)</f>
        <v>-73600000</v>
      </c>
      <c r="O253" s="73">
        <f>SUMIFS(FinParameters!$G$8:$G$39,FinParameters!$B$8:$B$39,Financials!$E253,FinParameters!$C$8:$C$39,Financials!$F253)</f>
        <v>2502285.8986119549</v>
      </c>
      <c r="P253" s="73">
        <f t="shared" si="51"/>
        <v>164158090.57310066</v>
      </c>
      <c r="Q253" s="73">
        <f>P253/SUMIFS(FinParameters!$H$8:$H$39,FinParameters!$B$8:$B$39,Financials!$E253,FinParameters!$C$8:$C$39,Financials!$F253)</f>
        <v>27846566.404995319</v>
      </c>
      <c r="R253" s="73">
        <f t="shared" si="63"/>
        <v>93060376.471712604</v>
      </c>
      <c r="S253" s="12">
        <f t="shared" si="52"/>
        <v>1.3089081364698303</v>
      </c>
      <c r="T253" s="114">
        <f t="shared" si="53"/>
        <v>358922193.8539288</v>
      </c>
      <c r="U253" s="73">
        <f>T253/SUMIFS(FinParameters!$L$8:$L$39,FinParameters!$B$8:$B$39,Financials!$E253,FinParameters!$C$8:$C$39,Financials!$F253)</f>
        <v>235881891.67516816</v>
      </c>
      <c r="V253" s="73">
        <f t="shared" si="54"/>
        <v>235881891.67516816</v>
      </c>
      <c r="W253" s="12"/>
      <c r="X253" s="73">
        <f t="shared" si="55"/>
        <v>523080284.42702949</v>
      </c>
      <c r="Y253" s="73">
        <f t="shared" si="56"/>
        <v>263728458.08016348</v>
      </c>
      <c r="Z253" s="73">
        <f t="shared" si="56"/>
        <v>328942268.14688075</v>
      </c>
      <c r="AA253" s="12">
        <f t="shared" si="57"/>
        <v>4.626622280398446</v>
      </c>
      <c r="AB253" s="114">
        <f t="shared" si="58"/>
        <v>-357325193.55894727</v>
      </c>
      <c r="AC253" s="73">
        <f>AB253/SUMIFS(FinParameters!$L$8:$L$39,FinParameters!$B$8:$B$39,Financials!$E253,FinParameters!$C$8:$C$39,Financials!$F253)</f>
        <v>-234832350.97515965</v>
      </c>
      <c r="AD253" s="73">
        <f t="shared" si="59"/>
        <v>-234832350.97515965</v>
      </c>
      <c r="AE253" s="12"/>
      <c r="AF253" s="73">
        <f t="shared" si="60"/>
        <v>165755090.86808223</v>
      </c>
      <c r="AG253" s="73">
        <f t="shared" si="61"/>
        <v>28896107.105003834</v>
      </c>
      <c r="AH253" s="73">
        <f t="shared" si="61"/>
        <v>94109917.171721101</v>
      </c>
      <c r="AI253" s="12">
        <f t="shared" si="62"/>
        <v>1.3236700836473698</v>
      </c>
      <c r="AL253" s="73">
        <f>Summary!G253</f>
        <v>15516445.012336491</v>
      </c>
      <c r="AM253" s="73">
        <f>IF(D253&lt;&gt;"avg",SUMIFS(Summary!$H:$H,Summary!$C:$C,Financials!C253,Summary!$E:$E,Financials!E253,Summary!$D:$D,1-Financials!D253,Summary!$F:$F,Financials!F253),SUMIFS(Summary!$H:$H,Summary!$C:$C,Financials!C253,Summary!$E:$E,Financials!E253,Summary!$D:$D,"avg",Summary!$F:$F,Financials!F253))</f>
        <v>-21744137.272019032</v>
      </c>
      <c r="AN253" s="20">
        <f>Summary!I253</f>
        <v>10763412.386357943</v>
      </c>
      <c r="AP253" s="12">
        <f>FinancialWalk!AI5</f>
        <v>1</v>
      </c>
    </row>
    <row r="254" spans="1:42" x14ac:dyDescent="0.3">
      <c r="A254">
        <v>250</v>
      </c>
      <c r="B254" t="str">
        <f>Summary!B254</f>
        <v>MarinusPortlandYallourn</v>
      </c>
      <c r="C254" t="str">
        <f>Summary!C254</f>
        <v>Wind</v>
      </c>
      <c r="D254" s="104">
        <f>Summary!D254</f>
        <v>0.95</v>
      </c>
      <c r="E254" t="str">
        <f>Summary!E254</f>
        <v>Cal-37</v>
      </c>
      <c r="F254" t="str">
        <f>Summary!F254</f>
        <v>2 Hour Battery</v>
      </c>
      <c r="G254" s="73">
        <f>SUMIFS(AL$5:AL254,$F$5:$F254,$F254,$D$5:$D254,$D254)</f>
        <v>204709391.97542229</v>
      </c>
      <c r="H254" s="73">
        <f>SUMIFS(AM$5:AM254,$F$5:$F254,$F254,$D$5:$D254,$D254)</f>
        <v>-157604838.72057131</v>
      </c>
      <c r="I254" s="20">
        <f>SUMIFS(AN$5:AN254,$F$5:$F254,$F254,$D$5:$D254,$D254)</f>
        <v>134205997.90857756</v>
      </c>
      <c r="J254" s="73">
        <f t="shared" si="48"/>
        <v>134205997.90857756</v>
      </c>
      <c r="K254" s="73">
        <f t="shared" si="49"/>
        <v>338915389.88399982</v>
      </c>
      <c r="L254" s="73">
        <f t="shared" si="50"/>
        <v>181310551.16342854</v>
      </c>
      <c r="M254" s="73">
        <f>-SUMIFS(FinParameters!$E$8:$E$39,FinParameters!$B$8:$B$39,Financials!$E254,FinParameters!$C$8:$C$39,Financials!$F254)</f>
        <v>-17761536.777285002</v>
      </c>
      <c r="N254" s="73">
        <f>-SUMIFS(FinParameters!$F$8:$F$39,FinParameters!$B$8:$B$39,Financials!$E254,FinParameters!$C$8:$C$39,Financials!$F254)</f>
        <v>-73600000</v>
      </c>
      <c r="O254" s="73">
        <f>SUMIFS(FinParameters!$G$8:$G$39,FinParameters!$B$8:$B$39,Financials!$E254,FinParameters!$C$8:$C$39,Financials!$F254)</f>
        <v>2502285.8986119549</v>
      </c>
      <c r="P254" s="73">
        <f t="shared" si="51"/>
        <v>116444461.13129255</v>
      </c>
      <c r="Q254" s="73">
        <f>P254/SUMIFS(FinParameters!$H$8:$H$39,FinParameters!$B$8:$B$39,Financials!$E254,FinParameters!$C$8:$C$39,Financials!$F254)</f>
        <v>19752778.605465647</v>
      </c>
      <c r="R254" s="73">
        <f t="shared" si="63"/>
        <v>45346747.029904507</v>
      </c>
      <c r="S254" s="12">
        <f t="shared" si="52"/>
        <v>0.6378087903816192</v>
      </c>
      <c r="T254" s="114">
        <f t="shared" si="53"/>
        <v>204709391.97542229</v>
      </c>
      <c r="U254" s="73">
        <f>T254/SUMIFS(FinParameters!$L$8:$L$39,FinParameters!$B$8:$B$39,Financials!$E254,FinParameters!$C$8:$C$39,Financials!$F254)</f>
        <v>134534000.54299134</v>
      </c>
      <c r="V254" s="73">
        <f t="shared" si="54"/>
        <v>134534000.54299134</v>
      </c>
      <c r="W254" s="12"/>
      <c r="X254" s="73">
        <f t="shared" si="55"/>
        <v>321153853.10671484</v>
      </c>
      <c r="Y254" s="73">
        <f t="shared" si="56"/>
        <v>154286779.14845699</v>
      </c>
      <c r="Z254" s="73">
        <f t="shared" si="56"/>
        <v>179880747.57289585</v>
      </c>
      <c r="AA254" s="12">
        <f t="shared" si="57"/>
        <v>2.5300496625866065</v>
      </c>
      <c r="AB254" s="114">
        <f t="shared" si="58"/>
        <v>-157604838.72057131</v>
      </c>
      <c r="AC254" s="73">
        <f>AB254/SUMIFS(FinParameters!$L$8:$L$39,FinParameters!$B$8:$B$39,Financials!$E254,FinParameters!$C$8:$C$39,Financials!$F254)</f>
        <v>-103577120.9781967</v>
      </c>
      <c r="AD254" s="73">
        <f t="shared" si="59"/>
        <v>-103577120.9781967</v>
      </c>
      <c r="AE254" s="12"/>
      <c r="AF254" s="73">
        <f t="shared" si="60"/>
        <v>163549014.38614354</v>
      </c>
      <c r="AG254" s="73">
        <f t="shared" si="61"/>
        <v>50709658.170260295</v>
      </c>
      <c r="AH254" s="73">
        <f t="shared" si="61"/>
        <v>76303626.594699159</v>
      </c>
      <c r="AI254" s="12">
        <f t="shared" si="62"/>
        <v>1.073221939117301</v>
      </c>
      <c r="AL254" s="73">
        <f>Summary!G254</f>
        <v>7949213.5022256691</v>
      </c>
      <c r="AM254" s="73">
        <f>IF(D254&lt;&gt;"avg",SUMIFS(Summary!$H:$H,Summary!$C:$C,Financials!C254,Summary!$E:$E,Financials!E254,Summary!$D:$D,1-Financials!D254,Summary!$F:$F,Financials!F254),SUMIFS(Summary!$H:$H,Summary!$C:$C,Financials!C254,Summary!$E:$E,Financials!E254,Summary!$D:$D,"avg",Summary!$F:$F,Financials!F254))</f>
        <v>-9515475.1914199702</v>
      </c>
      <c r="AN254" s="20">
        <f>Summary!I254</f>
        <v>8507736.8413955644</v>
      </c>
      <c r="AP254" s="12">
        <f>FinancialWalk!AI6</f>
        <v>1</v>
      </c>
    </row>
    <row r="255" spans="1:42" x14ac:dyDescent="0.3">
      <c r="A255">
        <v>251</v>
      </c>
      <c r="B255" t="str">
        <f>Summary!B255</f>
        <v>MarinusPortlandYallourn</v>
      </c>
      <c r="C255" t="str">
        <f>Summary!C255</f>
        <v>Wind</v>
      </c>
      <c r="D255" s="104">
        <f>Summary!D255</f>
        <v>0.75</v>
      </c>
      <c r="E255" t="str">
        <f>Summary!E255</f>
        <v>Cal-37</v>
      </c>
      <c r="F255" t="str">
        <f>Summary!F255</f>
        <v>2 Hour Battery</v>
      </c>
      <c r="G255" s="73">
        <f>SUMIFS(AL$5:AL255,$F$5:$F255,$F255,$D$5:$D255,$D255)</f>
        <v>127280081.35256474</v>
      </c>
      <c r="H255" s="73">
        <f>SUMIFS(AM$5:AM255,$F$5:$F255,$F255,$D$5:$D255,$D255)</f>
        <v>-65937164.981060497</v>
      </c>
      <c r="I255" s="20">
        <f>SUMIFS(AN$5:AN255,$F$5:$F255,$F255,$D$5:$D255,$D255)</f>
        <v>115290749.97567005</v>
      </c>
      <c r="J255" s="73">
        <f t="shared" si="48"/>
        <v>115290749.97567005</v>
      </c>
      <c r="K255" s="73">
        <f t="shared" si="49"/>
        <v>242570831.32823479</v>
      </c>
      <c r="L255" s="73">
        <f t="shared" si="50"/>
        <v>176633666.34717429</v>
      </c>
      <c r="M255" s="73">
        <f>-SUMIFS(FinParameters!$E$8:$E$39,FinParameters!$B$8:$B$39,Financials!$E255,FinParameters!$C$8:$C$39,Financials!$F255)</f>
        <v>-17761536.777285002</v>
      </c>
      <c r="N255" s="73">
        <f>-SUMIFS(FinParameters!$F$8:$F$39,FinParameters!$B$8:$B$39,Financials!$E255,FinParameters!$C$8:$C$39,Financials!$F255)</f>
        <v>-73600000</v>
      </c>
      <c r="O255" s="73">
        <f>SUMIFS(FinParameters!$G$8:$G$39,FinParameters!$B$8:$B$39,Financials!$E255,FinParameters!$C$8:$C$39,Financials!$F255)</f>
        <v>2502285.8986119549</v>
      </c>
      <c r="P255" s="73">
        <f t="shared" si="51"/>
        <v>97529213.19838506</v>
      </c>
      <c r="Q255" s="73">
        <f>P255/SUMIFS(FinParameters!$H$8:$H$39,FinParameters!$B$8:$B$39,Financials!$E255,FinParameters!$C$8:$C$39,Financials!$F255)</f>
        <v>16544135.608999353</v>
      </c>
      <c r="R255" s="73">
        <f t="shared" si="63"/>
        <v>26431499.096997015</v>
      </c>
      <c r="S255" s="12">
        <f t="shared" si="52"/>
        <v>0.37176299450787814</v>
      </c>
      <c r="T255" s="114">
        <f t="shared" si="53"/>
        <v>127280081.35256474</v>
      </c>
      <c r="U255" s="73">
        <f>T255/SUMIFS(FinParameters!$L$8:$L$39,FinParameters!$B$8:$B$39,Financials!$E255,FinParameters!$C$8:$C$39,Financials!$F255)</f>
        <v>83647840.328956664</v>
      </c>
      <c r="V255" s="73">
        <f t="shared" si="54"/>
        <v>83647840.328956664</v>
      </c>
      <c r="W255" s="12"/>
      <c r="X255" s="73">
        <f t="shared" si="55"/>
        <v>224809294.55094978</v>
      </c>
      <c r="Y255" s="73">
        <f t="shared" si="56"/>
        <v>100191975.93795602</v>
      </c>
      <c r="Z255" s="73">
        <f t="shared" si="56"/>
        <v>110079339.42595369</v>
      </c>
      <c r="AA255" s="12">
        <f t="shared" si="57"/>
        <v>1.5482824000357642</v>
      </c>
      <c r="AB255" s="114">
        <f t="shared" si="58"/>
        <v>-65937164.981060497</v>
      </c>
      <c r="AC255" s="73">
        <f>AB255/SUMIFS(FinParameters!$L$8:$L$39,FinParameters!$B$8:$B$39,Financials!$E255,FinParameters!$C$8:$C$39,Financials!$F255)</f>
        <v>-43333578.903064407</v>
      </c>
      <c r="AD255" s="73">
        <f t="shared" si="59"/>
        <v>-43333578.903064407</v>
      </c>
      <c r="AE255" s="12"/>
      <c r="AF255" s="73">
        <f t="shared" si="60"/>
        <v>158872129.56988928</v>
      </c>
      <c r="AG255" s="73">
        <f t="shared" si="61"/>
        <v>56858397.034891613</v>
      </c>
      <c r="AH255" s="73">
        <f t="shared" si="61"/>
        <v>66745760.522889279</v>
      </c>
      <c r="AI255" s="12">
        <f t="shared" si="62"/>
        <v>0.93878912095130485</v>
      </c>
      <c r="AL255" s="73">
        <f>Summary!G255</f>
        <v>5782284.3503142195</v>
      </c>
      <c r="AM255" s="73">
        <f>IF(D255&lt;&gt;"avg",SUMIFS(Summary!$H:$H,Summary!$C:$C,Financials!C255,Summary!$E:$E,Financials!E255,Summary!$D:$D,1-Financials!D255,Summary!$F:$F,Financials!F255),SUMIFS(Summary!$H:$H,Summary!$C:$C,Financials!C255,Summary!$E:$E,Financials!E255,Summary!$D:$D,"avg",Summary!$F:$F,Financials!F255))</f>
        <v>-4624618.712098293</v>
      </c>
      <c r="AN255" s="20">
        <f>Summary!I255</f>
        <v>7857906.4158874406</v>
      </c>
      <c r="AP255" s="12">
        <f>FinancialWalk!AI7</f>
        <v>1</v>
      </c>
    </row>
    <row r="256" spans="1:42" x14ac:dyDescent="0.3">
      <c r="A256">
        <v>252</v>
      </c>
      <c r="B256" t="str">
        <f>Summary!B256</f>
        <v>MarinusPortlandYallourn</v>
      </c>
      <c r="C256" t="str">
        <f>Summary!C256</f>
        <v>Wind</v>
      </c>
      <c r="D256" s="104">
        <f>Summary!D256</f>
        <v>0.5</v>
      </c>
      <c r="E256" t="str">
        <f>Summary!E256</f>
        <v>Cal-37</v>
      </c>
      <c r="F256" t="str">
        <f>Summary!F256</f>
        <v>2 Hour Battery</v>
      </c>
      <c r="G256" s="73">
        <f>SUMIFS(AL$5:AL256,$F$5:$F256,$F256,$D$5:$D256,$D256)</f>
        <v>69483281.290283903</v>
      </c>
      <c r="H256" s="73">
        <f>SUMIFS(AM$5:AM256,$F$5:$F256,$F256,$D$5:$D256,$D256)</f>
        <v>70719.195109359163</v>
      </c>
      <c r="I256" s="20">
        <f>SUMIFS(AN$5:AN256,$F$5:$F256,$F256,$D$5:$D256,$D256)</f>
        <v>101060549.36178282</v>
      </c>
      <c r="J256" s="73">
        <f t="shared" si="48"/>
        <v>101060549.36178282</v>
      </c>
      <c r="K256" s="73">
        <f t="shared" si="49"/>
        <v>170543830.65206671</v>
      </c>
      <c r="L256" s="73">
        <f t="shared" si="50"/>
        <v>170614549.84717607</v>
      </c>
      <c r="M256" s="73">
        <f>-SUMIFS(FinParameters!$E$8:$E$39,FinParameters!$B$8:$B$39,Financials!$E256,FinParameters!$C$8:$C$39,Financials!$F256)</f>
        <v>-17761536.777285002</v>
      </c>
      <c r="N256" s="73">
        <f>-SUMIFS(FinParameters!$F$8:$F$39,FinParameters!$B$8:$B$39,Financials!$E256,FinParameters!$C$8:$C$39,Financials!$F256)</f>
        <v>-73600000</v>
      </c>
      <c r="O256" s="73">
        <f>SUMIFS(FinParameters!$G$8:$G$39,FinParameters!$B$8:$B$39,Financials!$E256,FinParameters!$C$8:$C$39,Financials!$F256)</f>
        <v>2502285.8986119549</v>
      </c>
      <c r="P256" s="73">
        <f t="shared" si="51"/>
        <v>83299012.584497809</v>
      </c>
      <c r="Q256" s="73">
        <f>P256/SUMIFS(FinParameters!$H$8:$H$39,FinParameters!$B$8:$B$39,Financials!$E256,FinParameters!$C$8:$C$39,Financials!$F256)</f>
        <v>14130229.447154967</v>
      </c>
      <c r="R256" s="73">
        <f t="shared" si="63"/>
        <v>12201298.483109765</v>
      </c>
      <c r="S256" s="12">
        <f t="shared" si="52"/>
        <v>0.17161309104411215</v>
      </c>
      <c r="T256" s="114">
        <f t="shared" si="53"/>
        <v>69483281.290283903</v>
      </c>
      <c r="U256" s="73">
        <f>T256/SUMIFS(FinParameters!$L$8:$L$39,FinParameters!$B$8:$B$39,Financials!$E256,FinParameters!$C$8:$C$39,Financials!$F256)</f>
        <v>45664069.013297603</v>
      </c>
      <c r="V256" s="73">
        <f t="shared" si="54"/>
        <v>45664069.013297603</v>
      </c>
      <c r="W256" s="12"/>
      <c r="X256" s="73">
        <f t="shared" si="55"/>
        <v>152782293.8747817</v>
      </c>
      <c r="Y256" s="73">
        <f t="shared" si="56"/>
        <v>59794298.460452572</v>
      </c>
      <c r="Z256" s="73">
        <f t="shared" si="56"/>
        <v>57865367.496407367</v>
      </c>
      <c r="AA256" s="12">
        <f t="shared" si="57"/>
        <v>0.81388506266023053</v>
      </c>
      <c r="AB256" s="114">
        <f t="shared" si="58"/>
        <v>70719.195109359163</v>
      </c>
      <c r="AC256" s="73">
        <f>AB256/SUMIFS(FinParameters!$L$8:$L$39,FinParameters!$B$8:$B$39,Financials!$E256,FinParameters!$C$8:$C$39,Financials!$F256)</f>
        <v>46476.305466164042</v>
      </c>
      <c r="AD256" s="73">
        <f t="shared" si="59"/>
        <v>46476.305466164042</v>
      </c>
      <c r="AE256" s="12"/>
      <c r="AF256" s="73">
        <f t="shared" si="60"/>
        <v>152853013.06989107</v>
      </c>
      <c r="AG256" s="73">
        <f t="shared" si="61"/>
        <v>59840774.765918739</v>
      </c>
      <c r="AH256" s="73">
        <f t="shared" si="61"/>
        <v>57911843.801873535</v>
      </c>
      <c r="AI256" s="12">
        <f t="shared" si="62"/>
        <v>0.81453875885923754</v>
      </c>
      <c r="AL256" s="73">
        <f>Summary!G256</f>
        <v>3191318.2120238491</v>
      </c>
      <c r="AM256" s="73">
        <f>IF(D256&lt;&gt;"avg",SUMIFS(Summary!$H:$H,Summary!$C:$C,Financials!C256,Summary!$E:$E,Financials!E256,Summary!$D:$D,1-Financials!D256,Summary!$F:$F,Financials!F256),SUMIFS(Summary!$H:$H,Summary!$C:$C,Financials!C256,Summary!$E:$E,Financials!E256,Summary!$D:$D,"avg",Summary!$F:$F,Financials!F256))</f>
        <v>-182348.20765023938</v>
      </c>
      <c r="AN256" s="20">
        <f>Summary!I256</f>
        <v>7141078.3555802405</v>
      </c>
      <c r="AP256" s="12">
        <f>FinancialWalk!AI8</f>
        <v>1</v>
      </c>
    </row>
    <row r="257" spans="1:42" x14ac:dyDescent="0.3">
      <c r="A257">
        <v>253</v>
      </c>
      <c r="B257" t="str">
        <f>Summary!B257</f>
        <v>MarinusPortlandYallourn</v>
      </c>
      <c r="C257" t="str">
        <f>Summary!C257</f>
        <v>Wind</v>
      </c>
      <c r="D257" s="104">
        <f>Summary!D257</f>
        <v>0.25</v>
      </c>
      <c r="E257" t="str">
        <f>Summary!E257</f>
        <v>Cal-37</v>
      </c>
      <c r="F257" t="str">
        <f>Summary!F257</f>
        <v>2 Hour Battery</v>
      </c>
      <c r="G257" s="73">
        <f>SUMIFS(AL$5:AL257,$F$5:$F257,$F257,$D$5:$D257,$D257)</f>
        <v>12159530.684431583</v>
      </c>
      <c r="H257" s="73">
        <f>SUMIFS(AM$5:AM257,$F$5:$F257,$F257,$D$5:$D257,$D257)</f>
        <v>72055649.049340993</v>
      </c>
      <c r="I257" s="20">
        <f>SUMIFS(AN$5:AN257,$F$5:$F257,$F257,$D$5:$D257,$D257)</f>
        <v>85137811.039888337</v>
      </c>
      <c r="J257" s="73">
        <f t="shared" si="48"/>
        <v>85137811.039888337</v>
      </c>
      <c r="K257" s="73">
        <f t="shared" si="49"/>
        <v>97297341.72431992</v>
      </c>
      <c r="L257" s="73">
        <f t="shared" si="50"/>
        <v>169352990.7736609</v>
      </c>
      <c r="M257" s="73">
        <f>-SUMIFS(FinParameters!$E$8:$E$39,FinParameters!$B$8:$B$39,Financials!$E257,FinParameters!$C$8:$C$39,Financials!$F257)</f>
        <v>-17761536.777285002</v>
      </c>
      <c r="N257" s="73">
        <f>-SUMIFS(FinParameters!$F$8:$F$39,FinParameters!$B$8:$B$39,Financials!$E257,FinParameters!$C$8:$C$39,Financials!$F257)</f>
        <v>-73600000</v>
      </c>
      <c r="O257" s="73">
        <f>SUMIFS(FinParameters!$G$8:$G$39,FinParameters!$B$8:$B$39,Financials!$E257,FinParameters!$C$8:$C$39,Financials!$F257)</f>
        <v>2502285.8986119549</v>
      </c>
      <c r="P257" s="73">
        <f t="shared" si="51"/>
        <v>67376274.262603343</v>
      </c>
      <c r="Q257" s="73">
        <f>P257/SUMIFS(FinParameters!$H$8:$H$39,FinParameters!$B$8:$B$39,Financials!$E257,FinParameters!$C$8:$C$39,Financials!$F257)</f>
        <v>11429213.685567804</v>
      </c>
      <c r="R257" s="73">
        <f t="shared" si="63"/>
        <v>-3721439.8387847026</v>
      </c>
      <c r="S257" s="12">
        <f t="shared" si="52"/>
        <v>-5.2342608842216608E-2</v>
      </c>
      <c r="T257" s="114">
        <f t="shared" si="53"/>
        <v>12159530.684431583</v>
      </c>
      <c r="U257" s="73">
        <f>T257/SUMIFS(FinParameters!$L$8:$L$39,FinParameters!$B$8:$B$39,Financials!$E257,FinParameters!$C$8:$C$39,Financials!$F257)</f>
        <v>7991183.4621551875</v>
      </c>
      <c r="V257" s="73">
        <f t="shared" si="54"/>
        <v>7991183.4621551875</v>
      </c>
      <c r="W257" s="12"/>
      <c r="X257" s="73">
        <f t="shared" si="55"/>
        <v>79535804.947034925</v>
      </c>
      <c r="Y257" s="73">
        <f t="shared" si="56"/>
        <v>19420397.147722989</v>
      </c>
      <c r="Z257" s="73">
        <f t="shared" si="56"/>
        <v>4269743.6233704854</v>
      </c>
      <c r="AA257" s="12">
        <f t="shared" si="57"/>
        <v>6.0054583713924588E-2</v>
      </c>
      <c r="AB257" s="114">
        <f t="shared" si="58"/>
        <v>72055649.049340993</v>
      </c>
      <c r="AC257" s="73">
        <f>AB257/SUMIFS(FinParameters!$L$8:$L$39,FinParameters!$B$8:$B$39,Financials!$E257,FinParameters!$C$8:$C$39,Financials!$F257)</f>
        <v>47354616.389527954</v>
      </c>
      <c r="AD257" s="73">
        <f t="shared" si="59"/>
        <v>47354616.389527954</v>
      </c>
      <c r="AE257" s="12"/>
      <c r="AF257" s="73">
        <f t="shared" si="60"/>
        <v>151591453.99637592</v>
      </c>
      <c r="AG257" s="73">
        <f t="shared" si="61"/>
        <v>66775013.537250943</v>
      </c>
      <c r="AH257" s="73">
        <f t="shared" si="61"/>
        <v>51624360.012898438</v>
      </c>
      <c r="AI257" s="12">
        <f t="shared" si="62"/>
        <v>0.72610435743799207</v>
      </c>
      <c r="AL257" s="73">
        <f>Summary!G257</f>
        <v>-3051190.1388612175</v>
      </c>
      <c r="AM257" s="73">
        <f>IF(D257&lt;&gt;"avg",SUMIFS(Summary!$H:$H,Summary!$C:$C,Financials!C257,Summary!$E:$E,Financials!E257,Summary!$D:$D,1-Financials!D257,Summary!$F:$F,Financials!F257),SUMIFS(Summary!$H:$H,Summary!$C:$C,Financials!C257,Summary!$E:$E,Financials!E257,Summary!$D:$D,"avg",Summary!$F:$F,Financials!F257))</f>
        <v>7313253.6234075949</v>
      </c>
      <c r="AN257" s="20">
        <f>Summary!I257</f>
        <v>5727583.9295843989</v>
      </c>
      <c r="AP257" s="12">
        <f>FinancialWalk!AI9</f>
        <v>1</v>
      </c>
    </row>
    <row r="258" spans="1:42" x14ac:dyDescent="0.3">
      <c r="A258">
        <v>254</v>
      </c>
      <c r="B258" t="str">
        <f>Summary!B258</f>
        <v>MarinusPortlandYallourn</v>
      </c>
      <c r="C258" t="str">
        <f>Summary!C258</f>
        <v>Wind</v>
      </c>
      <c r="D258" s="104">
        <f>Summary!D258</f>
        <v>0.05</v>
      </c>
      <c r="E258" t="str">
        <f>Summary!E258</f>
        <v>Cal-37</v>
      </c>
      <c r="F258" t="str">
        <f>Summary!F258</f>
        <v>2 Hour Battery</v>
      </c>
      <c r="G258" s="73">
        <f>SUMIFS(AL$5:AL258,$F$5:$F258,$F258,$D$5:$D258,$D258)</f>
        <v>-56167743.0542138</v>
      </c>
      <c r="H258" s="73">
        <f>SUMIFS(AM$5:AM258,$F$5:$F258,$F258,$D$5:$D258,$D258)</f>
        <v>171496552.06204772</v>
      </c>
      <c r="I258" s="20">
        <f>SUMIFS(AN$5:AN258,$F$5:$F258,$F258,$D$5:$D258,$D258)</f>
        <v>65120257.5015186</v>
      </c>
      <c r="J258" s="73">
        <f t="shared" si="48"/>
        <v>65120257.5015186</v>
      </c>
      <c r="K258" s="73">
        <f t="shared" si="49"/>
        <v>8952514.4473048002</v>
      </c>
      <c r="L258" s="73">
        <f t="shared" si="50"/>
        <v>180449066.50935254</v>
      </c>
      <c r="M258" s="73">
        <f>-SUMIFS(FinParameters!$E$8:$E$39,FinParameters!$B$8:$B$39,Financials!$E258,FinParameters!$C$8:$C$39,Financials!$F258)</f>
        <v>-17761536.777285002</v>
      </c>
      <c r="N258" s="73">
        <f>-SUMIFS(FinParameters!$F$8:$F$39,FinParameters!$B$8:$B$39,Financials!$E258,FinParameters!$C$8:$C$39,Financials!$F258)</f>
        <v>-73600000</v>
      </c>
      <c r="O258" s="73">
        <f>SUMIFS(FinParameters!$G$8:$G$39,FinParameters!$B$8:$B$39,Financials!$E258,FinParameters!$C$8:$C$39,Financials!$F258)</f>
        <v>2502285.8986119549</v>
      </c>
      <c r="P258" s="73">
        <f t="shared" si="51"/>
        <v>47358720.724233598</v>
      </c>
      <c r="Q258" s="73">
        <f>P258/SUMIFS(FinParameters!$H$8:$H$39,FinParameters!$B$8:$B$39,Financials!$E258,FinParameters!$C$8:$C$39,Financials!$F258)</f>
        <v>8033583.705188985</v>
      </c>
      <c r="R258" s="73">
        <f t="shared" si="63"/>
        <v>-23738993.377154447</v>
      </c>
      <c r="S258" s="12">
        <f t="shared" si="52"/>
        <v>-0.33389249819342626</v>
      </c>
      <c r="T258" s="114">
        <f t="shared" si="53"/>
        <v>-56167743.0542138</v>
      </c>
      <c r="U258" s="73">
        <f>T258/SUMIFS(FinParameters!$L$8:$L$39,FinParameters!$B$8:$B$39,Financials!$E258,FinParameters!$C$8:$C$39,Financials!$F258)</f>
        <v>-36913163.102264687</v>
      </c>
      <c r="V258" s="73">
        <f t="shared" si="54"/>
        <v>-36913163.102264687</v>
      </c>
      <c r="W258" s="12"/>
      <c r="X258" s="73">
        <f t="shared" si="55"/>
        <v>-8809022.329980202</v>
      </c>
      <c r="Y258" s="73">
        <f t="shared" si="56"/>
        <v>-28879579.397075702</v>
      </c>
      <c r="Z258" s="73">
        <f t="shared" si="56"/>
        <v>-60652156.479419135</v>
      </c>
      <c r="AA258" s="12">
        <f t="shared" si="57"/>
        <v>-0.85308166719575329</v>
      </c>
      <c r="AB258" s="114">
        <f t="shared" si="58"/>
        <v>102897931.23722863</v>
      </c>
      <c r="AC258" s="73">
        <f>AB258/SUMIFS(FinParameters!$L$8:$L$39,FinParameters!$B$8:$B$39,Financials!$E258,FinParameters!$C$8:$C$39,Financials!$F258)</f>
        <v>67624011.792307243</v>
      </c>
      <c r="AD258" s="73">
        <f t="shared" si="59"/>
        <v>67624011.792307243</v>
      </c>
      <c r="AE258" s="12"/>
      <c r="AF258" s="73">
        <f t="shared" si="60"/>
        <v>94088908.907248437</v>
      </c>
      <c r="AG258" s="73">
        <f t="shared" si="61"/>
        <v>38744432.395231545</v>
      </c>
      <c r="AH258" s="73">
        <f t="shared" si="61"/>
        <v>6971855.3128881082</v>
      </c>
      <c r="AI258" s="12">
        <f t="shared" si="62"/>
        <v>9.8060189430928493E-2</v>
      </c>
      <c r="AL258" s="73">
        <f>Summary!G258</f>
        <v>-11267686.142367104</v>
      </c>
      <c r="AM258" s="73">
        <f>IF(D258&lt;&gt;"avg",SUMIFS(Summary!$H:$H,Summary!$C:$C,Financials!C258,Summary!$E:$E,Financials!E258,Summary!$D:$D,1-Financials!D258,Summary!$F:$F,Financials!F258),SUMIFS(Summary!$H:$H,Summary!$C:$C,Financials!C258,Summary!$E:$E,Financials!E258,Summary!$D:$D,"avg",Summary!$F:$F,Financials!F258))</f>
        <v>18793132.083803087</v>
      </c>
      <c r="AN258" s="20">
        <f>Summary!I258</f>
        <v>3868989.5938529801</v>
      </c>
      <c r="AP258" s="12">
        <f>FinancialWalk!AI10</f>
        <v>0.6</v>
      </c>
    </row>
    <row r="259" spans="1:42" x14ac:dyDescent="0.3">
      <c r="A259">
        <v>255</v>
      </c>
      <c r="B259" t="str">
        <f>Summary!B258</f>
        <v>MarinusPortlandYallourn</v>
      </c>
      <c r="C259" t="str">
        <f>Summary!C258</f>
        <v>Wind</v>
      </c>
      <c r="D259" s="104">
        <f>Summary!D259</f>
        <v>0</v>
      </c>
      <c r="E259" t="str">
        <f>Summary!E258</f>
        <v>Cal-37</v>
      </c>
      <c r="F259" t="str">
        <f>Summary!F258</f>
        <v>2 Hour Battery</v>
      </c>
      <c r="G259" s="73">
        <f>SUMIFS(AL$5:AL259,$F$5:$F259,$F259,$D$5:$D259,$D259)</f>
        <v>-123455347.23852248</v>
      </c>
      <c r="H259" s="73">
        <f>SUMIFS(AM$5:AM259,$F$5:$F259,$F259,$D$5:$D259,$D259)</f>
        <v>350528783.37403011</v>
      </c>
      <c r="I259" s="20">
        <f>SUMIFS(AN$5:AN259,$F$5:$F259,$F259,$D$5:$D259,$D259)</f>
        <v>41630545.021555178</v>
      </c>
      <c r="J259" s="73">
        <f t="shared" si="48"/>
        <v>41630545.021555178</v>
      </c>
      <c r="K259" s="73">
        <f t="shared" si="49"/>
        <v>-81824802.216967314</v>
      </c>
      <c r="L259" s="73">
        <f t="shared" si="50"/>
        <v>268703981.15706283</v>
      </c>
      <c r="M259" s="73">
        <f>-SUMIFS(FinParameters!$E$8:$E$39,FinParameters!$B$8:$B$39,Financials!$E259,FinParameters!$C$8:$C$39,Financials!$F259)</f>
        <v>-17761536.777285002</v>
      </c>
      <c r="N259" s="73">
        <f>-SUMIFS(FinParameters!$F$8:$F$39,FinParameters!$B$8:$B$39,Financials!$E259,FinParameters!$C$8:$C$39,Financials!$F259)</f>
        <v>-73600000</v>
      </c>
      <c r="O259" s="73">
        <f>SUMIFS(FinParameters!$G$8:$G$39,FinParameters!$B$8:$B$39,Financials!$E259,FinParameters!$C$8:$C$39,Financials!$F259)</f>
        <v>2502285.8986119549</v>
      </c>
      <c r="P259" s="73">
        <f t="shared" si="51"/>
        <v>23869008.244270176</v>
      </c>
      <c r="Q259" s="73">
        <f>P259/SUMIFS(FinParameters!$H$8:$H$39,FinParameters!$B$8:$B$39,Financials!$E259,FinParameters!$C$8:$C$39,Financials!$F259)</f>
        <v>4048962.3190364069</v>
      </c>
      <c r="R259" s="73">
        <f t="shared" si="63"/>
        <v>-47228705.857117869</v>
      </c>
      <c r="S259" s="12">
        <f t="shared" si="52"/>
        <v>-0.66427882322303544</v>
      </c>
      <c r="T259" s="114">
        <f t="shared" si="53"/>
        <v>-123455347.23852248</v>
      </c>
      <c r="U259" s="73">
        <f>T259/SUMIFS(FinParameters!$L$8:$L$39,FinParameters!$B$8:$B$39,Financials!$E259,FinParameters!$C$8:$C$39,Financials!$F259)</f>
        <v>-81134243.974583551</v>
      </c>
      <c r="V259" s="73">
        <f t="shared" si="54"/>
        <v>-81134243.974583551</v>
      </c>
      <c r="W259" s="12"/>
      <c r="X259" s="73">
        <f t="shared" si="55"/>
        <v>-99586338.994252324</v>
      </c>
      <c r="Y259" s="73">
        <f t="shared" si="56"/>
        <v>-77085281.655547142</v>
      </c>
      <c r="Z259" s="73">
        <f t="shared" si="56"/>
        <v>-128362949.83170143</v>
      </c>
      <c r="AA259" s="12">
        <f t="shared" si="57"/>
        <v>-1.8054441194642483</v>
      </c>
      <c r="AB259" s="114">
        <f t="shared" si="58"/>
        <v>140211513.34961206</v>
      </c>
      <c r="AC259" s="73">
        <f>AB259/SUMIFS(FinParameters!$L$8:$L$39,FinParameters!$B$8:$B$39,Financials!$E259,FinParameters!$C$8:$C$39,Financials!$F259)</f>
        <v>92146313.51831229</v>
      </c>
      <c r="AD259" s="73">
        <f t="shared" si="59"/>
        <v>92146313.51831229</v>
      </c>
      <c r="AE259" s="12"/>
      <c r="AF259" s="73">
        <f t="shared" si="60"/>
        <v>40625174.355359733</v>
      </c>
      <c r="AG259" s="73">
        <f t="shared" si="61"/>
        <v>15061031.862765148</v>
      </c>
      <c r="AH259" s="73">
        <f t="shared" si="61"/>
        <v>-36216636.313389137</v>
      </c>
      <c r="AI259" s="12">
        <f t="shared" si="62"/>
        <v>-0.50939241536996294</v>
      </c>
      <c r="AL259" s="73">
        <f>Summary!G258</f>
        <v>-11267686.142367104</v>
      </c>
      <c r="AM259" s="73">
        <f>IF(D259&lt;&gt;"avg",SUMIFS(Summary!$H:$H,Summary!$C:$C,Financials!C259,Summary!$E:$E,Financials!E259,Summary!$D:$D,1-Financials!D259,Summary!$F:$F,Financials!F259),SUMIFS(Summary!$H:$H,Summary!$C:$C,Financials!C259,Summary!$E:$E,Financials!E259,Summary!$D:$D,"avg",Summary!$F:$F,Financials!F259))</f>
        <v>31922117.992326356</v>
      </c>
      <c r="AN259" s="20">
        <f>Summary!I258</f>
        <v>3868989.5938529801</v>
      </c>
      <c r="AP259" s="12">
        <f>FinancialWalk!AI11</f>
        <v>0.4</v>
      </c>
    </row>
    <row r="260" spans="1:42" x14ac:dyDescent="0.3">
      <c r="A260">
        <v>256</v>
      </c>
      <c r="B260" t="str">
        <f>Summary!B260</f>
        <v>MarinusPortlandYallourn</v>
      </c>
      <c r="C260" t="str">
        <f>Summary!C260</f>
        <v>Wind</v>
      </c>
      <c r="D260" s="104" t="str">
        <f>Summary!D260</f>
        <v>avg</v>
      </c>
      <c r="E260" t="str">
        <f>Summary!E260</f>
        <v>Cal-37</v>
      </c>
      <c r="F260" t="str">
        <f>Summary!F260</f>
        <v>2 Hour Battery</v>
      </c>
      <c r="G260" s="73">
        <f>SUMIFS(AL$5:AL260,$F$5:$F260,$F260,$D$5:$D260,$D260)</f>
        <v>70973679.645420894</v>
      </c>
      <c r="H260" s="73">
        <f>SUMIFS(AM$5:AM260,$F$5:$F260,$F260,$D$5:$D260,$D260)</f>
        <v>3115272.8244810607</v>
      </c>
      <c r="I260" s="20">
        <f>SUMIFS(AN$5:AN260,$F$5:$F260,$F260,$D$5:$D260,$D260)</f>
        <v>100274827.92761783</v>
      </c>
      <c r="J260" s="73">
        <f t="shared" si="48"/>
        <v>100274827.92761783</v>
      </c>
      <c r="K260" s="73">
        <f t="shared" si="49"/>
        <v>171248507.57303873</v>
      </c>
      <c r="L260" s="73">
        <f t="shared" si="50"/>
        <v>174363780.39751977</v>
      </c>
      <c r="M260" s="73">
        <f>-SUMIFS(FinParameters!$E$8:$E$39,FinParameters!$B$8:$B$39,Financials!$E260,FinParameters!$C$8:$C$39,Financials!$F260)</f>
        <v>-17761536.777285002</v>
      </c>
      <c r="N260" s="73">
        <f>-SUMIFS(FinParameters!$F$8:$F$39,FinParameters!$B$8:$B$39,Financials!$E260,FinParameters!$C$8:$C$39,Financials!$F260)</f>
        <v>-73600000</v>
      </c>
      <c r="O260" s="73">
        <f>SUMIFS(FinParameters!$G$8:$G$39,FinParameters!$B$8:$B$39,Financials!$E260,FinParameters!$C$8:$C$39,Financials!$F260)</f>
        <v>2502285.8986119549</v>
      </c>
      <c r="P260" s="73">
        <f t="shared" si="51"/>
        <v>82513291.150332838</v>
      </c>
      <c r="Q260" s="73">
        <f>P260/SUMIFS(FinParameters!$H$8:$H$39,FinParameters!$B$8:$B$39,Financials!$E260,FinParameters!$C$8:$C$39,Financials!$F260)</f>
        <v>13996945.464526283</v>
      </c>
      <c r="R260" s="73">
        <f t="shared" si="63"/>
        <v>11415577.048944794</v>
      </c>
      <c r="S260" s="12">
        <f t="shared" si="52"/>
        <v>0.1605618013634833</v>
      </c>
      <c r="T260" s="114">
        <f t="shared" si="53"/>
        <v>70973679.645420894</v>
      </c>
      <c r="U260" s="73">
        <f>T260/SUMIFS(FinParameters!$L$8:$L$39,FinParameters!$B$8:$B$39,Financials!$E260,FinParameters!$C$8:$C$39,Financials!$F260)</f>
        <v>46643551.445365727</v>
      </c>
      <c r="V260" s="73">
        <f t="shared" si="54"/>
        <v>46643551.445365727</v>
      </c>
      <c r="W260" s="12"/>
      <c r="X260" s="73">
        <f t="shared" si="55"/>
        <v>153486970.79575372</v>
      </c>
      <c r="Y260" s="73">
        <f t="shared" si="56"/>
        <v>60640496.909892008</v>
      </c>
      <c r="Z260" s="73">
        <f t="shared" si="56"/>
        <v>58059128.494310521</v>
      </c>
      <c r="AA260" s="12">
        <f t="shared" si="57"/>
        <v>0.81661034012311551</v>
      </c>
      <c r="AB260" s="114">
        <f t="shared" si="58"/>
        <v>3115272.8244810607</v>
      </c>
      <c r="AC260" s="73">
        <f>AB260/SUMIFS(FinParameters!$L$8:$L$39,FinParameters!$B$8:$B$39,Financials!$E260,FinParameters!$C$8:$C$39,Financials!$F260)</f>
        <v>2047341.9016877357</v>
      </c>
      <c r="AD260" s="73">
        <f t="shared" si="59"/>
        <v>2047341.9016877357</v>
      </c>
      <c r="AE260" s="12"/>
      <c r="AF260" s="73">
        <f t="shared" si="60"/>
        <v>156602243.62023479</v>
      </c>
      <c r="AG260" s="73">
        <f t="shared" si="61"/>
        <v>62687838.811579742</v>
      </c>
      <c r="AH260" s="73">
        <f t="shared" si="61"/>
        <v>60106470.395998254</v>
      </c>
      <c r="AI260" s="12">
        <f t="shared" si="62"/>
        <v>0.84540651068308803</v>
      </c>
      <c r="AL260" s="73">
        <f>Summary!G260</f>
        <v>1015741.6562964547</v>
      </c>
      <c r="AM260" s="73">
        <f>IF(D260&lt;&gt;"avg",SUMIFS(Summary!$H:$H,Summary!$C:$C,Financials!C260,Summary!$E:$E,Financials!E260,Summary!$D:$D,1-Financials!D260,Summary!$F:$F,Financials!F260),SUMIFS(Summary!$H:$H,Summary!$C:$C,Financials!C260,Summary!$E:$E,Financials!E260,Summary!$D:$D,"avg",Summary!$F:$F,Financials!F260))</f>
        <v>1816944.0071363789</v>
      </c>
      <c r="AN260" s="20">
        <f>Summary!I260</f>
        <v>6701363.7680739742</v>
      </c>
      <c r="AP260" s="12">
        <f>FinancialWalk!AI12</f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2AD85-D82B-477A-BD6A-373A84E96E19}">
  <dimension ref="A2:AI656"/>
  <sheetViews>
    <sheetView topLeftCell="U1" workbookViewId="0">
      <selection activeCell="AI12" sqref="AI12"/>
    </sheetView>
  </sheetViews>
  <sheetFormatPr defaultRowHeight="15.05" x14ac:dyDescent="0.3"/>
  <cols>
    <col min="3" max="3" width="16.33203125" bestFit="1" customWidth="1"/>
    <col min="6" max="6" width="14.6640625" bestFit="1" customWidth="1"/>
    <col min="7" max="7" width="41.21875" bestFit="1" customWidth="1"/>
    <col min="8" max="8" width="14.88671875" bestFit="1" customWidth="1"/>
    <col min="16" max="16" width="45" bestFit="1" customWidth="1"/>
    <col min="21" max="21" width="15.88671875" bestFit="1" customWidth="1"/>
    <col min="22" max="22" width="14.44140625" customWidth="1"/>
    <col min="23" max="23" width="15.44140625" bestFit="1" customWidth="1"/>
    <col min="24" max="24" width="12.44140625" customWidth="1"/>
    <col min="25" max="25" width="15.44140625" bestFit="1" customWidth="1"/>
    <col min="28" max="30" width="15.44140625" bestFit="1" customWidth="1"/>
    <col min="31" max="31" width="12.44140625" customWidth="1"/>
    <col min="32" max="32" width="15.44140625" bestFit="1" customWidth="1"/>
    <col min="34" max="34" width="11.44140625" customWidth="1"/>
    <col min="35" max="35" width="11.6640625" customWidth="1"/>
  </cols>
  <sheetData>
    <row r="2" spans="2:35" x14ac:dyDescent="0.3">
      <c r="B2" s="1" t="str">
        <f>Summary!B2</f>
        <v>MarinusPortlandYallourn</v>
      </c>
      <c r="V2" s="121">
        <f>PPAcfd!E20</f>
        <v>458693.51980000001</v>
      </c>
      <c r="X2" s="106">
        <f>SwapSold!C15</f>
        <v>50</v>
      </c>
      <c r="Y2" s="122" t="str">
        <f>IF(AND(Y5&gt;Y6,Y6&gt;Y7,Y7&gt;Y8,Y8&gt;Y9,Y9&gt;Y10,Y10&gt;Y11),"Okay","Fix")</f>
        <v>Okay</v>
      </c>
      <c r="AF2" s="122" t="str">
        <f>IF(AND(AF5&gt;AF6,AF6&gt;AF7,AF7&gt;AF8,AF8&gt;AF9,AF9&gt;AF10,AF10&gt;AF11),"Okay","Fix")</f>
        <v>Okay</v>
      </c>
    </row>
    <row r="4" spans="2:35" ht="45.2" x14ac:dyDescent="0.3">
      <c r="B4" s="115" t="s">
        <v>58</v>
      </c>
      <c r="C4" s="115" t="s">
        <v>59</v>
      </c>
      <c r="D4" s="115" t="s">
        <v>0</v>
      </c>
      <c r="E4" s="115" t="s">
        <v>20</v>
      </c>
      <c r="F4" s="115" t="s">
        <v>60</v>
      </c>
      <c r="G4" s="115" t="s">
        <v>21</v>
      </c>
      <c r="H4" s="115" t="s">
        <v>22</v>
      </c>
      <c r="K4" s="115" t="s">
        <v>66</v>
      </c>
      <c r="L4" s="115" t="s">
        <v>65</v>
      </c>
      <c r="P4" s="115" t="s">
        <v>21</v>
      </c>
      <c r="Q4" s="115" t="s">
        <v>65</v>
      </c>
      <c r="T4" s="90" t="s">
        <v>34</v>
      </c>
      <c r="U4" s="90" t="str">
        <f>$P$16</f>
        <v>Merchant NPV</v>
      </c>
      <c r="V4" s="90" t="s">
        <v>134</v>
      </c>
      <c r="W4" s="90" t="str">
        <f>$P$24</f>
        <v>Merchant with PPA NPV</v>
      </c>
      <c r="X4" s="90" t="s">
        <v>139</v>
      </c>
      <c r="Y4" s="90" t="str">
        <f>$P$32</f>
        <v>Merchant with PPA and Sold Swap NPV</v>
      </c>
      <c r="AA4" s="116" t="s">
        <v>44</v>
      </c>
      <c r="AB4" s="116" t="str">
        <f>$P$16</f>
        <v>Merchant NPV</v>
      </c>
      <c r="AC4" s="90" t="s">
        <v>134</v>
      </c>
      <c r="AD4" s="90" t="str">
        <f>$P$24</f>
        <v>Merchant with PPA NPV</v>
      </c>
      <c r="AE4" s="90" t="s">
        <v>139</v>
      </c>
      <c r="AF4" s="116" t="str">
        <f>$P$32</f>
        <v>Merchant with PPA and Sold Swap NPV</v>
      </c>
      <c r="AH4" s="90" t="s">
        <v>145</v>
      </c>
      <c r="AI4" s="116" t="s">
        <v>146</v>
      </c>
    </row>
    <row r="5" spans="2:35" x14ac:dyDescent="0.3">
      <c r="B5" t="str">
        <f>$B$2</f>
        <v>MarinusPortlandYallourn</v>
      </c>
      <c r="C5" t="s">
        <v>64</v>
      </c>
      <c r="D5">
        <v>1</v>
      </c>
      <c r="E5" t="s">
        <v>18</v>
      </c>
      <c r="F5" t="s">
        <v>34</v>
      </c>
      <c r="G5" s="105" t="s">
        <v>119</v>
      </c>
      <c r="H5" s="20" cm="1">
        <f t="array" ref="H5">INDEX(Financials!$B$5:$AI$260,FinancialWalk!K5,FinancialWalk!L5)</f>
        <v>37056696.73616384</v>
      </c>
      <c r="K5">
        <f>SUMIFS(Financials!$A$5:$A$260,Financials!$D$5:$D$260,FinancialWalk!D5,Financials!$E$5:$E$260,FinancialWalk!E5,Financials!$F$5:$F$260,FinancialWalk!F5)</f>
        <v>121</v>
      </c>
      <c r="L5">
        <f t="shared" ref="L5:L68" si="0">VLOOKUP(G5,$P$5:$Q$33,2,FALSE)</f>
        <v>16</v>
      </c>
      <c r="P5" s="105" t="s">
        <v>61</v>
      </c>
      <c r="Q5">
        <f>Financials!G3</f>
        <v>6</v>
      </c>
      <c r="T5" s="3">
        <v>1</v>
      </c>
      <c r="U5" s="20">
        <f>AVERAGEIFS($H$5:$H$576,$D$5:$D$576,$T5,$G$5:$G$576,U$4,$F$5:$F$576,$T$4)</f>
        <v>118087584.89909105</v>
      </c>
      <c r="V5" s="20">
        <f t="shared" ref="V5:Y5" si="1">AVERAGEIFS($H$5:$H$576,$D$5:$D$576,$T5,$G$5:$G$576,V$4,$F$5:$F$576,$T$4)</f>
        <v>235881891.67516816</v>
      </c>
      <c r="W5" s="20">
        <f t="shared" si="1"/>
        <v>353969476.57425922</v>
      </c>
      <c r="X5" s="20">
        <f t="shared" si="1"/>
        <v>-234832350.97515965</v>
      </c>
      <c r="Y5" s="20">
        <f t="shared" si="1"/>
        <v>119137125.59909958</v>
      </c>
      <c r="AA5" s="3">
        <v>1</v>
      </c>
      <c r="AB5" s="20">
        <f>AVERAGEIFS($H$5:$H$576,$D$5:$D$576,$AA5,$G$5:$G$576,AB$4,$F$5:$F$576,$AA$4)</f>
        <v>93060376.471712604</v>
      </c>
      <c r="AC5" s="20">
        <f t="shared" ref="AC5:AF5" si="2">AVERAGEIFS($H$5:$H$576,$D$5:$D$576,$AA5,$G$5:$G$576,AC$4,$F$5:$F$576,$AA$4)</f>
        <v>235881891.67516816</v>
      </c>
      <c r="AD5" s="20">
        <f t="shared" si="2"/>
        <v>328942268.14688075</v>
      </c>
      <c r="AE5" s="20">
        <f t="shared" si="2"/>
        <v>-234832350.97515965</v>
      </c>
      <c r="AF5" s="20">
        <f t="shared" si="2"/>
        <v>94109917.171721101</v>
      </c>
      <c r="AH5" s="123">
        <v>1</v>
      </c>
      <c r="AI5" s="12">
        <v>1</v>
      </c>
    </row>
    <row r="6" spans="2:35" x14ac:dyDescent="0.3">
      <c r="B6" t="str">
        <f>B5</f>
        <v>MarinusPortlandYallourn</v>
      </c>
      <c r="C6" t="s">
        <v>64</v>
      </c>
      <c r="D6">
        <v>0.95</v>
      </c>
      <c r="E6" t="str">
        <f>E5</f>
        <v>Cal-37</v>
      </c>
      <c r="F6" t="s">
        <v>34</v>
      </c>
      <c r="G6" s="105" t="s">
        <v>119</v>
      </c>
      <c r="H6" s="20" cm="1">
        <f t="array" ref="H6">INDEX(Financials!$B$5:$AI$260,FinancialWalk!K6,FinancialWalk!L6)</f>
        <v>24836411.151480667</v>
      </c>
      <c r="K6">
        <f>SUMIFS(Financials!$A$5:$A$260,Financials!$D$5:$D$260,FinancialWalk!D6,Financials!$E$5:$E$260,FinancialWalk!E6,Financials!$F$5:$F$260,FinancialWalk!F6)</f>
        <v>122</v>
      </c>
      <c r="L6">
        <f t="shared" si="0"/>
        <v>16</v>
      </c>
      <c r="P6" s="105" t="s">
        <v>113</v>
      </c>
      <c r="Q6">
        <f>Q5+1</f>
        <v>7</v>
      </c>
      <c r="T6" s="3">
        <v>0.95</v>
      </c>
      <c r="U6" s="20">
        <f t="shared" ref="U6:Y12" si="3">AVERAGEIFS($H$5:$H$576,$D$5:$D$576,$T6,$G$5:$G$576,U$4,$F$5:$F$576,$T$4)</f>
        <v>56320514.537182309</v>
      </c>
      <c r="V6" s="20">
        <f t="shared" si="3"/>
        <v>134534000.54299134</v>
      </c>
      <c r="W6" s="20">
        <f t="shared" si="3"/>
        <v>190854515.08017364</v>
      </c>
      <c r="X6" s="20">
        <f t="shared" si="3"/>
        <v>-103577120.9781967</v>
      </c>
      <c r="Y6" s="20">
        <f t="shared" si="3"/>
        <v>87277394.101976976</v>
      </c>
      <c r="AA6" s="3">
        <v>0.95</v>
      </c>
      <c r="AB6" s="20">
        <f t="shared" ref="AB6:AF12" si="4">AVERAGEIFS($H$5:$H$576,$D$5:$D$576,$AA6,$G$5:$G$576,AB$4,$F$5:$F$576,$AA$4)</f>
        <v>45346747.029904507</v>
      </c>
      <c r="AC6" s="20">
        <f t="shared" si="4"/>
        <v>134534000.54299134</v>
      </c>
      <c r="AD6" s="20">
        <f t="shared" si="4"/>
        <v>179880747.57289585</v>
      </c>
      <c r="AE6" s="20">
        <f t="shared" si="4"/>
        <v>-103577120.9781967</v>
      </c>
      <c r="AF6" s="20">
        <f t="shared" si="4"/>
        <v>76303626.594699159</v>
      </c>
      <c r="AH6" s="123">
        <v>1</v>
      </c>
      <c r="AI6" s="12">
        <v>1</v>
      </c>
    </row>
    <row r="7" spans="2:35" x14ac:dyDescent="0.3">
      <c r="B7" t="str">
        <f t="shared" ref="B7:B26" si="5">B6</f>
        <v>MarinusPortlandYallourn</v>
      </c>
      <c r="C7" t="s">
        <v>64</v>
      </c>
      <c r="D7">
        <v>0.95</v>
      </c>
      <c r="E7" t="str">
        <f t="shared" ref="E7:E26" si="6">E6</f>
        <v>Cal-37</v>
      </c>
      <c r="F7" t="s">
        <v>34</v>
      </c>
      <c r="G7" s="105" t="s">
        <v>119</v>
      </c>
      <c r="H7" s="20" cm="1">
        <f t="array" ref="H7">INDEX(Financials!$B$5:$AI$260,FinancialWalk!K7,FinancialWalk!L7)</f>
        <v>24836411.151480667</v>
      </c>
      <c r="K7">
        <f>SUMIFS(Financials!$A$5:$A$260,Financials!$D$5:$D$260,FinancialWalk!D7,Financials!$E$5:$E$260,FinancialWalk!E7,Financials!$F$5:$F$260,FinancialWalk!F7)</f>
        <v>122</v>
      </c>
      <c r="L7">
        <f t="shared" si="0"/>
        <v>16</v>
      </c>
      <c r="P7" s="105" t="s">
        <v>63</v>
      </c>
      <c r="Q7">
        <f t="shared" ref="Q7:Q33" si="7">Q6+1</f>
        <v>8</v>
      </c>
      <c r="T7" s="3">
        <v>0.75</v>
      </c>
      <c r="U7" s="20">
        <f t="shared" si="3"/>
        <v>29750083.910980169</v>
      </c>
      <c r="V7" s="20">
        <f t="shared" si="3"/>
        <v>83647840.328956664</v>
      </c>
      <c r="W7" s="20">
        <f t="shared" si="3"/>
        <v>113397924.23993683</v>
      </c>
      <c r="X7" s="20">
        <f t="shared" si="3"/>
        <v>-43333578.903064407</v>
      </c>
      <c r="Y7" s="20">
        <f t="shared" si="3"/>
        <v>70064345.336872429</v>
      </c>
      <c r="AA7" s="3">
        <v>0.75</v>
      </c>
      <c r="AB7" s="20">
        <f t="shared" si="4"/>
        <v>26431499.096997015</v>
      </c>
      <c r="AC7" s="20">
        <f t="shared" si="4"/>
        <v>83647840.328956664</v>
      </c>
      <c r="AD7" s="20">
        <f t="shared" si="4"/>
        <v>110079339.42595369</v>
      </c>
      <c r="AE7" s="20">
        <f t="shared" si="4"/>
        <v>-43333578.903064407</v>
      </c>
      <c r="AF7" s="20">
        <f t="shared" si="4"/>
        <v>66745760.522889279</v>
      </c>
      <c r="AH7" s="123">
        <v>1</v>
      </c>
      <c r="AI7" s="12">
        <v>1</v>
      </c>
    </row>
    <row r="8" spans="2:35" x14ac:dyDescent="0.3">
      <c r="B8" t="str">
        <f t="shared" si="5"/>
        <v>MarinusPortlandYallourn</v>
      </c>
      <c r="C8" t="s">
        <v>64</v>
      </c>
      <c r="D8">
        <v>0.95</v>
      </c>
      <c r="E8" t="str">
        <f t="shared" si="6"/>
        <v>Cal-37</v>
      </c>
      <c r="F8" t="s">
        <v>34</v>
      </c>
      <c r="G8" s="105" t="s">
        <v>119</v>
      </c>
      <c r="H8" s="20" cm="1">
        <f t="array" ref="H8">INDEX(Financials!$B$5:$AI$260,FinancialWalk!K8,FinancialWalk!L8)</f>
        <v>24836411.151480667</v>
      </c>
      <c r="K8">
        <f>SUMIFS(Financials!$A$5:$A$260,Financials!$D$5:$D$260,FinancialWalk!D8,Financials!$E$5:$E$260,FinancialWalk!E8,Financials!$F$5:$F$260,FinancialWalk!F8)</f>
        <v>122</v>
      </c>
      <c r="L8">
        <f t="shared" si="0"/>
        <v>16</v>
      </c>
      <c r="P8" s="105" t="s">
        <v>114</v>
      </c>
      <c r="Q8">
        <f t="shared" si="7"/>
        <v>9</v>
      </c>
      <c r="T8" s="3">
        <v>0.5</v>
      </c>
      <c r="U8" s="20">
        <f t="shared" si="3"/>
        <v>13217587.051160727</v>
      </c>
      <c r="V8" s="20">
        <f t="shared" si="3"/>
        <v>45664069.013297603</v>
      </c>
      <c r="W8" s="20">
        <f t="shared" si="3"/>
        <v>58881656.064458326</v>
      </c>
      <c r="X8" s="20">
        <f t="shared" si="3"/>
        <v>46476.305466164042</v>
      </c>
      <c r="Y8" s="20">
        <f t="shared" si="3"/>
        <v>58928132.369924501</v>
      </c>
      <c r="AA8" s="3">
        <v>0.5</v>
      </c>
      <c r="AB8" s="20">
        <f t="shared" si="4"/>
        <v>12201298.483109765</v>
      </c>
      <c r="AC8" s="20">
        <f t="shared" si="4"/>
        <v>45664069.013297603</v>
      </c>
      <c r="AD8" s="20">
        <f t="shared" si="4"/>
        <v>57865367.496407367</v>
      </c>
      <c r="AE8" s="20">
        <f t="shared" si="4"/>
        <v>46476.305466164042</v>
      </c>
      <c r="AF8" s="20">
        <f t="shared" si="4"/>
        <v>57911843.801873542</v>
      </c>
      <c r="AH8" s="123">
        <v>1</v>
      </c>
      <c r="AI8" s="12">
        <v>1</v>
      </c>
    </row>
    <row r="9" spans="2:35" x14ac:dyDescent="0.3">
      <c r="B9" t="str">
        <f t="shared" si="5"/>
        <v>MarinusPortlandYallourn</v>
      </c>
      <c r="C9" t="s">
        <v>64</v>
      </c>
      <c r="D9">
        <v>0.75</v>
      </c>
      <c r="E9" t="str">
        <f t="shared" si="6"/>
        <v>Cal-37</v>
      </c>
      <c r="F9" t="s">
        <v>34</v>
      </c>
      <c r="G9" s="105" t="s">
        <v>119</v>
      </c>
      <c r="H9" s="20" cm="1">
        <f t="array" ref="H9">INDEX(Financials!$B$5:$AI$260,FinancialWalk!K9,FinancialWalk!L9)</f>
        <v>19579593.101705696</v>
      </c>
      <c r="K9">
        <f>SUMIFS(Financials!$A$5:$A$260,Financials!$D$5:$D$260,FinancialWalk!D9,Financials!$E$5:$E$260,FinancialWalk!E9,Financials!$F$5:$F$260,FinancialWalk!F9)</f>
        <v>123</v>
      </c>
      <c r="L9">
        <f t="shared" si="0"/>
        <v>16</v>
      </c>
      <c r="P9" s="105" t="s">
        <v>115</v>
      </c>
      <c r="Q9">
        <f t="shared" si="7"/>
        <v>10</v>
      </c>
      <c r="T9" s="3">
        <v>0.25</v>
      </c>
      <c r="U9" s="20">
        <f t="shared" si="3"/>
        <v>-3814339.6985207014</v>
      </c>
      <c r="V9" s="20">
        <f t="shared" si="3"/>
        <v>7991183.4621551875</v>
      </c>
      <c r="W9" s="20">
        <f t="shared" si="3"/>
        <v>4176843.7636344861</v>
      </c>
      <c r="X9" s="20">
        <f t="shared" si="3"/>
        <v>47354616.389527954</v>
      </c>
      <c r="Y9" s="20">
        <f t="shared" si="3"/>
        <v>51531460.153162442</v>
      </c>
      <c r="AA9" s="3">
        <v>0.25</v>
      </c>
      <c r="AB9" s="20">
        <f t="shared" si="4"/>
        <v>-3721439.8387847026</v>
      </c>
      <c r="AC9" s="20">
        <f t="shared" si="4"/>
        <v>7991183.4621551875</v>
      </c>
      <c r="AD9" s="20">
        <f t="shared" si="4"/>
        <v>4269743.6233704854</v>
      </c>
      <c r="AE9" s="20">
        <f t="shared" si="4"/>
        <v>47354616.389527954</v>
      </c>
      <c r="AF9" s="20">
        <f t="shared" si="4"/>
        <v>51624360.012898438</v>
      </c>
      <c r="AH9" s="123">
        <v>1</v>
      </c>
      <c r="AI9" s="12">
        <v>1</v>
      </c>
    </row>
    <row r="10" spans="2:35" x14ac:dyDescent="0.3">
      <c r="B10" t="str">
        <f t="shared" si="5"/>
        <v>MarinusPortlandYallourn</v>
      </c>
      <c r="C10" t="s">
        <v>64</v>
      </c>
      <c r="D10">
        <v>0.75</v>
      </c>
      <c r="E10" t="str">
        <f t="shared" si="6"/>
        <v>Cal-37</v>
      </c>
      <c r="F10" t="s">
        <v>34</v>
      </c>
      <c r="G10" s="105" t="s">
        <v>119</v>
      </c>
      <c r="H10" s="20" cm="1">
        <f t="array" ref="H10">INDEX(Financials!$B$5:$AI$260,FinancialWalk!K10,FinancialWalk!L10)</f>
        <v>19579593.101705696</v>
      </c>
      <c r="K10">
        <f>SUMIFS(Financials!$A$5:$A$260,Financials!$D$5:$D$260,FinancialWalk!D10,Financials!$E$5:$E$260,FinancialWalk!E10,Financials!$F$5:$F$260,FinancialWalk!F10)</f>
        <v>123</v>
      </c>
      <c r="L10">
        <f t="shared" si="0"/>
        <v>16</v>
      </c>
      <c r="P10" s="105" t="s">
        <v>116</v>
      </c>
      <c r="Q10">
        <f t="shared" si="7"/>
        <v>11</v>
      </c>
      <c r="T10" s="3">
        <v>0.05</v>
      </c>
      <c r="U10" s="20">
        <f t="shared" si="3"/>
        <v>-25921398.743150782</v>
      </c>
      <c r="V10" s="20">
        <f t="shared" si="3"/>
        <v>-36913163.102264687</v>
      </c>
      <c r="W10" s="20">
        <f t="shared" si="3"/>
        <v>-62834561.845415473</v>
      </c>
      <c r="X10" s="20">
        <f t="shared" si="3"/>
        <v>109325485.73089671</v>
      </c>
      <c r="Y10" s="20">
        <f t="shared" si="3"/>
        <v>46490923.885481238</v>
      </c>
      <c r="AA10" s="3">
        <v>0.05</v>
      </c>
      <c r="AB10" s="20">
        <f t="shared" si="4"/>
        <v>-23738993.377154451</v>
      </c>
      <c r="AC10" s="20">
        <f t="shared" si="4"/>
        <v>-36913163.102264687</v>
      </c>
      <c r="AD10" s="20">
        <f t="shared" si="4"/>
        <v>-60652156.479419135</v>
      </c>
      <c r="AE10" s="20">
        <f t="shared" si="4"/>
        <v>67624011.792307243</v>
      </c>
      <c r="AF10" s="20">
        <f t="shared" si="4"/>
        <v>6971855.3128881082</v>
      </c>
      <c r="AH10" s="123">
        <v>0.97</v>
      </c>
      <c r="AI10" s="12">
        <v>0.6</v>
      </c>
    </row>
    <row r="11" spans="2:35" x14ac:dyDescent="0.3">
      <c r="B11" t="str">
        <f t="shared" si="5"/>
        <v>MarinusPortlandYallourn</v>
      </c>
      <c r="C11" t="s">
        <v>64</v>
      </c>
      <c r="D11">
        <v>0.75</v>
      </c>
      <c r="E11" t="str">
        <f t="shared" si="6"/>
        <v>Cal-37</v>
      </c>
      <c r="F11" t="s">
        <v>34</v>
      </c>
      <c r="G11" s="105" t="s">
        <v>119</v>
      </c>
      <c r="H11" s="20" cm="1">
        <f t="array" ref="H11">INDEX(Financials!$B$5:$AI$260,FinancialWalk!K11,FinancialWalk!L11)</f>
        <v>19579593.101705696</v>
      </c>
      <c r="K11">
        <f>SUMIFS(Financials!$A$5:$A$260,Financials!$D$5:$D$260,FinancialWalk!D11,Financials!$E$5:$E$260,FinancialWalk!E11,Financials!$F$5:$F$260,FinancialWalk!F11)</f>
        <v>123</v>
      </c>
      <c r="L11">
        <f t="shared" si="0"/>
        <v>16</v>
      </c>
      <c r="P11" s="105" t="s">
        <v>107</v>
      </c>
      <c r="Q11">
        <f t="shared" si="7"/>
        <v>12</v>
      </c>
      <c r="T11" s="3">
        <v>0</v>
      </c>
      <c r="U11" s="20">
        <f t="shared" si="3"/>
        <v>-55811342.138732806</v>
      </c>
      <c r="V11" s="20">
        <f t="shared" si="3"/>
        <v>-84111323.50556241</v>
      </c>
      <c r="W11" s="20">
        <f t="shared" si="3"/>
        <v>-139922665.64429522</v>
      </c>
      <c r="X11" s="20">
        <f t="shared" si="3"/>
        <v>161256048.6570465</v>
      </c>
      <c r="Y11" s="20">
        <f t="shared" si="3"/>
        <v>21333383.012751281</v>
      </c>
      <c r="AA11" s="3">
        <v>0</v>
      </c>
      <c r="AB11" s="20">
        <f t="shared" si="4"/>
        <v>-47228705.857117869</v>
      </c>
      <c r="AC11" s="20">
        <f t="shared" si="4"/>
        <v>-81134243.974583551</v>
      </c>
      <c r="AD11" s="20">
        <f t="shared" si="4"/>
        <v>-128362949.83170143</v>
      </c>
      <c r="AE11" s="20">
        <f t="shared" si="4"/>
        <v>92146313.51831229</v>
      </c>
      <c r="AF11" s="20">
        <f t="shared" si="4"/>
        <v>-36216636.313389137</v>
      </c>
      <c r="AH11" s="123">
        <v>0.7</v>
      </c>
      <c r="AI11" s="12">
        <v>0.4</v>
      </c>
    </row>
    <row r="12" spans="2:35" x14ac:dyDescent="0.3">
      <c r="B12" t="str">
        <f t="shared" si="5"/>
        <v>MarinusPortlandYallourn</v>
      </c>
      <c r="C12" t="s">
        <v>64</v>
      </c>
      <c r="D12">
        <v>0.75</v>
      </c>
      <c r="E12" t="str">
        <f t="shared" si="6"/>
        <v>Cal-37</v>
      </c>
      <c r="F12" t="s">
        <v>34</v>
      </c>
      <c r="G12" s="105" t="s">
        <v>119</v>
      </c>
      <c r="H12" s="20" cm="1">
        <f t="array" ref="H12">INDEX(Financials!$B$5:$AI$260,FinancialWalk!K12,FinancialWalk!L12)</f>
        <v>19579593.101705696</v>
      </c>
      <c r="K12">
        <f>SUMIFS(Financials!$A$5:$A$260,Financials!$D$5:$D$260,FinancialWalk!D12,Financials!$E$5:$E$260,FinancialWalk!E12,Financials!$F$5:$F$260,FinancialWalk!F12)</f>
        <v>123</v>
      </c>
      <c r="L12">
        <f t="shared" si="0"/>
        <v>16</v>
      </c>
      <c r="P12" s="105" t="s">
        <v>83</v>
      </c>
      <c r="Q12">
        <f t="shared" si="7"/>
        <v>13</v>
      </c>
      <c r="T12" t="s">
        <v>24</v>
      </c>
      <c r="U12" s="20">
        <f t="shared" si="3"/>
        <v>13666807.04719444</v>
      </c>
      <c r="V12" s="20">
        <f t="shared" si="3"/>
        <v>46643551.445365727</v>
      </c>
      <c r="W12" s="20">
        <f t="shared" si="3"/>
        <v>60310358.492560163</v>
      </c>
      <c r="X12" s="20">
        <f t="shared" si="3"/>
        <v>2047341.9016877357</v>
      </c>
      <c r="Y12" s="20">
        <f t="shared" si="3"/>
        <v>62357700.394247897</v>
      </c>
      <c r="AA12" t="s">
        <v>24</v>
      </c>
      <c r="AB12" s="20">
        <f t="shared" si="4"/>
        <v>11415577.048944794</v>
      </c>
      <c r="AC12" s="20">
        <f t="shared" si="4"/>
        <v>46643551.445365727</v>
      </c>
      <c r="AD12" s="20">
        <f t="shared" si="4"/>
        <v>58059128.494310521</v>
      </c>
      <c r="AE12" s="20">
        <f t="shared" si="4"/>
        <v>2047341.9016877357</v>
      </c>
      <c r="AF12" s="20">
        <f t="shared" si="4"/>
        <v>60106470.395998254</v>
      </c>
      <c r="AH12" s="123">
        <v>1</v>
      </c>
      <c r="AI12" s="12">
        <v>1</v>
      </c>
    </row>
    <row r="13" spans="2:35" x14ac:dyDescent="0.3">
      <c r="B13" t="str">
        <f t="shared" si="5"/>
        <v>MarinusPortlandYallourn</v>
      </c>
      <c r="C13" t="s">
        <v>64</v>
      </c>
      <c r="D13">
        <v>0.5</v>
      </c>
      <c r="E13" t="str">
        <f t="shared" si="6"/>
        <v>Cal-37</v>
      </c>
      <c r="F13" t="s">
        <v>34</v>
      </c>
      <c r="G13" s="105" t="s">
        <v>119</v>
      </c>
      <c r="H13" s="20" cm="1">
        <f t="array" ref="H13">INDEX(Financials!$B$5:$AI$260,FinancialWalk!K13,FinancialWalk!L13)</f>
        <v>16308726.734382197</v>
      </c>
      <c r="K13">
        <f>SUMIFS(Financials!$A$5:$A$260,Financials!$D$5:$D$260,FinancialWalk!D13,Financials!$E$5:$E$260,FinancialWalk!E13,Financials!$F$5:$F$260,FinancialWalk!F13)</f>
        <v>124</v>
      </c>
      <c r="L13">
        <f t="shared" si="0"/>
        <v>16</v>
      </c>
      <c r="P13" s="105" t="s">
        <v>117</v>
      </c>
      <c r="Q13">
        <f t="shared" si="7"/>
        <v>14</v>
      </c>
    </row>
    <row r="14" spans="2:35" x14ac:dyDescent="0.3">
      <c r="B14" t="str">
        <f t="shared" si="5"/>
        <v>MarinusPortlandYallourn</v>
      </c>
      <c r="C14" t="s">
        <v>64</v>
      </c>
      <c r="D14">
        <v>0.5</v>
      </c>
      <c r="E14" t="str">
        <f t="shared" si="6"/>
        <v>Cal-37</v>
      </c>
      <c r="F14" t="s">
        <v>34</v>
      </c>
      <c r="G14" s="105" t="s">
        <v>119</v>
      </c>
      <c r="H14" s="20" cm="1">
        <f t="array" ref="H14">INDEX(Financials!$B$5:$AI$260,FinancialWalk!K14,FinancialWalk!L14)</f>
        <v>16308726.734382197</v>
      </c>
      <c r="K14">
        <f>SUMIFS(Financials!$A$5:$A$260,Financials!$D$5:$D$260,FinancialWalk!D14,Financials!$E$5:$E$260,FinancialWalk!E14,Financials!$F$5:$F$260,FinancialWalk!F14)</f>
        <v>124</v>
      </c>
      <c r="L14">
        <f t="shared" si="0"/>
        <v>16</v>
      </c>
      <c r="P14" s="105" t="s">
        <v>118</v>
      </c>
      <c r="Q14">
        <f t="shared" si="7"/>
        <v>15</v>
      </c>
    </row>
    <row r="15" spans="2:35" ht="45.2" x14ac:dyDescent="0.3">
      <c r="B15" t="str">
        <f t="shared" si="5"/>
        <v>MarinusPortlandYallourn</v>
      </c>
      <c r="C15" t="s">
        <v>64</v>
      </c>
      <c r="D15">
        <v>0.5</v>
      </c>
      <c r="E15" t="str">
        <f t="shared" si="6"/>
        <v>Cal-37</v>
      </c>
      <c r="F15" t="s">
        <v>34</v>
      </c>
      <c r="G15" s="105" t="s">
        <v>119</v>
      </c>
      <c r="H15" s="20" cm="1">
        <f t="array" ref="H15">INDEX(Financials!$B$5:$AI$260,FinancialWalk!K15,FinancialWalk!L15)</f>
        <v>16308726.734382197</v>
      </c>
      <c r="K15">
        <f>SUMIFS(Financials!$A$5:$A$260,Financials!$D$5:$D$260,FinancialWalk!D15,Financials!$E$5:$E$260,FinancialWalk!E15,Financials!$F$5:$F$260,FinancialWalk!F15)</f>
        <v>124</v>
      </c>
      <c r="L15">
        <f t="shared" si="0"/>
        <v>16</v>
      </c>
      <c r="P15" s="105" t="s">
        <v>119</v>
      </c>
      <c r="Q15">
        <f t="shared" si="7"/>
        <v>16</v>
      </c>
      <c r="T15" s="90" t="s">
        <v>34</v>
      </c>
      <c r="U15" s="90" t="str">
        <f>P17</f>
        <v>Merchant ROI</v>
      </c>
      <c r="V15" s="90" t="str">
        <f>P21</f>
        <v>PPA ROI</v>
      </c>
      <c r="W15" s="90" t="str">
        <f>P25</f>
        <v>Merchant with PPA ROI</v>
      </c>
      <c r="X15" s="90" t="str">
        <f>P29</f>
        <v>Sold Swap ROI</v>
      </c>
      <c r="Y15" s="90" t="str">
        <f>P33</f>
        <v>Merchant with PPA and Sold Swap ROI</v>
      </c>
      <c r="AA15" s="116" t="s">
        <v>44</v>
      </c>
      <c r="AB15" s="90" t="str">
        <f>U15</f>
        <v>Merchant ROI</v>
      </c>
      <c r="AC15" s="90" t="str">
        <f t="shared" ref="AC15:AF15" si="8">V15</f>
        <v>PPA ROI</v>
      </c>
      <c r="AD15" s="90" t="str">
        <f t="shared" si="8"/>
        <v>Merchant with PPA ROI</v>
      </c>
      <c r="AE15" s="90" t="str">
        <f t="shared" si="8"/>
        <v>Sold Swap ROI</v>
      </c>
      <c r="AF15" s="90" t="str">
        <f t="shared" si="8"/>
        <v>Merchant with PPA and Sold Swap ROI</v>
      </c>
    </row>
    <row r="16" spans="2:35" x14ac:dyDescent="0.3">
      <c r="B16" t="str">
        <f t="shared" si="5"/>
        <v>MarinusPortlandYallourn</v>
      </c>
      <c r="C16" t="s">
        <v>64</v>
      </c>
      <c r="D16">
        <v>0.5</v>
      </c>
      <c r="E16" t="str">
        <f t="shared" si="6"/>
        <v>Cal-37</v>
      </c>
      <c r="F16" t="s">
        <v>34</v>
      </c>
      <c r="G16" s="105" t="s">
        <v>119</v>
      </c>
      <c r="H16" s="20" cm="1">
        <f t="array" ref="H16">INDEX(Financials!$B$5:$AI$260,FinancialWalk!K16,FinancialWalk!L16)</f>
        <v>16308726.734382197</v>
      </c>
      <c r="K16">
        <f>SUMIFS(Financials!$A$5:$A$260,Financials!$D$5:$D$260,FinancialWalk!D16,Financials!$E$5:$E$260,FinancialWalk!E16,Financials!$F$5:$F$260,FinancialWalk!F16)</f>
        <v>124</v>
      </c>
      <c r="L16">
        <f t="shared" si="0"/>
        <v>16</v>
      </c>
      <c r="P16" s="105" t="s">
        <v>120</v>
      </c>
      <c r="Q16">
        <f t="shared" si="7"/>
        <v>17</v>
      </c>
      <c r="T16" s="3">
        <v>1</v>
      </c>
      <c r="U16" s="14">
        <f>AVERAGEIFS($H$5:$H$576,$D$5:$D$576,$T16,$G$5:$G$576,U$15,$F$5:$F$576,$T$15)</f>
        <v>1.7061132658995226</v>
      </c>
      <c r="V16" s="14"/>
      <c r="W16" s="14">
        <f t="shared" ref="W16:Y16" si="9">AVERAGEIFS($H$5:$H$576,$D$5:$D$576,$T16,$G$5:$G$576,W$15,$F$5:$F$576,$T$15)</f>
        <v>5.1141025555134583</v>
      </c>
      <c r="X16" s="14"/>
      <c r="Y16" s="14">
        <f t="shared" si="9"/>
        <v>1.7212768862997212</v>
      </c>
      <c r="AA16" s="3">
        <v>1</v>
      </c>
      <c r="AB16" s="14">
        <f>AVERAGEIFS($H$5:$H$576,$D$5:$D$576,$AA16,$G$5:$G$576,AB$15,$F$5:$F$576,$AA$15)</f>
        <v>1.3089081364698303</v>
      </c>
      <c r="AC16" s="14"/>
      <c r="AD16" s="14">
        <f t="shared" ref="AD16:AF16" si="10">AVERAGEIFS($H$5:$H$576,$D$5:$D$576,$AA16,$G$5:$G$576,AD$15,$F$5:$F$576,$AA$15)</f>
        <v>4.626622280398446</v>
      </c>
      <c r="AE16" s="14"/>
      <c r="AF16" s="14">
        <f t="shared" si="10"/>
        <v>1.3236700836473698</v>
      </c>
    </row>
    <row r="17" spans="2:32" x14ac:dyDescent="0.3">
      <c r="B17" t="str">
        <f t="shared" si="5"/>
        <v>MarinusPortlandYallourn</v>
      </c>
      <c r="C17" t="s">
        <v>64</v>
      </c>
      <c r="D17">
        <v>0.5</v>
      </c>
      <c r="E17" t="str">
        <f t="shared" si="6"/>
        <v>Cal-37</v>
      </c>
      <c r="F17" t="s">
        <v>34</v>
      </c>
      <c r="G17" s="105" t="s">
        <v>119</v>
      </c>
      <c r="H17" s="20" cm="1">
        <f t="array" ref="H17">INDEX(Financials!$B$5:$AI$260,FinancialWalk!K17,FinancialWalk!L17)</f>
        <v>16308726.734382197</v>
      </c>
      <c r="K17">
        <f>SUMIFS(Financials!$A$5:$A$260,Financials!$D$5:$D$260,FinancialWalk!D17,Financials!$E$5:$E$260,FinancialWalk!E17,Financials!$F$5:$F$260,FinancialWalk!F17)</f>
        <v>124</v>
      </c>
      <c r="L17">
        <f t="shared" si="0"/>
        <v>16</v>
      </c>
      <c r="P17" s="105" t="s">
        <v>142</v>
      </c>
      <c r="Q17">
        <f t="shared" si="7"/>
        <v>18</v>
      </c>
      <c r="T17" s="3">
        <v>0.95</v>
      </c>
      <c r="U17" s="14">
        <f t="shared" ref="U17:Y22" si="11">AVERAGEIFS($H$5:$H$576,$D$5:$D$576,$T17,$G$5:$G$576,U$15,$F$5:$F$576,$T$15)</f>
        <v>0.81371108636258749</v>
      </c>
      <c r="V17" s="14"/>
      <c r="W17" s="14">
        <f t="shared" si="11"/>
        <v>2.7574399147324011</v>
      </c>
      <c r="X17" s="14"/>
      <c r="Y17" s="14">
        <f t="shared" si="11"/>
        <v>1.2609718457513297</v>
      </c>
      <c r="AA17" s="3">
        <v>0.95</v>
      </c>
      <c r="AB17" s="14">
        <f t="shared" ref="AB17:AF22" si="12">AVERAGEIFS($H$5:$H$576,$D$5:$D$576,$AA17,$G$5:$G$576,AB$15,$F$5:$F$576,$AA$15)</f>
        <v>0.6378087903816192</v>
      </c>
      <c r="AC17" s="14"/>
      <c r="AD17" s="14">
        <f t="shared" si="12"/>
        <v>2.5300496625866065</v>
      </c>
      <c r="AE17" s="14"/>
      <c r="AF17" s="14">
        <f t="shared" si="12"/>
        <v>1.073221939117301</v>
      </c>
    </row>
    <row r="18" spans="2:32" x14ac:dyDescent="0.3">
      <c r="B18" t="str">
        <f t="shared" si="5"/>
        <v>MarinusPortlandYallourn</v>
      </c>
      <c r="C18" t="s">
        <v>64</v>
      </c>
      <c r="D18">
        <v>0.25</v>
      </c>
      <c r="E18" t="str">
        <f t="shared" si="6"/>
        <v>Cal-37</v>
      </c>
      <c r="F18" t="s">
        <v>34</v>
      </c>
      <c r="G18" s="105" t="s">
        <v>119</v>
      </c>
      <c r="H18" s="20" cm="1">
        <f t="array" ref="H18">INDEX(Financials!$B$5:$AI$260,FinancialWalk!K18,FinancialWalk!L18)</f>
        <v>12939050.825860124</v>
      </c>
      <c r="K18">
        <f>SUMIFS(Financials!$A$5:$A$260,Financials!$D$5:$D$260,FinancialWalk!D18,Financials!$E$5:$E$260,FinancialWalk!E18,Financials!$F$5:$F$260,FinancialWalk!F18)</f>
        <v>125</v>
      </c>
      <c r="L18">
        <f t="shared" si="0"/>
        <v>16</v>
      </c>
      <c r="P18" s="105" t="s">
        <v>132</v>
      </c>
      <c r="Q18">
        <f t="shared" si="7"/>
        <v>19</v>
      </c>
      <c r="T18" s="3">
        <v>0.75</v>
      </c>
      <c r="U18" s="14">
        <f t="shared" si="11"/>
        <v>0.42982514093687685</v>
      </c>
      <c r="V18" s="14"/>
      <c r="W18" s="14">
        <f t="shared" si="11"/>
        <v>1.6383576904934607</v>
      </c>
      <c r="X18" s="14"/>
      <c r="Y18" s="14">
        <f t="shared" si="11"/>
        <v>1.0122800728624566</v>
      </c>
      <c r="AA18" s="3">
        <v>0.75</v>
      </c>
      <c r="AB18" s="14">
        <f t="shared" si="12"/>
        <v>0.37176299450787814</v>
      </c>
      <c r="AC18" s="14"/>
      <c r="AD18" s="14">
        <f t="shared" si="12"/>
        <v>1.5482824000357642</v>
      </c>
      <c r="AE18" s="14"/>
      <c r="AF18" s="14">
        <f t="shared" si="12"/>
        <v>0.93878912095130485</v>
      </c>
    </row>
    <row r="19" spans="2:32" x14ac:dyDescent="0.3">
      <c r="B19" t="str">
        <f t="shared" si="5"/>
        <v>MarinusPortlandYallourn</v>
      </c>
      <c r="C19" t="s">
        <v>64</v>
      </c>
      <c r="D19">
        <v>0.25</v>
      </c>
      <c r="E19" t="str">
        <f t="shared" si="6"/>
        <v>Cal-37</v>
      </c>
      <c r="F19" t="s">
        <v>34</v>
      </c>
      <c r="G19" s="105" t="s">
        <v>119</v>
      </c>
      <c r="H19" s="20" cm="1">
        <f t="array" ref="H19">INDEX(Financials!$B$5:$AI$260,FinancialWalk!K19,FinancialWalk!L19)</f>
        <v>12939050.825860124</v>
      </c>
      <c r="K19">
        <f>SUMIFS(Financials!$A$5:$A$260,Financials!$D$5:$D$260,FinancialWalk!D19,Financials!$E$5:$E$260,FinancialWalk!E19,Financials!$F$5:$F$260,FinancialWalk!F19)</f>
        <v>125</v>
      </c>
      <c r="L19">
        <f t="shared" si="0"/>
        <v>16</v>
      </c>
      <c r="P19" s="105" t="s">
        <v>133</v>
      </c>
      <c r="Q19">
        <f t="shared" si="7"/>
        <v>20</v>
      </c>
      <c r="T19" s="3">
        <v>0.5</v>
      </c>
      <c r="U19" s="14">
        <f t="shared" si="11"/>
        <v>0.19096588883951887</v>
      </c>
      <c r="V19" s="14"/>
      <c r="W19" s="14">
        <f t="shared" si="11"/>
        <v>0.85071410864698505</v>
      </c>
      <c r="X19" s="14"/>
      <c r="Y19" s="14">
        <f t="shared" si="11"/>
        <v>0.85138559194790608</v>
      </c>
      <c r="AA19" s="3">
        <v>0.5</v>
      </c>
      <c r="AB19" s="14">
        <f t="shared" si="12"/>
        <v>0.17161309104411215</v>
      </c>
      <c r="AC19" s="14"/>
      <c r="AD19" s="14">
        <f t="shared" si="12"/>
        <v>0.81388506266023053</v>
      </c>
      <c r="AE19" s="14"/>
      <c r="AF19" s="14">
        <f t="shared" si="12"/>
        <v>0.81453875885923765</v>
      </c>
    </row>
    <row r="20" spans="2:32" x14ac:dyDescent="0.3">
      <c r="B20" t="str">
        <f t="shared" si="5"/>
        <v>MarinusPortlandYallourn</v>
      </c>
      <c r="C20" t="s">
        <v>64</v>
      </c>
      <c r="D20">
        <v>0.25</v>
      </c>
      <c r="E20" t="str">
        <f t="shared" si="6"/>
        <v>Cal-37</v>
      </c>
      <c r="F20" t="s">
        <v>34</v>
      </c>
      <c r="G20" s="105" t="s">
        <v>119</v>
      </c>
      <c r="H20" s="20" cm="1">
        <f t="array" ref="H20">INDEX(Financials!$B$5:$AI$260,FinancialWalk!K20,FinancialWalk!L20)</f>
        <v>12939050.825860124</v>
      </c>
      <c r="K20">
        <f>SUMIFS(Financials!$A$5:$A$260,Financials!$D$5:$D$260,FinancialWalk!D20,Financials!$E$5:$E$260,FinancialWalk!E20,Financials!$F$5:$F$260,FinancialWalk!F20)</f>
        <v>125</v>
      </c>
      <c r="L20">
        <f t="shared" si="0"/>
        <v>16</v>
      </c>
      <c r="P20" s="105" t="s">
        <v>134</v>
      </c>
      <c r="Q20">
        <f t="shared" si="7"/>
        <v>21</v>
      </c>
      <c r="T20" s="3">
        <v>0.25</v>
      </c>
      <c r="U20" s="14">
        <f t="shared" si="11"/>
        <v>-5.5109057957738336E-2</v>
      </c>
      <c r="V20" s="14"/>
      <c r="W20" s="14">
        <f t="shared" si="11"/>
        <v>6.0346467080480866E-2</v>
      </c>
      <c r="X20" s="14"/>
      <c r="Y20" s="14">
        <f t="shared" si="11"/>
        <v>0.74451948402206525</v>
      </c>
      <c r="AA20" s="3">
        <v>0.25</v>
      </c>
      <c r="AB20" s="14">
        <f t="shared" si="12"/>
        <v>-5.2342608842216608E-2</v>
      </c>
      <c r="AC20" s="14"/>
      <c r="AD20" s="14">
        <f t="shared" si="12"/>
        <v>6.0054583713924588E-2</v>
      </c>
      <c r="AE20" s="14"/>
      <c r="AF20" s="14">
        <f t="shared" si="12"/>
        <v>0.72610435743799207</v>
      </c>
    </row>
    <row r="21" spans="2:32" x14ac:dyDescent="0.3">
      <c r="B21" t="str">
        <f t="shared" si="5"/>
        <v>MarinusPortlandYallourn</v>
      </c>
      <c r="C21" t="s">
        <v>64</v>
      </c>
      <c r="D21">
        <v>0.25</v>
      </c>
      <c r="E21" t="str">
        <f t="shared" si="6"/>
        <v>Cal-37</v>
      </c>
      <c r="F21" t="s">
        <v>34</v>
      </c>
      <c r="G21" s="105" t="s">
        <v>119</v>
      </c>
      <c r="H21" s="20" cm="1">
        <f t="array" ref="H21">INDEX(Financials!$B$5:$AI$260,FinancialWalk!K21,FinancialWalk!L21)</f>
        <v>12939050.825860124</v>
      </c>
      <c r="K21">
        <f>SUMIFS(Financials!$A$5:$A$260,Financials!$D$5:$D$260,FinancialWalk!D21,Financials!$E$5:$E$260,FinancialWalk!E21,Financials!$F$5:$F$260,FinancialWalk!F21)</f>
        <v>125</v>
      </c>
      <c r="L21">
        <f t="shared" si="0"/>
        <v>16</v>
      </c>
      <c r="P21" s="105" t="s">
        <v>135</v>
      </c>
      <c r="Q21">
        <f t="shared" si="7"/>
        <v>22</v>
      </c>
      <c r="T21" s="3">
        <v>0.05</v>
      </c>
      <c r="U21" s="14">
        <f t="shared" si="11"/>
        <v>-0.37450882160179716</v>
      </c>
      <c r="V21" s="14"/>
      <c r="W21" s="14">
        <f t="shared" si="11"/>
        <v>-0.9078251504004845</v>
      </c>
      <c r="X21" s="14"/>
      <c r="Y21" s="14">
        <f t="shared" si="11"/>
        <v>0.67169450584262957</v>
      </c>
      <c r="AA21" s="3">
        <v>0.05</v>
      </c>
      <c r="AB21" s="14">
        <f t="shared" si="12"/>
        <v>-0.33389249819342631</v>
      </c>
      <c r="AC21" s="14"/>
      <c r="AD21" s="14">
        <f t="shared" si="12"/>
        <v>-0.85308166719575329</v>
      </c>
      <c r="AE21" s="14"/>
      <c r="AF21" s="14">
        <f t="shared" si="12"/>
        <v>9.8060189430928493E-2</v>
      </c>
    </row>
    <row r="22" spans="2:32" x14ac:dyDescent="0.3">
      <c r="B22" t="str">
        <f t="shared" si="5"/>
        <v>MarinusPortlandYallourn</v>
      </c>
      <c r="C22" t="s">
        <v>64</v>
      </c>
      <c r="D22">
        <v>0.05</v>
      </c>
      <c r="E22" t="str">
        <f t="shared" si="6"/>
        <v>Cal-37</v>
      </c>
      <c r="F22" t="s">
        <v>34</v>
      </c>
      <c r="G22" s="105" t="s">
        <v>119</v>
      </c>
      <c r="H22" s="20" cm="1">
        <f t="array" ref="H22">INDEX(Financials!$B$5:$AI$260,FinancialWalk!K22,FinancialWalk!L22)</f>
        <v>8565287.0488195494</v>
      </c>
      <c r="K22">
        <f>SUMIFS(Financials!$A$5:$A$260,Financials!$D$5:$D$260,FinancialWalk!D22,Financials!$E$5:$E$260,FinancialWalk!E22,Financials!$F$5:$F$260,FinancialWalk!F22)</f>
        <v>126</v>
      </c>
      <c r="L22">
        <f t="shared" si="0"/>
        <v>16</v>
      </c>
      <c r="P22" s="105" t="s">
        <v>122</v>
      </c>
      <c r="Q22">
        <f t="shared" si="7"/>
        <v>23</v>
      </c>
      <c r="T22" s="3">
        <v>0</v>
      </c>
      <c r="U22" s="14">
        <f t="shared" si="11"/>
        <v>-0.80635463323191414</v>
      </c>
      <c r="V22" s="14"/>
      <c r="W22" s="14">
        <f t="shared" si="11"/>
        <v>-2.0215835242947118</v>
      </c>
      <c r="X22" s="14"/>
      <c r="Y22" s="14">
        <f t="shared" si="11"/>
        <v>0.30822179821589901</v>
      </c>
      <c r="AA22" s="3">
        <v>0</v>
      </c>
      <c r="AB22" s="14">
        <f t="shared" si="12"/>
        <v>-0.66427882322303544</v>
      </c>
      <c r="AC22" s="14"/>
      <c r="AD22" s="14">
        <f t="shared" si="12"/>
        <v>-1.8054441194642483</v>
      </c>
      <c r="AE22" s="14"/>
      <c r="AF22" s="14">
        <f t="shared" si="12"/>
        <v>-0.50939241536996294</v>
      </c>
    </row>
    <row r="23" spans="2:32" x14ac:dyDescent="0.3">
      <c r="B23" t="str">
        <f t="shared" si="5"/>
        <v>MarinusPortlandYallourn</v>
      </c>
      <c r="C23" t="s">
        <v>64</v>
      </c>
      <c r="D23">
        <v>0.05</v>
      </c>
      <c r="E23" t="str">
        <f t="shared" si="6"/>
        <v>Cal-37</v>
      </c>
      <c r="F23" t="s">
        <v>34</v>
      </c>
      <c r="G23" s="105" t="s">
        <v>119</v>
      </c>
      <c r="H23" s="20" cm="1">
        <f t="array" ref="H23">INDEX(Financials!$B$5:$AI$260,FinancialWalk!K23,FinancialWalk!L23)</f>
        <v>8565287.0488195494</v>
      </c>
      <c r="K23">
        <f>SUMIFS(Financials!$A$5:$A$260,Financials!$D$5:$D$260,FinancialWalk!D23,Financials!$E$5:$E$260,FinancialWalk!E23,Financials!$F$5:$F$260,FinancialWalk!F23)</f>
        <v>126</v>
      </c>
      <c r="L23">
        <f t="shared" si="0"/>
        <v>16</v>
      </c>
      <c r="P23" s="105" t="s">
        <v>123</v>
      </c>
      <c r="Q23">
        <f t="shared" si="7"/>
        <v>24</v>
      </c>
    </row>
    <row r="24" spans="2:32" x14ac:dyDescent="0.3">
      <c r="B24" t="str">
        <f t="shared" si="5"/>
        <v>MarinusPortlandYallourn</v>
      </c>
      <c r="C24" t="s">
        <v>64</v>
      </c>
      <c r="D24">
        <v>0.05</v>
      </c>
      <c r="E24" t="str">
        <f t="shared" si="6"/>
        <v>Cal-37</v>
      </c>
      <c r="F24" t="s">
        <v>34</v>
      </c>
      <c r="G24" s="105" t="s">
        <v>119</v>
      </c>
      <c r="H24" s="20" cm="1">
        <f t="array" ref="H24">INDEX(Financials!$B$5:$AI$260,FinancialWalk!K24,FinancialWalk!L24)</f>
        <v>8565287.0488195494</v>
      </c>
      <c r="K24">
        <f>SUMIFS(Financials!$A$5:$A$260,Financials!$D$5:$D$260,FinancialWalk!D24,Financials!$E$5:$E$260,FinancialWalk!E24,Financials!$F$5:$F$260,FinancialWalk!F24)</f>
        <v>126</v>
      </c>
      <c r="L24">
        <f t="shared" si="0"/>
        <v>16</v>
      </c>
      <c r="P24" s="105" t="s">
        <v>124</v>
      </c>
      <c r="Q24">
        <f t="shared" si="7"/>
        <v>25</v>
      </c>
    </row>
    <row r="25" spans="2:32" x14ac:dyDescent="0.3">
      <c r="B25" t="str">
        <f t="shared" si="5"/>
        <v>MarinusPortlandYallourn</v>
      </c>
      <c r="C25" t="s">
        <v>64</v>
      </c>
      <c r="D25">
        <v>0</v>
      </c>
      <c r="E25" t="str">
        <f t="shared" si="6"/>
        <v>Cal-37</v>
      </c>
      <c r="F25" t="s">
        <v>34</v>
      </c>
      <c r="G25" s="105" t="s">
        <v>119</v>
      </c>
      <c r="H25" s="20" cm="1">
        <f t="array" ref="H25">INDEX(Financials!$B$5:$AI$260,FinancialWalk!K25,FinancialWalk!L25)</f>
        <v>2651721.0942768496</v>
      </c>
      <c r="K25">
        <f>SUMIFS(Financials!$A$5:$A$260,Financials!$D$5:$D$260,FinancialWalk!D25,Financials!$E$5:$E$260,FinancialWalk!E25,Financials!$F$5:$F$260,FinancialWalk!F25)</f>
        <v>127</v>
      </c>
      <c r="L25">
        <f t="shared" si="0"/>
        <v>16</v>
      </c>
      <c r="P25" s="105" t="s">
        <v>136</v>
      </c>
      <c r="Q25">
        <f t="shared" si="7"/>
        <v>26</v>
      </c>
      <c r="T25" s="1" t="s">
        <v>143</v>
      </c>
      <c r="AA25" s="1" t="s">
        <v>143</v>
      </c>
    </row>
    <row r="26" spans="2:32" ht="45.2" x14ac:dyDescent="0.3">
      <c r="B26" t="str">
        <f t="shared" si="5"/>
        <v>MarinusPortlandYallourn</v>
      </c>
      <c r="C26" t="s">
        <v>64</v>
      </c>
      <c r="D26" t="s">
        <v>24</v>
      </c>
      <c r="E26" t="str">
        <f t="shared" si="6"/>
        <v>Cal-37</v>
      </c>
      <c r="F26" t="s">
        <v>34</v>
      </c>
      <c r="G26" s="105" t="s">
        <v>119</v>
      </c>
      <c r="H26" s="20" cm="1">
        <f t="array" ref="H26">INDEX(Financials!$B$5:$AI$260,FinancialWalk!K26,FinancialWalk!L26)</f>
        <v>16397602.515760807</v>
      </c>
      <c r="K26">
        <f>SUMIFS(Financials!$A$5:$A$260,Financials!$D$5:$D$260,FinancialWalk!D26,Financials!$E$5:$E$260,FinancialWalk!E26,Financials!$F$5:$F$260,FinancialWalk!F26)</f>
        <v>128</v>
      </c>
      <c r="L26">
        <f t="shared" si="0"/>
        <v>16</v>
      </c>
      <c r="P26" t="s">
        <v>137</v>
      </c>
      <c r="Q26">
        <f t="shared" si="7"/>
        <v>27</v>
      </c>
      <c r="T26" s="90" t="s">
        <v>34</v>
      </c>
      <c r="U26" s="90" t="str">
        <f>$P$16</f>
        <v>Merchant NPV</v>
      </c>
      <c r="V26" s="90" t="s">
        <v>134</v>
      </c>
      <c r="W26" s="90" t="str">
        <f>$P$24</f>
        <v>Merchant with PPA NPV</v>
      </c>
      <c r="X26" s="90" t="s">
        <v>139</v>
      </c>
      <c r="Y26" s="90" t="str">
        <f>$P$32</f>
        <v>Merchant with PPA and Sold Swap NPV</v>
      </c>
      <c r="AA26" s="116" t="s">
        <v>44</v>
      </c>
      <c r="AB26" s="116" t="str">
        <f>$P$16</f>
        <v>Merchant NPV</v>
      </c>
      <c r="AC26" s="90" t="s">
        <v>134</v>
      </c>
      <c r="AD26" s="90" t="str">
        <f>$P$24</f>
        <v>Merchant with PPA NPV</v>
      </c>
      <c r="AE26" s="90" t="s">
        <v>139</v>
      </c>
      <c r="AF26" s="116" t="str">
        <f>$P$32</f>
        <v>Merchant with PPA and Sold Swap NPV</v>
      </c>
    </row>
    <row r="27" spans="2:32" x14ac:dyDescent="0.3">
      <c r="B27" t="str">
        <f>$B$2</f>
        <v>MarinusPortlandYallourn</v>
      </c>
      <c r="C27" t="s">
        <v>64</v>
      </c>
      <c r="D27">
        <v>1</v>
      </c>
      <c r="E27" t="s">
        <v>18</v>
      </c>
      <c r="F27" t="s">
        <v>44</v>
      </c>
      <c r="G27" s="105" t="s">
        <v>119</v>
      </c>
      <c r="H27" s="20" cm="1">
        <f t="array" ref="H27">INDEX(Financials!$B$5:$AI$260,FinancialWalk!K27,FinancialWalk!L27)</f>
        <v>27846566.404995319</v>
      </c>
      <c r="K27">
        <f>SUMIFS(Financials!$A$5:$A$260,Financials!$D$5:$D$260,FinancialWalk!D27,Financials!$E$5:$E$260,FinancialWalk!E27,Financials!$F$5:$F$260,FinancialWalk!F27)</f>
        <v>249</v>
      </c>
      <c r="L27">
        <f t="shared" si="0"/>
        <v>16</v>
      </c>
      <c r="P27" t="s">
        <v>138</v>
      </c>
      <c r="Q27">
        <f t="shared" si="7"/>
        <v>28</v>
      </c>
      <c r="T27" s="3">
        <v>1</v>
      </c>
      <c r="U27" s="4">
        <f>U5/SUM(DualFuelMWh!E17:T17)</f>
        <v>32.243824499662175</v>
      </c>
      <c r="V27" s="4">
        <f>V5/SUM(PPAcfd!E17:T17)</f>
        <v>29.165565123097998</v>
      </c>
      <c r="W27" s="4">
        <f>W5/(SUM(DualFuelMWh!E17:T17)+SUM(PPAcfd!E17:T17))</f>
        <v>30.125019722813175</v>
      </c>
      <c r="X27" s="4">
        <f>X5/SUM(SwapSold!E17:T17)</f>
        <v>-33.486246716740766</v>
      </c>
      <c r="Y27" s="4">
        <f>Y5/(SUM(DualFuelMWh!E17:T17)+SUM(PPAcfd!E17:T17)+SUM(SwapSold!E17:T17))</f>
        <v>6.3496397819310531</v>
      </c>
      <c r="AA27" s="3">
        <v>1</v>
      </c>
      <c r="AB27" s="4">
        <f>AB5/SUM('2hBatteryMWh'!E17:T17)</f>
        <v>93.786086177036836</v>
      </c>
      <c r="AC27" s="4">
        <f>AC5/SUM(PPAcfd!E17:T17)</f>
        <v>29.165565123097998</v>
      </c>
      <c r="AD27" s="4">
        <f>AD5/(SUM('2hBatteryMWh'!E17:T17)+SUM(PPAcfd!E17:T17))</f>
        <v>36.227334828854161</v>
      </c>
      <c r="AE27" s="4">
        <f>AE5/SUM(SwapSold!E17:T17)</f>
        <v>-33.486246716740766</v>
      </c>
      <c r="AF27" s="4">
        <f>AF5/(SUM('2hBatteryMWh'!E17:T17)+SUM(PPAcfd!E17:T17)+SUM(SwapSold!E17:T17))</f>
        <v>5.8479710839263888</v>
      </c>
    </row>
    <row r="28" spans="2:32" x14ac:dyDescent="0.3">
      <c r="B28" t="str">
        <f>B27</f>
        <v>MarinusPortlandYallourn</v>
      </c>
      <c r="C28" t="s">
        <v>64</v>
      </c>
      <c r="D28">
        <v>0.95</v>
      </c>
      <c r="E28" t="str">
        <f>E27</f>
        <v>Cal-37</v>
      </c>
      <c r="F28" t="s">
        <v>44</v>
      </c>
      <c r="G28" s="105" t="s">
        <v>119</v>
      </c>
      <c r="H28" s="20" cm="1">
        <f t="array" ref="H28">INDEX(Financials!$B$5:$AI$260,FinancialWalk!K28,FinancialWalk!L28)</f>
        <v>19752778.605465647</v>
      </c>
      <c r="K28">
        <f>SUMIFS(Financials!$A$5:$A$260,Financials!$D$5:$D$260,FinancialWalk!D28,Financials!$E$5:$E$260,FinancialWalk!E28,Financials!$F$5:$F$260,FinancialWalk!F28)</f>
        <v>250</v>
      </c>
      <c r="L28">
        <f t="shared" si="0"/>
        <v>16</v>
      </c>
      <c r="P28" t="s">
        <v>139</v>
      </c>
      <c r="Q28">
        <f t="shared" si="7"/>
        <v>29</v>
      </c>
      <c r="T28" s="3">
        <v>0.95</v>
      </c>
      <c r="U28" s="4">
        <f>U6/SUM(DualFuelMWh!E18:T18)</f>
        <v>18.855351499087043</v>
      </c>
      <c r="V28" s="4">
        <f>V6/SUM(PPAcfd!E18:T18)</f>
        <v>17.418004327386797</v>
      </c>
      <c r="W28" s="4">
        <f>W6/(SUM(DualFuelMWh!E18:T18)+SUM(PPAcfd!E18:T18))</f>
        <v>17.818844045354769</v>
      </c>
      <c r="X28" s="4">
        <f>X6/SUM(SwapSold!E18:T18)</f>
        <v>-14.769724072866287</v>
      </c>
      <c r="Y28" s="4">
        <f>Y6/(SUM(DualFuelMWh!E18:T18)+SUM(PPAcfd!E18:T18)+SUM(SwapSold!E18:T18))</f>
        <v>4.9243535414902997</v>
      </c>
      <c r="AA28" s="3">
        <v>0.95</v>
      </c>
      <c r="AB28" s="4">
        <f>AB6/SUM('2hBatteryMWh'!E18:T18)</f>
        <v>53.066705122749084</v>
      </c>
      <c r="AC28" s="4">
        <f>AC6/SUM(PPAcfd!E18:T18)</f>
        <v>17.418004327386797</v>
      </c>
      <c r="AD28" s="4">
        <f>AD6/(SUM('2hBatteryMWh'!E18:T18)+SUM(PPAcfd!E18:T18))</f>
        <v>20.969104483566554</v>
      </c>
      <c r="AE28" s="4">
        <f>AE6/SUM(SwapSold!E18:T18)</f>
        <v>-14.769724072866287</v>
      </c>
      <c r="AF28" s="4">
        <f>AF6/(SUM('2hBatteryMWh'!E18:T18)+SUM(PPAcfd!E18:T18)+SUM(SwapSold!E18:T18))</f>
        <v>4.8940280996926209</v>
      </c>
    </row>
    <row r="29" spans="2:32" x14ac:dyDescent="0.3">
      <c r="B29" t="str">
        <f t="shared" ref="B29:B48" si="13">B28</f>
        <v>MarinusPortlandYallourn</v>
      </c>
      <c r="C29" t="s">
        <v>64</v>
      </c>
      <c r="D29">
        <v>0.95</v>
      </c>
      <c r="E29" t="str">
        <f t="shared" ref="E29:E48" si="14">E28</f>
        <v>Cal-37</v>
      </c>
      <c r="F29" t="s">
        <v>44</v>
      </c>
      <c r="G29" s="105" t="s">
        <v>119</v>
      </c>
      <c r="H29" s="20" cm="1">
        <f t="array" ref="H29">INDEX(Financials!$B$5:$AI$260,FinancialWalk!K29,FinancialWalk!L29)</f>
        <v>19752778.605465647</v>
      </c>
      <c r="K29">
        <f>SUMIFS(Financials!$A$5:$A$260,Financials!$D$5:$D$260,FinancialWalk!D29,Financials!$E$5:$E$260,FinancialWalk!E29,Financials!$F$5:$F$260,FinancialWalk!F29)</f>
        <v>250</v>
      </c>
      <c r="L29">
        <f t="shared" si="0"/>
        <v>16</v>
      </c>
      <c r="P29" t="s">
        <v>140</v>
      </c>
      <c r="Q29">
        <f t="shared" si="7"/>
        <v>30</v>
      </c>
      <c r="T29" s="3">
        <v>0.75</v>
      </c>
      <c r="U29" s="4">
        <f>U7/SUM(DualFuelMWh!E19:T19)</f>
        <v>10.927048155308949</v>
      </c>
      <c r="V29" s="4">
        <f>V7/SUM(PPAcfd!E19:T19)</f>
        <v>11.150174415450371</v>
      </c>
      <c r="W29" s="4">
        <f>W7/(SUM(DualFuelMWh!E19:T19)+SUM(PPAcfd!E19:T19))</f>
        <v>11.090759945822791</v>
      </c>
      <c r="X29" s="4">
        <f>X7/SUM(SwapSold!E19:T19)</f>
        <v>-6.1792121410940579</v>
      </c>
      <c r="Y29" s="4">
        <f>Y7/(SUM(DualFuelMWh!E19:T19)+SUM(PPAcfd!E19:T19)+SUM(SwapSold!E19:T19))</f>
        <v>4.0646841859143521</v>
      </c>
      <c r="AA29" s="3">
        <v>0.75</v>
      </c>
      <c r="AB29" s="4">
        <f>AB7/SUM('2hBatteryMWh'!E19:T19)</f>
        <v>34.526135033142438</v>
      </c>
      <c r="AC29" s="4">
        <f>AC7/SUM(PPAcfd!E19:T19)</f>
        <v>11.150174415450371</v>
      </c>
      <c r="AD29" s="4">
        <f>AD7/(SUM('2hBatteryMWh'!E19:T19)+SUM(PPAcfd!E19:T19))</f>
        <v>13.314736571932063</v>
      </c>
      <c r="AE29" s="4">
        <f>AE7/SUM(SwapSold!E19:T19)</f>
        <v>-6.1792121410940579</v>
      </c>
      <c r="AF29" s="4">
        <f>AF7/(SUM('2hBatteryMWh'!E19:T19)+SUM(PPAcfd!E19:T19)+SUM(SwapSold!E19:T19))</f>
        <v>4.3680975477351005</v>
      </c>
    </row>
    <row r="30" spans="2:32" x14ac:dyDescent="0.3">
      <c r="B30" t="str">
        <f t="shared" si="13"/>
        <v>MarinusPortlandYallourn</v>
      </c>
      <c r="C30" t="s">
        <v>64</v>
      </c>
      <c r="D30">
        <v>0.95</v>
      </c>
      <c r="E30" t="str">
        <f t="shared" si="14"/>
        <v>Cal-37</v>
      </c>
      <c r="F30" t="s">
        <v>44</v>
      </c>
      <c r="G30" s="105" t="s">
        <v>119</v>
      </c>
      <c r="H30" s="20" cm="1">
        <f t="array" ref="H30">INDEX(Financials!$B$5:$AI$260,FinancialWalk!K30,FinancialWalk!L30)</f>
        <v>19752778.605465647</v>
      </c>
      <c r="K30">
        <f>SUMIFS(Financials!$A$5:$A$260,Financials!$D$5:$D$260,FinancialWalk!D30,Financials!$E$5:$E$260,FinancialWalk!E30,Financials!$F$5:$F$260,FinancialWalk!F30)</f>
        <v>250</v>
      </c>
      <c r="L30">
        <f t="shared" si="0"/>
        <v>16</v>
      </c>
      <c r="P30" s="105" t="s">
        <v>125</v>
      </c>
      <c r="Q30">
        <f t="shared" si="7"/>
        <v>31</v>
      </c>
      <c r="T30" s="3">
        <v>0.5</v>
      </c>
      <c r="U30" s="4">
        <f>U8/SUM(DualFuelMWh!E20:T20)</f>
        <v>5.2006307772148803</v>
      </c>
      <c r="V30" s="4">
        <f>V8/SUM(PPAcfd!E20:T20)</f>
        <v>6.2180685193739098</v>
      </c>
      <c r="W30" s="4">
        <f>W8/(SUM(DualFuelMWh!E20:T20)+SUM(PPAcfd!E20:T20))</f>
        <v>5.9564828887099424</v>
      </c>
      <c r="X30" s="4">
        <f>X8/SUM(SwapSold!E20:T20)</f>
        <v>6.6273536199754797E-3</v>
      </c>
      <c r="Y30" s="4">
        <f>Y8/(SUM(DualFuelMWh!E20:T20)+SUM(PPAcfd!E20:T20)+SUM(SwapSold!E20:T20))</f>
        <v>3.4872625579944705</v>
      </c>
      <c r="AA30" s="3">
        <v>0.5</v>
      </c>
      <c r="AB30" s="4">
        <f>AB8/SUM('2hBatteryMWh'!E20:T20)</f>
        <v>17.942898764474585</v>
      </c>
      <c r="AC30" s="4">
        <f>AC8/SUM(PPAcfd!E20:T20)</f>
        <v>6.2180685193739098</v>
      </c>
      <c r="AD30" s="4">
        <f>AD8/(SUM('2hBatteryMWh'!E20:T20)+SUM(PPAcfd!E20:T20))</f>
        <v>7.2117360948413003</v>
      </c>
      <c r="AE30" s="4">
        <f>AE8/SUM(SwapSold!E20:T20)</f>
        <v>6.6273536199754797E-3</v>
      </c>
      <c r="AF30" s="4">
        <f>AF8/(SUM('2hBatteryMWh'!E20:T20)+SUM(PPAcfd!E20:T20)+SUM(SwapSold!E20:T20))</f>
        <v>3.8513978931205743</v>
      </c>
    </row>
    <row r="31" spans="2:32" x14ac:dyDescent="0.3">
      <c r="B31" t="str">
        <f t="shared" si="13"/>
        <v>MarinusPortlandYallourn</v>
      </c>
      <c r="C31" t="s">
        <v>64</v>
      </c>
      <c r="D31">
        <v>0.75</v>
      </c>
      <c r="E31" t="str">
        <f t="shared" si="14"/>
        <v>Cal-37</v>
      </c>
      <c r="F31" t="s">
        <v>44</v>
      </c>
      <c r="G31" s="105" t="s">
        <v>119</v>
      </c>
      <c r="H31" s="20" cm="1">
        <f t="array" ref="H31">INDEX(Financials!$B$5:$AI$260,FinancialWalk!K31,FinancialWalk!L31)</f>
        <v>16544135.608999353</v>
      </c>
      <c r="K31">
        <f>SUMIFS(Financials!$A$5:$A$260,Financials!$D$5:$D$260,FinancialWalk!D31,Financials!$E$5:$E$260,FinancialWalk!E31,Financials!$F$5:$F$260,FinancialWalk!F31)</f>
        <v>251</v>
      </c>
      <c r="L31">
        <f t="shared" si="0"/>
        <v>16</v>
      </c>
      <c r="P31" s="105" t="s">
        <v>126</v>
      </c>
      <c r="Q31">
        <f t="shared" si="7"/>
        <v>32</v>
      </c>
      <c r="T31" s="3">
        <v>0.25</v>
      </c>
      <c r="U31" s="4">
        <f>U9/SUM(DualFuelMWh!E21:T21)</f>
        <v>-1.659178173268548</v>
      </c>
      <c r="V31" s="4">
        <f>V9/SUM(PPAcfd!E21:T21)</f>
        <v>1.1124496385323432</v>
      </c>
      <c r="W31" s="4">
        <f>W9/(SUM(DualFuelMWh!E21:T21)+SUM(PPAcfd!E21:T21))</f>
        <v>0.4404863928547097</v>
      </c>
      <c r="X31" s="4">
        <f>X9/SUM(SwapSold!E21:T21)</f>
        <v>6.7525975914795735</v>
      </c>
      <c r="Y31" s="4">
        <f>Y9/(SUM(DualFuelMWh!E21:T21)+SUM(PPAcfd!E21:T21)+SUM(SwapSold!E21:T21))</f>
        <v>3.1240380995993151</v>
      </c>
      <c r="AA31" s="3">
        <v>0.25</v>
      </c>
      <c r="AB31" s="4">
        <f>AB9/SUM('2hBatteryMWh'!E21:T21)</f>
        <v>-6.4646800383025349</v>
      </c>
      <c r="AC31" s="4">
        <f>AC9/SUM(PPAcfd!E21:T21)</f>
        <v>1.1124496385323432</v>
      </c>
      <c r="AD31" s="4">
        <f>AD9/(SUM('2hBatteryMWh'!E21:T21)+SUM(PPAcfd!E21:T21))</f>
        <v>0.55029073730906486</v>
      </c>
      <c r="AE31" s="4">
        <f>AE9/SUM(SwapSold!E21:T21)</f>
        <v>6.7525975914795735</v>
      </c>
      <c r="AF31" s="4">
        <f>AF9/(SUM('2hBatteryMWh'!E21:T21)+SUM(PPAcfd!E21:T21)+SUM(SwapSold!E21:T21))</f>
        <v>3.494775179767728</v>
      </c>
    </row>
    <row r="32" spans="2:32" x14ac:dyDescent="0.3">
      <c r="B32" t="str">
        <f t="shared" si="13"/>
        <v>MarinusPortlandYallourn</v>
      </c>
      <c r="C32" t="s">
        <v>64</v>
      </c>
      <c r="D32">
        <v>0.75</v>
      </c>
      <c r="E32" t="str">
        <f t="shared" si="14"/>
        <v>Cal-37</v>
      </c>
      <c r="F32" t="s">
        <v>44</v>
      </c>
      <c r="G32" s="105" t="s">
        <v>119</v>
      </c>
      <c r="H32" s="20" cm="1">
        <f t="array" ref="H32">INDEX(Financials!$B$5:$AI$260,FinancialWalk!K32,FinancialWalk!L32)</f>
        <v>16544135.608999353</v>
      </c>
      <c r="K32">
        <f>SUMIFS(Financials!$A$5:$A$260,Financials!$D$5:$D$260,FinancialWalk!D32,Financials!$E$5:$E$260,FinancialWalk!E32,Financials!$F$5:$F$260,FinancialWalk!F32)</f>
        <v>251</v>
      </c>
      <c r="L32">
        <f t="shared" si="0"/>
        <v>16</v>
      </c>
      <c r="P32" s="105" t="s">
        <v>127</v>
      </c>
      <c r="Q32">
        <f t="shared" si="7"/>
        <v>33</v>
      </c>
      <c r="T32" s="3">
        <v>0.05</v>
      </c>
      <c r="U32" s="4">
        <f>U10/SUM(DualFuelMWh!E22:T22)</f>
        <v>-13.166951512264067</v>
      </c>
      <c r="V32" s="4">
        <f>V10/SUM(PPAcfd!E22:T22)</f>
        <v>-5.3109709649619816</v>
      </c>
      <c r="W32" s="4">
        <f>W10/(SUM(DualFuelMWh!E22:T22)+SUM(PPAcfd!E22:T22))</f>
        <v>-7.0449980783580148</v>
      </c>
      <c r="X32" s="4">
        <f>X10/SUM(SwapSold!E22:T22)</f>
        <v>15.589420164684109</v>
      </c>
      <c r="Y32" s="4">
        <f>Y10/(SUM(DualFuelMWh!E22:T22)+SUM(PPAcfd!E22:T22)+SUM(SwapSold!E22:T22))</f>
        <v>2.9181154112297385</v>
      </c>
      <c r="AA32" s="3">
        <v>0.05</v>
      </c>
      <c r="AB32" s="4">
        <f>AB10/SUM('2hBatteryMWh'!E22:T22)</f>
        <v>-53.821752396239567</v>
      </c>
      <c r="AC32" s="4">
        <f>AC10/SUM(PPAcfd!E22:T22)</f>
        <v>-5.3109709649619816</v>
      </c>
      <c r="AD32" s="4">
        <f>AD10/(SUM('2hBatteryMWh'!E22:T22)+SUM(PPAcfd!E22:T22))</f>
        <v>-8.2057433245142644</v>
      </c>
      <c r="AE32" s="4">
        <f>AE10/SUM(SwapSold!E22:T22)</f>
        <v>9.642940308052026</v>
      </c>
      <c r="AF32" s="4">
        <f>AF10/(SUM('2hBatteryMWh'!E22:T22)+SUM(PPAcfd!E22:T22)+SUM(SwapSold!E22:T22))</f>
        <v>0.48401452530065381</v>
      </c>
    </row>
    <row r="33" spans="2:32" x14ac:dyDescent="0.3">
      <c r="B33" t="str">
        <f t="shared" si="13"/>
        <v>MarinusPortlandYallourn</v>
      </c>
      <c r="C33" t="s">
        <v>64</v>
      </c>
      <c r="D33">
        <v>0.75</v>
      </c>
      <c r="E33" t="str">
        <f t="shared" si="14"/>
        <v>Cal-37</v>
      </c>
      <c r="F33" t="s">
        <v>44</v>
      </c>
      <c r="G33" s="105" t="s">
        <v>119</v>
      </c>
      <c r="H33" s="20" cm="1">
        <f t="array" ref="H33">INDEX(Financials!$B$5:$AI$260,FinancialWalk!K33,FinancialWalk!L33)</f>
        <v>16544135.608999353</v>
      </c>
      <c r="K33">
        <f>SUMIFS(Financials!$A$5:$A$260,Financials!$D$5:$D$260,FinancialWalk!D33,Financials!$E$5:$E$260,FinancialWalk!E33,Financials!$F$5:$F$260,FinancialWalk!F33)</f>
        <v>251</v>
      </c>
      <c r="L33">
        <f t="shared" si="0"/>
        <v>16</v>
      </c>
      <c r="P33" s="105" t="s">
        <v>141</v>
      </c>
      <c r="Q33">
        <f t="shared" si="7"/>
        <v>34</v>
      </c>
      <c r="T33" s="3">
        <v>0</v>
      </c>
      <c r="U33" s="4">
        <f>U11/SUM(DualFuelMWh!E23:T23)</f>
        <v>-37.573452159658039</v>
      </c>
      <c r="V33" s="4">
        <f>V11/SUM(PPAcfd!E23:T23)</f>
        <v>-12.722037382700602</v>
      </c>
      <c r="W33" s="4">
        <f>W11/(SUM(DualFuelMWh!E23:T23)+SUM(PPAcfd!E23:T23))</f>
        <v>-17.281103443478717</v>
      </c>
      <c r="X33" s="4">
        <f>X11/SUM(SwapSold!E23:T23)</f>
        <v>22.994531236745164</v>
      </c>
      <c r="Y33" s="4">
        <f>Y11/(SUM(DualFuelMWh!E23:T23)+SUM(PPAcfd!E23:T23)+SUM(SwapSold!E23:T23))</f>
        <v>1.4119036295792806</v>
      </c>
      <c r="AA33" s="3">
        <v>0</v>
      </c>
      <c r="AB33" s="4">
        <f>AB11/SUM('2hBatteryMWh'!E23:T23)</f>
        <v>-151.7820466626595</v>
      </c>
      <c r="AC33" s="4">
        <f>AC11/SUM(PPAcfd!E23:T23)</f>
        <v>-12.271747035267405</v>
      </c>
      <c r="AD33" s="4">
        <f>AD11/(SUM('2hBatteryMWh'!E23:T23)+SUM(PPAcfd!E23:T23))</f>
        <v>-18.542517866104141</v>
      </c>
      <c r="AE33" s="4">
        <f>AE11/SUM(SwapSold!E23:T23)</f>
        <v>13.139732135282953</v>
      </c>
      <c r="AF33" s="4">
        <f>AF11/(SUM('2hBatteryMWh'!E23:T23)+SUM(PPAcfd!E23:T23)+SUM(SwapSold!E23:T23))</f>
        <v>-2.5988894499233481</v>
      </c>
    </row>
    <row r="34" spans="2:32" x14ac:dyDescent="0.3">
      <c r="B34" t="str">
        <f t="shared" si="13"/>
        <v>MarinusPortlandYallourn</v>
      </c>
      <c r="C34" t="s">
        <v>64</v>
      </c>
      <c r="D34">
        <v>0.75</v>
      </c>
      <c r="E34" t="str">
        <f t="shared" si="14"/>
        <v>Cal-37</v>
      </c>
      <c r="F34" t="s">
        <v>44</v>
      </c>
      <c r="G34" s="105" t="s">
        <v>119</v>
      </c>
      <c r="H34" s="20" cm="1">
        <f t="array" ref="H34">INDEX(Financials!$B$5:$AI$260,FinancialWalk!K34,FinancialWalk!L34)</f>
        <v>16544135.608999353</v>
      </c>
      <c r="K34">
        <f>SUMIFS(Financials!$A$5:$A$260,Financials!$D$5:$D$260,FinancialWalk!D34,Financials!$E$5:$E$260,FinancialWalk!E34,Financials!$F$5:$F$260,FinancialWalk!F34)</f>
        <v>251</v>
      </c>
      <c r="L34">
        <f t="shared" si="0"/>
        <v>16</v>
      </c>
      <c r="T34" t="s">
        <v>24</v>
      </c>
      <c r="U34" s="4">
        <f>U12/SUM(DualFuelMWh!E24:T24)</f>
        <v>5.4397452507462187</v>
      </c>
      <c r="V34" s="4">
        <f>V12/SUM(PPAcfd!E24:T24)</f>
        <v>6.3525371303676881</v>
      </c>
      <c r="W34" s="4">
        <f>W12/(SUM(DualFuelMWh!E24:T24)+SUM(PPAcfd!E24:T24))</f>
        <v>6.1198310186216309</v>
      </c>
      <c r="X34" s="4">
        <f>X12/SUM(SwapSold!E24:T24)</f>
        <v>0.29194357484709899</v>
      </c>
      <c r="Y34" s="4">
        <f>Y12/(SUM(DualFuelMWh!E24:T24)+SUM(PPAcfd!E24:T24)+SUM(SwapSold!E24:T24))</f>
        <v>3.6968690915738152</v>
      </c>
      <c r="AA34" t="s">
        <v>24</v>
      </c>
      <c r="AB34" s="4">
        <f>AB12/SUM('2hBatteryMWh'!E24:T24)</f>
        <v>17.117073872213666</v>
      </c>
      <c r="AC34" s="4">
        <f>AC12/SUM(PPAcfd!E24:T24)</f>
        <v>6.3525371303676881</v>
      </c>
      <c r="AD34" s="4">
        <f>AD12/(SUM('2hBatteryMWh'!E24:T24)+SUM(PPAcfd!E24:T24))</f>
        <v>7.2488562582935101</v>
      </c>
      <c r="AE34" s="4">
        <f>AE12/SUM(SwapSold!E24:T24)</f>
        <v>0.29194357484709899</v>
      </c>
      <c r="AF34" s="4">
        <f>AF12/(SUM('2hBatteryMWh'!E24:T24)+SUM(PPAcfd!E24:T24)+SUM(SwapSold!E24:T24))</f>
        <v>4.0011711715266554</v>
      </c>
    </row>
    <row r="35" spans="2:32" x14ac:dyDescent="0.3">
      <c r="B35" t="str">
        <f t="shared" si="13"/>
        <v>MarinusPortlandYallourn</v>
      </c>
      <c r="C35" t="s">
        <v>64</v>
      </c>
      <c r="D35">
        <v>0.5</v>
      </c>
      <c r="E35" t="str">
        <f t="shared" si="14"/>
        <v>Cal-37</v>
      </c>
      <c r="F35" t="s">
        <v>44</v>
      </c>
      <c r="G35" s="105" t="s">
        <v>119</v>
      </c>
      <c r="H35" s="20" cm="1">
        <f t="array" ref="H35">INDEX(Financials!$B$5:$AI$260,FinancialWalk!K35,FinancialWalk!L35)</f>
        <v>14130229.447154967</v>
      </c>
      <c r="K35">
        <f>SUMIFS(Financials!$A$5:$A$260,Financials!$D$5:$D$260,FinancialWalk!D35,Financials!$E$5:$E$260,FinancialWalk!E35,Financials!$F$5:$F$260,FinancialWalk!F35)</f>
        <v>252</v>
      </c>
      <c r="L35">
        <f t="shared" si="0"/>
        <v>16</v>
      </c>
    </row>
    <row r="36" spans="2:32" x14ac:dyDescent="0.3">
      <c r="B36" t="str">
        <f t="shared" si="13"/>
        <v>MarinusPortlandYallourn</v>
      </c>
      <c r="C36" t="s">
        <v>64</v>
      </c>
      <c r="D36">
        <v>0.5</v>
      </c>
      <c r="E36" t="str">
        <f t="shared" si="14"/>
        <v>Cal-37</v>
      </c>
      <c r="F36" t="s">
        <v>44</v>
      </c>
      <c r="G36" s="105" t="s">
        <v>119</v>
      </c>
      <c r="H36" s="20" cm="1">
        <f t="array" ref="H36">INDEX(Financials!$B$5:$AI$260,FinancialWalk!K36,FinancialWalk!L36)</f>
        <v>14130229.447154967</v>
      </c>
      <c r="K36">
        <f>SUMIFS(Financials!$A$5:$A$260,Financials!$D$5:$D$260,FinancialWalk!D36,Financials!$E$5:$E$260,FinancialWalk!E36,Financials!$F$5:$F$260,FinancialWalk!F36)</f>
        <v>252</v>
      </c>
      <c r="L36">
        <f t="shared" si="0"/>
        <v>16</v>
      </c>
    </row>
    <row r="37" spans="2:32" x14ac:dyDescent="0.3">
      <c r="B37" t="str">
        <f t="shared" si="13"/>
        <v>MarinusPortlandYallourn</v>
      </c>
      <c r="C37" t="s">
        <v>64</v>
      </c>
      <c r="D37">
        <v>0.5</v>
      </c>
      <c r="E37" t="str">
        <f t="shared" si="14"/>
        <v>Cal-37</v>
      </c>
      <c r="F37" t="s">
        <v>44</v>
      </c>
      <c r="G37" s="105" t="s">
        <v>119</v>
      </c>
      <c r="H37" s="20" cm="1">
        <f t="array" ref="H37">INDEX(Financials!$B$5:$AI$260,FinancialWalk!K37,FinancialWalk!L37)</f>
        <v>14130229.447154967</v>
      </c>
      <c r="K37">
        <f>SUMIFS(Financials!$A$5:$A$260,Financials!$D$5:$D$260,FinancialWalk!D37,Financials!$E$5:$E$260,FinancialWalk!E37,Financials!$F$5:$F$260,FinancialWalk!F37)</f>
        <v>252</v>
      </c>
      <c r="L37">
        <f t="shared" si="0"/>
        <v>16</v>
      </c>
    </row>
    <row r="38" spans="2:32" x14ac:dyDescent="0.3">
      <c r="B38" t="str">
        <f t="shared" si="13"/>
        <v>MarinusPortlandYallourn</v>
      </c>
      <c r="C38" t="s">
        <v>64</v>
      </c>
      <c r="D38">
        <v>0.5</v>
      </c>
      <c r="E38" t="str">
        <f t="shared" si="14"/>
        <v>Cal-37</v>
      </c>
      <c r="F38" t="s">
        <v>44</v>
      </c>
      <c r="G38" s="105" t="s">
        <v>119</v>
      </c>
      <c r="H38" s="20" cm="1">
        <f t="array" ref="H38">INDEX(Financials!$B$5:$AI$260,FinancialWalk!K38,FinancialWalk!L38)</f>
        <v>14130229.447154967</v>
      </c>
      <c r="K38">
        <f>SUMIFS(Financials!$A$5:$A$260,Financials!$D$5:$D$260,FinancialWalk!D38,Financials!$E$5:$E$260,FinancialWalk!E38,Financials!$F$5:$F$260,FinancialWalk!F38)</f>
        <v>252</v>
      </c>
      <c r="L38">
        <f t="shared" si="0"/>
        <v>16</v>
      </c>
    </row>
    <row r="39" spans="2:32" x14ac:dyDescent="0.3">
      <c r="B39" t="str">
        <f t="shared" si="13"/>
        <v>MarinusPortlandYallourn</v>
      </c>
      <c r="C39" t="s">
        <v>64</v>
      </c>
      <c r="D39">
        <v>0.5</v>
      </c>
      <c r="E39" t="str">
        <f t="shared" si="14"/>
        <v>Cal-37</v>
      </c>
      <c r="F39" t="s">
        <v>44</v>
      </c>
      <c r="G39" s="105" t="s">
        <v>119</v>
      </c>
      <c r="H39" s="20" cm="1">
        <f t="array" ref="H39">INDEX(Financials!$B$5:$AI$260,FinancialWalk!K39,FinancialWalk!L39)</f>
        <v>14130229.447154967</v>
      </c>
      <c r="K39">
        <f>SUMIFS(Financials!$A$5:$A$260,Financials!$D$5:$D$260,FinancialWalk!D39,Financials!$E$5:$E$260,FinancialWalk!E39,Financials!$F$5:$F$260,FinancialWalk!F39)</f>
        <v>252</v>
      </c>
      <c r="L39">
        <f t="shared" si="0"/>
        <v>16</v>
      </c>
    </row>
    <row r="40" spans="2:32" x14ac:dyDescent="0.3">
      <c r="B40" t="str">
        <f t="shared" si="13"/>
        <v>MarinusPortlandYallourn</v>
      </c>
      <c r="C40" t="s">
        <v>64</v>
      </c>
      <c r="D40">
        <v>0.25</v>
      </c>
      <c r="E40" t="str">
        <f t="shared" si="14"/>
        <v>Cal-37</v>
      </c>
      <c r="F40" t="s">
        <v>44</v>
      </c>
      <c r="G40" s="105" t="s">
        <v>119</v>
      </c>
      <c r="H40" s="20" cm="1">
        <f t="array" ref="H40">INDEX(Financials!$B$5:$AI$260,FinancialWalk!K40,FinancialWalk!L40)</f>
        <v>11429213.685567804</v>
      </c>
      <c r="K40">
        <f>SUMIFS(Financials!$A$5:$A$260,Financials!$D$5:$D$260,FinancialWalk!D40,Financials!$E$5:$E$260,FinancialWalk!E40,Financials!$F$5:$F$260,FinancialWalk!F40)</f>
        <v>253</v>
      </c>
      <c r="L40">
        <f t="shared" si="0"/>
        <v>16</v>
      </c>
    </row>
    <row r="41" spans="2:32" x14ac:dyDescent="0.3">
      <c r="B41" t="str">
        <f t="shared" si="13"/>
        <v>MarinusPortlandYallourn</v>
      </c>
      <c r="C41" t="s">
        <v>64</v>
      </c>
      <c r="D41">
        <v>0.25</v>
      </c>
      <c r="E41" t="str">
        <f t="shared" si="14"/>
        <v>Cal-37</v>
      </c>
      <c r="F41" t="s">
        <v>44</v>
      </c>
      <c r="G41" s="105" t="s">
        <v>119</v>
      </c>
      <c r="H41" s="20" cm="1">
        <f t="array" ref="H41">INDEX(Financials!$B$5:$AI$260,FinancialWalk!K41,FinancialWalk!L41)</f>
        <v>11429213.685567804</v>
      </c>
      <c r="K41">
        <f>SUMIFS(Financials!$A$5:$A$260,Financials!$D$5:$D$260,FinancialWalk!D41,Financials!$E$5:$E$260,FinancialWalk!E41,Financials!$F$5:$F$260,FinancialWalk!F41)</f>
        <v>253</v>
      </c>
      <c r="L41">
        <f t="shared" si="0"/>
        <v>16</v>
      </c>
    </row>
    <row r="42" spans="2:32" x14ac:dyDescent="0.3">
      <c r="B42" t="str">
        <f t="shared" si="13"/>
        <v>MarinusPortlandYallourn</v>
      </c>
      <c r="C42" t="s">
        <v>64</v>
      </c>
      <c r="D42">
        <v>0.25</v>
      </c>
      <c r="E42" t="str">
        <f t="shared" si="14"/>
        <v>Cal-37</v>
      </c>
      <c r="F42" t="s">
        <v>44</v>
      </c>
      <c r="G42" s="105" t="s">
        <v>119</v>
      </c>
      <c r="H42" s="20" cm="1">
        <f t="array" ref="H42">INDEX(Financials!$B$5:$AI$260,FinancialWalk!K42,FinancialWalk!L42)</f>
        <v>11429213.685567804</v>
      </c>
      <c r="K42">
        <f>SUMIFS(Financials!$A$5:$A$260,Financials!$D$5:$D$260,FinancialWalk!D42,Financials!$E$5:$E$260,FinancialWalk!E42,Financials!$F$5:$F$260,FinancialWalk!F42)</f>
        <v>253</v>
      </c>
      <c r="L42">
        <f t="shared" si="0"/>
        <v>16</v>
      </c>
    </row>
    <row r="43" spans="2:32" x14ac:dyDescent="0.3">
      <c r="B43" t="str">
        <f t="shared" si="13"/>
        <v>MarinusPortlandYallourn</v>
      </c>
      <c r="C43" t="s">
        <v>64</v>
      </c>
      <c r="D43">
        <v>0.25</v>
      </c>
      <c r="E43" t="str">
        <f t="shared" si="14"/>
        <v>Cal-37</v>
      </c>
      <c r="F43" t="s">
        <v>44</v>
      </c>
      <c r="G43" s="105" t="s">
        <v>119</v>
      </c>
      <c r="H43" s="20" cm="1">
        <f t="array" ref="H43">INDEX(Financials!$B$5:$AI$260,FinancialWalk!K43,FinancialWalk!L43)</f>
        <v>11429213.685567804</v>
      </c>
      <c r="K43">
        <f>SUMIFS(Financials!$A$5:$A$260,Financials!$D$5:$D$260,FinancialWalk!D43,Financials!$E$5:$E$260,FinancialWalk!E43,Financials!$F$5:$F$260,FinancialWalk!F43)</f>
        <v>253</v>
      </c>
      <c r="L43">
        <f t="shared" si="0"/>
        <v>16</v>
      </c>
    </row>
    <row r="44" spans="2:32" x14ac:dyDescent="0.3">
      <c r="B44" t="str">
        <f t="shared" si="13"/>
        <v>MarinusPortlandYallourn</v>
      </c>
      <c r="C44" t="s">
        <v>64</v>
      </c>
      <c r="D44">
        <v>0.05</v>
      </c>
      <c r="E44" t="str">
        <f t="shared" si="14"/>
        <v>Cal-37</v>
      </c>
      <c r="F44" t="s">
        <v>44</v>
      </c>
      <c r="G44" s="105" t="s">
        <v>119</v>
      </c>
      <c r="H44" s="20" cm="1">
        <f t="array" ref="H44">INDEX(Financials!$B$5:$AI$260,FinancialWalk!K44,FinancialWalk!L44)</f>
        <v>8033583.705188985</v>
      </c>
      <c r="K44">
        <f>SUMIFS(Financials!$A$5:$A$260,Financials!$D$5:$D$260,FinancialWalk!D44,Financials!$E$5:$E$260,FinancialWalk!E44,Financials!$F$5:$F$260,FinancialWalk!F44)</f>
        <v>254</v>
      </c>
      <c r="L44">
        <f t="shared" si="0"/>
        <v>16</v>
      </c>
    </row>
    <row r="45" spans="2:32" x14ac:dyDescent="0.3">
      <c r="B45" t="str">
        <f t="shared" si="13"/>
        <v>MarinusPortlandYallourn</v>
      </c>
      <c r="C45" t="s">
        <v>64</v>
      </c>
      <c r="D45">
        <v>0.05</v>
      </c>
      <c r="E45" t="str">
        <f t="shared" si="14"/>
        <v>Cal-37</v>
      </c>
      <c r="F45" t="s">
        <v>44</v>
      </c>
      <c r="G45" s="105" t="s">
        <v>119</v>
      </c>
      <c r="H45" s="20" cm="1">
        <f t="array" ref="H45">INDEX(Financials!$B$5:$AI$260,FinancialWalk!K45,FinancialWalk!L45)</f>
        <v>8033583.705188985</v>
      </c>
      <c r="K45">
        <f>SUMIFS(Financials!$A$5:$A$260,Financials!$D$5:$D$260,FinancialWalk!D45,Financials!$E$5:$E$260,FinancialWalk!E45,Financials!$F$5:$F$260,FinancialWalk!F45)</f>
        <v>254</v>
      </c>
      <c r="L45">
        <f t="shared" si="0"/>
        <v>16</v>
      </c>
    </row>
    <row r="46" spans="2:32" x14ac:dyDescent="0.3">
      <c r="B46" t="str">
        <f t="shared" si="13"/>
        <v>MarinusPortlandYallourn</v>
      </c>
      <c r="C46" t="s">
        <v>64</v>
      </c>
      <c r="D46">
        <v>0.05</v>
      </c>
      <c r="E46" t="str">
        <f t="shared" si="14"/>
        <v>Cal-37</v>
      </c>
      <c r="F46" t="s">
        <v>44</v>
      </c>
      <c r="G46" s="105" t="s">
        <v>119</v>
      </c>
      <c r="H46" s="20" cm="1">
        <f t="array" ref="H46">INDEX(Financials!$B$5:$AI$260,FinancialWalk!K46,FinancialWalk!L46)</f>
        <v>8033583.705188985</v>
      </c>
      <c r="K46">
        <f>SUMIFS(Financials!$A$5:$A$260,Financials!$D$5:$D$260,FinancialWalk!D46,Financials!$E$5:$E$260,FinancialWalk!E46,Financials!$F$5:$F$260,FinancialWalk!F46)</f>
        <v>254</v>
      </c>
      <c r="L46">
        <f t="shared" si="0"/>
        <v>16</v>
      </c>
    </row>
    <row r="47" spans="2:32" x14ac:dyDescent="0.3">
      <c r="B47" t="str">
        <f t="shared" si="13"/>
        <v>MarinusPortlandYallourn</v>
      </c>
      <c r="C47" t="s">
        <v>64</v>
      </c>
      <c r="D47">
        <v>0</v>
      </c>
      <c r="E47" t="str">
        <f t="shared" si="14"/>
        <v>Cal-37</v>
      </c>
      <c r="F47" t="s">
        <v>44</v>
      </c>
      <c r="G47" s="105" t="s">
        <v>119</v>
      </c>
      <c r="H47" s="20" cm="1">
        <f t="array" ref="H47">INDEX(Financials!$B$5:$AI$260,FinancialWalk!K47,FinancialWalk!L47)</f>
        <v>4048962.3190364069</v>
      </c>
      <c r="K47">
        <f>SUMIFS(Financials!$A$5:$A$260,Financials!$D$5:$D$260,FinancialWalk!D47,Financials!$E$5:$E$260,FinancialWalk!E47,Financials!$F$5:$F$260,FinancialWalk!F47)</f>
        <v>255</v>
      </c>
      <c r="L47">
        <f t="shared" si="0"/>
        <v>16</v>
      </c>
    </row>
    <row r="48" spans="2:32" x14ac:dyDescent="0.3">
      <c r="B48" t="str">
        <f t="shared" si="13"/>
        <v>MarinusPortlandYallourn</v>
      </c>
      <c r="C48" t="s">
        <v>64</v>
      </c>
      <c r="D48" t="s">
        <v>24</v>
      </c>
      <c r="E48" t="str">
        <f t="shared" si="14"/>
        <v>Cal-37</v>
      </c>
      <c r="F48" t="s">
        <v>44</v>
      </c>
      <c r="G48" s="105" t="s">
        <v>119</v>
      </c>
      <c r="H48" s="20" cm="1">
        <f t="array" ref="H48">INDEX(Financials!$B$5:$AI$260,FinancialWalk!K48,FinancialWalk!L48)</f>
        <v>13996945.464526283</v>
      </c>
      <c r="K48">
        <f>SUMIFS(Financials!$A$5:$A$260,Financials!$D$5:$D$260,FinancialWalk!D48,Financials!$E$5:$E$260,FinancialWalk!E48,Financials!$F$5:$F$260,FinancialWalk!F48)</f>
        <v>256</v>
      </c>
      <c r="L48">
        <f t="shared" si="0"/>
        <v>16</v>
      </c>
    </row>
    <row r="49" spans="2:12" x14ac:dyDescent="0.3">
      <c r="B49" t="str">
        <f>$B$2</f>
        <v>MarinusPortlandYallourn</v>
      </c>
      <c r="C49" t="s">
        <v>64</v>
      </c>
      <c r="D49">
        <v>1</v>
      </c>
      <c r="E49" t="s">
        <v>18</v>
      </c>
      <c r="F49" t="s">
        <v>34</v>
      </c>
      <c r="G49" s="105" t="str">
        <f>$P$16</f>
        <v>Merchant NPV</v>
      </c>
      <c r="H49" s="20" cm="1">
        <f t="array" ref="H49">INDEX(Financials!$B$5:$AI$260,FinancialWalk!K49,FinancialWalk!L49)</f>
        <v>118087584.89909105</v>
      </c>
      <c r="K49">
        <f>SUMIFS(Financials!$A$5:$A$260,Financials!$D$5:$D$260,FinancialWalk!D49,Financials!$E$5:$E$260,FinancialWalk!E49,Financials!$F$5:$F$260,FinancialWalk!F49)</f>
        <v>121</v>
      </c>
      <c r="L49">
        <f t="shared" si="0"/>
        <v>17</v>
      </c>
    </row>
    <row r="50" spans="2:12" x14ac:dyDescent="0.3">
      <c r="B50" t="str">
        <f>B49</f>
        <v>MarinusPortlandYallourn</v>
      </c>
      <c r="C50" t="s">
        <v>64</v>
      </c>
      <c r="D50">
        <v>0.95</v>
      </c>
      <c r="E50" t="str">
        <f>E49</f>
        <v>Cal-37</v>
      </c>
      <c r="F50" t="s">
        <v>34</v>
      </c>
      <c r="G50" s="105" t="str">
        <f t="shared" ref="G50:G92" si="15">$P$16</f>
        <v>Merchant NPV</v>
      </c>
      <c r="H50" s="20" cm="1">
        <f t="array" ref="H50">INDEX(Financials!$B$5:$AI$260,FinancialWalk!K50,FinancialWalk!L50)</f>
        <v>56320514.537182316</v>
      </c>
      <c r="K50">
        <f>SUMIFS(Financials!$A$5:$A$260,Financials!$D$5:$D$260,FinancialWalk!D50,Financials!$E$5:$E$260,FinancialWalk!E50,Financials!$F$5:$F$260,FinancialWalk!F50)</f>
        <v>122</v>
      </c>
      <c r="L50">
        <f t="shared" si="0"/>
        <v>17</v>
      </c>
    </row>
    <row r="51" spans="2:12" x14ac:dyDescent="0.3">
      <c r="B51" t="str">
        <f t="shared" ref="B51:B70" si="16">B50</f>
        <v>MarinusPortlandYallourn</v>
      </c>
      <c r="C51" t="s">
        <v>64</v>
      </c>
      <c r="D51">
        <v>0.95</v>
      </c>
      <c r="E51" t="str">
        <f t="shared" ref="E51:E70" si="17">E50</f>
        <v>Cal-37</v>
      </c>
      <c r="F51" t="s">
        <v>34</v>
      </c>
      <c r="G51" s="105" t="str">
        <f t="shared" si="15"/>
        <v>Merchant NPV</v>
      </c>
      <c r="H51" s="20" cm="1">
        <f t="array" ref="H51">INDEX(Financials!$B$5:$AI$260,FinancialWalk!K51,FinancialWalk!L51)</f>
        <v>56320514.537182316</v>
      </c>
      <c r="K51">
        <f>SUMIFS(Financials!$A$5:$A$260,Financials!$D$5:$D$260,FinancialWalk!D51,Financials!$E$5:$E$260,FinancialWalk!E51,Financials!$F$5:$F$260,FinancialWalk!F51)</f>
        <v>122</v>
      </c>
      <c r="L51">
        <f t="shared" si="0"/>
        <v>17</v>
      </c>
    </row>
    <row r="52" spans="2:12" x14ac:dyDescent="0.3">
      <c r="B52" t="str">
        <f t="shared" si="16"/>
        <v>MarinusPortlandYallourn</v>
      </c>
      <c r="C52" t="s">
        <v>64</v>
      </c>
      <c r="D52">
        <v>0.95</v>
      </c>
      <c r="E52" t="str">
        <f t="shared" si="17"/>
        <v>Cal-37</v>
      </c>
      <c r="F52" t="s">
        <v>34</v>
      </c>
      <c r="G52" s="105" t="str">
        <f t="shared" si="15"/>
        <v>Merchant NPV</v>
      </c>
      <c r="H52" s="20" cm="1">
        <f t="array" ref="H52">INDEX(Financials!$B$5:$AI$260,FinancialWalk!K52,FinancialWalk!L52)</f>
        <v>56320514.537182316</v>
      </c>
      <c r="K52">
        <f>SUMIFS(Financials!$A$5:$A$260,Financials!$D$5:$D$260,FinancialWalk!D52,Financials!$E$5:$E$260,FinancialWalk!E52,Financials!$F$5:$F$260,FinancialWalk!F52)</f>
        <v>122</v>
      </c>
      <c r="L52">
        <f t="shared" si="0"/>
        <v>17</v>
      </c>
    </row>
    <row r="53" spans="2:12" x14ac:dyDescent="0.3">
      <c r="B53" t="str">
        <f t="shared" si="16"/>
        <v>MarinusPortlandYallourn</v>
      </c>
      <c r="C53" t="s">
        <v>64</v>
      </c>
      <c r="D53">
        <v>0.75</v>
      </c>
      <c r="E53" t="str">
        <f t="shared" si="17"/>
        <v>Cal-37</v>
      </c>
      <c r="F53" t="s">
        <v>34</v>
      </c>
      <c r="G53" s="105" t="str">
        <f t="shared" si="15"/>
        <v>Merchant NPV</v>
      </c>
      <c r="H53" s="20" cm="1">
        <f t="array" ref="H53">INDEX(Financials!$B$5:$AI$260,FinancialWalk!K53,FinancialWalk!L53)</f>
        <v>29750083.910980169</v>
      </c>
      <c r="K53">
        <f>SUMIFS(Financials!$A$5:$A$260,Financials!$D$5:$D$260,FinancialWalk!D53,Financials!$E$5:$E$260,FinancialWalk!E53,Financials!$F$5:$F$260,FinancialWalk!F53)</f>
        <v>123</v>
      </c>
      <c r="L53">
        <f t="shared" si="0"/>
        <v>17</v>
      </c>
    </row>
    <row r="54" spans="2:12" x14ac:dyDescent="0.3">
      <c r="B54" t="str">
        <f t="shared" si="16"/>
        <v>MarinusPortlandYallourn</v>
      </c>
      <c r="C54" t="s">
        <v>64</v>
      </c>
      <c r="D54">
        <v>0.75</v>
      </c>
      <c r="E54" t="str">
        <f t="shared" si="17"/>
        <v>Cal-37</v>
      </c>
      <c r="F54" t="s">
        <v>34</v>
      </c>
      <c r="G54" s="105" t="str">
        <f t="shared" si="15"/>
        <v>Merchant NPV</v>
      </c>
      <c r="H54" s="20" cm="1">
        <f t="array" ref="H54">INDEX(Financials!$B$5:$AI$260,FinancialWalk!K54,FinancialWalk!L54)</f>
        <v>29750083.910980169</v>
      </c>
      <c r="K54">
        <f>SUMIFS(Financials!$A$5:$A$260,Financials!$D$5:$D$260,FinancialWalk!D54,Financials!$E$5:$E$260,FinancialWalk!E54,Financials!$F$5:$F$260,FinancialWalk!F54)</f>
        <v>123</v>
      </c>
      <c r="L54">
        <f t="shared" si="0"/>
        <v>17</v>
      </c>
    </row>
    <row r="55" spans="2:12" x14ac:dyDescent="0.3">
      <c r="B55" t="str">
        <f t="shared" si="16"/>
        <v>MarinusPortlandYallourn</v>
      </c>
      <c r="C55" t="s">
        <v>64</v>
      </c>
      <c r="D55">
        <v>0.75</v>
      </c>
      <c r="E55" t="str">
        <f t="shared" si="17"/>
        <v>Cal-37</v>
      </c>
      <c r="F55" t="s">
        <v>34</v>
      </c>
      <c r="G55" s="105" t="str">
        <f t="shared" si="15"/>
        <v>Merchant NPV</v>
      </c>
      <c r="H55" s="20" cm="1">
        <f t="array" ref="H55">INDEX(Financials!$B$5:$AI$260,FinancialWalk!K55,FinancialWalk!L55)</f>
        <v>29750083.910980169</v>
      </c>
      <c r="K55">
        <f>SUMIFS(Financials!$A$5:$A$260,Financials!$D$5:$D$260,FinancialWalk!D55,Financials!$E$5:$E$260,FinancialWalk!E55,Financials!$F$5:$F$260,FinancialWalk!F55)</f>
        <v>123</v>
      </c>
      <c r="L55">
        <f t="shared" si="0"/>
        <v>17</v>
      </c>
    </row>
    <row r="56" spans="2:12" x14ac:dyDescent="0.3">
      <c r="B56" t="str">
        <f t="shared" si="16"/>
        <v>MarinusPortlandYallourn</v>
      </c>
      <c r="C56" t="s">
        <v>64</v>
      </c>
      <c r="D56">
        <v>0.75</v>
      </c>
      <c r="E56" t="str">
        <f t="shared" si="17"/>
        <v>Cal-37</v>
      </c>
      <c r="F56" t="s">
        <v>34</v>
      </c>
      <c r="G56" s="105" t="str">
        <f t="shared" si="15"/>
        <v>Merchant NPV</v>
      </c>
      <c r="H56" s="20" cm="1">
        <f t="array" ref="H56">INDEX(Financials!$B$5:$AI$260,FinancialWalk!K56,FinancialWalk!L56)</f>
        <v>29750083.910980169</v>
      </c>
      <c r="K56">
        <f>SUMIFS(Financials!$A$5:$A$260,Financials!$D$5:$D$260,FinancialWalk!D56,Financials!$E$5:$E$260,FinancialWalk!E56,Financials!$F$5:$F$260,FinancialWalk!F56)</f>
        <v>123</v>
      </c>
      <c r="L56">
        <f t="shared" si="0"/>
        <v>17</v>
      </c>
    </row>
    <row r="57" spans="2:12" x14ac:dyDescent="0.3">
      <c r="B57" t="str">
        <f t="shared" si="16"/>
        <v>MarinusPortlandYallourn</v>
      </c>
      <c r="C57" t="s">
        <v>64</v>
      </c>
      <c r="D57">
        <v>0.5</v>
      </c>
      <c r="E57" t="str">
        <f t="shared" si="17"/>
        <v>Cal-37</v>
      </c>
      <c r="F57" t="s">
        <v>34</v>
      </c>
      <c r="G57" s="105" t="str">
        <f t="shared" si="15"/>
        <v>Merchant NPV</v>
      </c>
      <c r="H57" s="20" cm="1">
        <f t="array" ref="H57">INDEX(Financials!$B$5:$AI$260,FinancialWalk!K57,FinancialWalk!L57)</f>
        <v>13217587.051160727</v>
      </c>
      <c r="K57">
        <f>SUMIFS(Financials!$A$5:$A$260,Financials!$D$5:$D$260,FinancialWalk!D57,Financials!$E$5:$E$260,FinancialWalk!E57,Financials!$F$5:$F$260,FinancialWalk!F57)</f>
        <v>124</v>
      </c>
      <c r="L57">
        <f t="shared" si="0"/>
        <v>17</v>
      </c>
    </row>
    <row r="58" spans="2:12" x14ac:dyDescent="0.3">
      <c r="B58" t="str">
        <f t="shared" si="16"/>
        <v>MarinusPortlandYallourn</v>
      </c>
      <c r="C58" t="s">
        <v>64</v>
      </c>
      <c r="D58">
        <v>0.5</v>
      </c>
      <c r="E58" t="str">
        <f t="shared" si="17"/>
        <v>Cal-37</v>
      </c>
      <c r="F58" t="s">
        <v>34</v>
      </c>
      <c r="G58" s="105" t="str">
        <f t="shared" si="15"/>
        <v>Merchant NPV</v>
      </c>
      <c r="H58" s="20" cm="1">
        <f t="array" ref="H58">INDEX(Financials!$B$5:$AI$260,FinancialWalk!K58,FinancialWalk!L58)</f>
        <v>13217587.051160727</v>
      </c>
      <c r="K58">
        <f>SUMIFS(Financials!$A$5:$A$260,Financials!$D$5:$D$260,FinancialWalk!D58,Financials!$E$5:$E$260,FinancialWalk!E58,Financials!$F$5:$F$260,FinancialWalk!F58)</f>
        <v>124</v>
      </c>
      <c r="L58">
        <f t="shared" si="0"/>
        <v>17</v>
      </c>
    </row>
    <row r="59" spans="2:12" x14ac:dyDescent="0.3">
      <c r="B59" t="str">
        <f t="shared" si="16"/>
        <v>MarinusPortlandYallourn</v>
      </c>
      <c r="C59" t="s">
        <v>64</v>
      </c>
      <c r="D59">
        <v>0.5</v>
      </c>
      <c r="E59" t="str">
        <f t="shared" si="17"/>
        <v>Cal-37</v>
      </c>
      <c r="F59" t="s">
        <v>34</v>
      </c>
      <c r="G59" s="105" t="str">
        <f t="shared" si="15"/>
        <v>Merchant NPV</v>
      </c>
      <c r="H59" s="20" cm="1">
        <f t="array" ref="H59">INDEX(Financials!$B$5:$AI$260,FinancialWalk!K59,FinancialWalk!L59)</f>
        <v>13217587.051160727</v>
      </c>
      <c r="K59">
        <f>SUMIFS(Financials!$A$5:$A$260,Financials!$D$5:$D$260,FinancialWalk!D59,Financials!$E$5:$E$260,FinancialWalk!E59,Financials!$F$5:$F$260,FinancialWalk!F59)</f>
        <v>124</v>
      </c>
      <c r="L59">
        <f t="shared" si="0"/>
        <v>17</v>
      </c>
    </row>
    <row r="60" spans="2:12" x14ac:dyDescent="0.3">
      <c r="B60" t="str">
        <f t="shared" si="16"/>
        <v>MarinusPortlandYallourn</v>
      </c>
      <c r="C60" t="s">
        <v>64</v>
      </c>
      <c r="D60">
        <v>0.5</v>
      </c>
      <c r="E60" t="str">
        <f t="shared" si="17"/>
        <v>Cal-37</v>
      </c>
      <c r="F60" t="s">
        <v>34</v>
      </c>
      <c r="G60" s="105" t="str">
        <f t="shared" si="15"/>
        <v>Merchant NPV</v>
      </c>
      <c r="H60" s="20" cm="1">
        <f t="array" ref="H60">INDEX(Financials!$B$5:$AI$260,FinancialWalk!K60,FinancialWalk!L60)</f>
        <v>13217587.051160727</v>
      </c>
      <c r="K60">
        <f>SUMIFS(Financials!$A$5:$A$260,Financials!$D$5:$D$260,FinancialWalk!D60,Financials!$E$5:$E$260,FinancialWalk!E60,Financials!$F$5:$F$260,FinancialWalk!F60)</f>
        <v>124</v>
      </c>
      <c r="L60">
        <f t="shared" si="0"/>
        <v>17</v>
      </c>
    </row>
    <row r="61" spans="2:12" x14ac:dyDescent="0.3">
      <c r="B61" t="str">
        <f t="shared" si="16"/>
        <v>MarinusPortlandYallourn</v>
      </c>
      <c r="C61" t="s">
        <v>64</v>
      </c>
      <c r="D61">
        <v>0.5</v>
      </c>
      <c r="E61" t="str">
        <f t="shared" si="17"/>
        <v>Cal-37</v>
      </c>
      <c r="F61" t="s">
        <v>34</v>
      </c>
      <c r="G61" s="105" t="str">
        <f t="shared" si="15"/>
        <v>Merchant NPV</v>
      </c>
      <c r="H61" s="20" cm="1">
        <f t="array" ref="H61">INDEX(Financials!$B$5:$AI$260,FinancialWalk!K61,FinancialWalk!L61)</f>
        <v>13217587.051160727</v>
      </c>
      <c r="K61">
        <f>SUMIFS(Financials!$A$5:$A$260,Financials!$D$5:$D$260,FinancialWalk!D61,Financials!$E$5:$E$260,FinancialWalk!E61,Financials!$F$5:$F$260,FinancialWalk!F61)</f>
        <v>124</v>
      </c>
      <c r="L61">
        <f t="shared" si="0"/>
        <v>17</v>
      </c>
    </row>
    <row r="62" spans="2:12" x14ac:dyDescent="0.3">
      <c r="B62" t="str">
        <f t="shared" si="16"/>
        <v>MarinusPortlandYallourn</v>
      </c>
      <c r="C62" t="s">
        <v>64</v>
      </c>
      <c r="D62">
        <v>0.25</v>
      </c>
      <c r="E62" t="str">
        <f t="shared" si="17"/>
        <v>Cal-37</v>
      </c>
      <c r="F62" t="s">
        <v>34</v>
      </c>
      <c r="G62" s="105" t="str">
        <f t="shared" si="15"/>
        <v>Merchant NPV</v>
      </c>
      <c r="H62" s="20" cm="1">
        <f t="array" ref="H62">INDEX(Financials!$B$5:$AI$260,FinancialWalk!K62,FinancialWalk!L62)</f>
        <v>-3814339.6985207014</v>
      </c>
      <c r="K62">
        <f>SUMIFS(Financials!$A$5:$A$260,Financials!$D$5:$D$260,FinancialWalk!D62,Financials!$E$5:$E$260,FinancialWalk!E62,Financials!$F$5:$F$260,FinancialWalk!F62)</f>
        <v>125</v>
      </c>
      <c r="L62">
        <f t="shared" si="0"/>
        <v>17</v>
      </c>
    </row>
    <row r="63" spans="2:12" x14ac:dyDescent="0.3">
      <c r="B63" t="str">
        <f t="shared" si="16"/>
        <v>MarinusPortlandYallourn</v>
      </c>
      <c r="C63" t="s">
        <v>64</v>
      </c>
      <c r="D63">
        <v>0.25</v>
      </c>
      <c r="E63" t="str">
        <f t="shared" si="17"/>
        <v>Cal-37</v>
      </c>
      <c r="F63" t="s">
        <v>34</v>
      </c>
      <c r="G63" s="105" t="str">
        <f t="shared" si="15"/>
        <v>Merchant NPV</v>
      </c>
      <c r="H63" s="20" cm="1">
        <f t="array" ref="H63">INDEX(Financials!$B$5:$AI$260,FinancialWalk!K63,FinancialWalk!L63)</f>
        <v>-3814339.6985207014</v>
      </c>
      <c r="K63">
        <f>SUMIFS(Financials!$A$5:$A$260,Financials!$D$5:$D$260,FinancialWalk!D63,Financials!$E$5:$E$260,FinancialWalk!E63,Financials!$F$5:$F$260,FinancialWalk!F63)</f>
        <v>125</v>
      </c>
      <c r="L63">
        <f t="shared" si="0"/>
        <v>17</v>
      </c>
    </row>
    <row r="64" spans="2:12" x14ac:dyDescent="0.3">
      <c r="B64" t="str">
        <f t="shared" si="16"/>
        <v>MarinusPortlandYallourn</v>
      </c>
      <c r="C64" t="s">
        <v>64</v>
      </c>
      <c r="D64">
        <v>0.25</v>
      </c>
      <c r="E64" t="str">
        <f t="shared" si="17"/>
        <v>Cal-37</v>
      </c>
      <c r="F64" t="s">
        <v>34</v>
      </c>
      <c r="G64" s="105" t="str">
        <f t="shared" si="15"/>
        <v>Merchant NPV</v>
      </c>
      <c r="H64" s="20" cm="1">
        <f t="array" ref="H64">INDEX(Financials!$B$5:$AI$260,FinancialWalk!K64,FinancialWalk!L64)</f>
        <v>-3814339.6985207014</v>
      </c>
      <c r="K64">
        <f>SUMIFS(Financials!$A$5:$A$260,Financials!$D$5:$D$260,FinancialWalk!D64,Financials!$E$5:$E$260,FinancialWalk!E64,Financials!$F$5:$F$260,FinancialWalk!F64)</f>
        <v>125</v>
      </c>
      <c r="L64">
        <f t="shared" si="0"/>
        <v>17</v>
      </c>
    </row>
    <row r="65" spans="2:12" x14ac:dyDescent="0.3">
      <c r="B65" t="str">
        <f t="shared" si="16"/>
        <v>MarinusPortlandYallourn</v>
      </c>
      <c r="C65" t="s">
        <v>64</v>
      </c>
      <c r="D65">
        <v>0.25</v>
      </c>
      <c r="E65" t="str">
        <f t="shared" si="17"/>
        <v>Cal-37</v>
      </c>
      <c r="F65" t="s">
        <v>34</v>
      </c>
      <c r="G65" s="105" t="str">
        <f t="shared" si="15"/>
        <v>Merchant NPV</v>
      </c>
      <c r="H65" s="20" cm="1">
        <f t="array" ref="H65">INDEX(Financials!$B$5:$AI$260,FinancialWalk!K65,FinancialWalk!L65)</f>
        <v>-3814339.6985207014</v>
      </c>
      <c r="K65">
        <f>SUMIFS(Financials!$A$5:$A$260,Financials!$D$5:$D$260,FinancialWalk!D65,Financials!$E$5:$E$260,FinancialWalk!E65,Financials!$F$5:$F$260,FinancialWalk!F65)</f>
        <v>125</v>
      </c>
      <c r="L65">
        <f t="shared" si="0"/>
        <v>17</v>
      </c>
    </row>
    <row r="66" spans="2:12" x14ac:dyDescent="0.3">
      <c r="B66" t="str">
        <f t="shared" si="16"/>
        <v>MarinusPortlandYallourn</v>
      </c>
      <c r="C66" t="s">
        <v>64</v>
      </c>
      <c r="D66">
        <v>0.05</v>
      </c>
      <c r="E66" t="str">
        <f t="shared" si="17"/>
        <v>Cal-37</v>
      </c>
      <c r="F66" t="s">
        <v>34</v>
      </c>
      <c r="G66" s="105" t="str">
        <f t="shared" si="15"/>
        <v>Merchant NPV</v>
      </c>
      <c r="H66" s="20" cm="1">
        <f t="array" ref="H66">INDEX(Financials!$B$5:$AI$260,FinancialWalk!K66,FinancialWalk!L66)</f>
        <v>-25921398.743150782</v>
      </c>
      <c r="K66">
        <f>SUMIFS(Financials!$A$5:$A$260,Financials!$D$5:$D$260,FinancialWalk!D66,Financials!$E$5:$E$260,FinancialWalk!E66,Financials!$F$5:$F$260,FinancialWalk!F66)</f>
        <v>126</v>
      </c>
      <c r="L66">
        <f t="shared" si="0"/>
        <v>17</v>
      </c>
    </row>
    <row r="67" spans="2:12" x14ac:dyDescent="0.3">
      <c r="B67" t="str">
        <f t="shared" si="16"/>
        <v>MarinusPortlandYallourn</v>
      </c>
      <c r="C67" t="s">
        <v>64</v>
      </c>
      <c r="D67">
        <v>0.05</v>
      </c>
      <c r="E67" t="str">
        <f t="shared" si="17"/>
        <v>Cal-37</v>
      </c>
      <c r="F67" t="s">
        <v>34</v>
      </c>
      <c r="G67" s="105" t="str">
        <f t="shared" si="15"/>
        <v>Merchant NPV</v>
      </c>
      <c r="H67" s="20" cm="1">
        <f t="array" ref="H67">INDEX(Financials!$B$5:$AI$260,FinancialWalk!K67,FinancialWalk!L67)</f>
        <v>-25921398.743150782</v>
      </c>
      <c r="K67">
        <f>SUMIFS(Financials!$A$5:$A$260,Financials!$D$5:$D$260,FinancialWalk!D67,Financials!$E$5:$E$260,FinancialWalk!E67,Financials!$F$5:$F$260,FinancialWalk!F67)</f>
        <v>126</v>
      </c>
      <c r="L67">
        <f t="shared" si="0"/>
        <v>17</v>
      </c>
    </row>
    <row r="68" spans="2:12" x14ac:dyDescent="0.3">
      <c r="B68" t="str">
        <f t="shared" si="16"/>
        <v>MarinusPortlandYallourn</v>
      </c>
      <c r="C68" t="s">
        <v>64</v>
      </c>
      <c r="D68">
        <v>0.05</v>
      </c>
      <c r="E68" t="str">
        <f t="shared" si="17"/>
        <v>Cal-37</v>
      </c>
      <c r="F68" t="s">
        <v>34</v>
      </c>
      <c r="G68" s="105" t="str">
        <f t="shared" si="15"/>
        <v>Merchant NPV</v>
      </c>
      <c r="H68" s="20" cm="1">
        <f t="array" ref="H68">INDEX(Financials!$B$5:$AI$260,FinancialWalk!K68,FinancialWalk!L68)</f>
        <v>-25921398.743150782</v>
      </c>
      <c r="K68">
        <f>SUMIFS(Financials!$A$5:$A$260,Financials!$D$5:$D$260,FinancialWalk!D68,Financials!$E$5:$E$260,FinancialWalk!E68,Financials!$F$5:$F$260,FinancialWalk!F68)</f>
        <v>126</v>
      </c>
      <c r="L68">
        <f t="shared" si="0"/>
        <v>17</v>
      </c>
    </row>
    <row r="69" spans="2:12" x14ac:dyDescent="0.3">
      <c r="B69" t="str">
        <f t="shared" si="16"/>
        <v>MarinusPortlandYallourn</v>
      </c>
      <c r="C69" t="s">
        <v>64</v>
      </c>
      <c r="D69">
        <v>0</v>
      </c>
      <c r="E69" t="str">
        <f t="shared" si="17"/>
        <v>Cal-37</v>
      </c>
      <c r="F69" t="s">
        <v>34</v>
      </c>
      <c r="G69" s="105" t="str">
        <f t="shared" si="15"/>
        <v>Merchant NPV</v>
      </c>
      <c r="H69" s="20" cm="1">
        <f t="array" ref="H69">INDEX(Financials!$B$5:$AI$260,FinancialWalk!K69,FinancialWalk!L69)</f>
        <v>-55811342.138732806</v>
      </c>
      <c r="K69">
        <f>SUMIFS(Financials!$A$5:$A$260,Financials!$D$5:$D$260,FinancialWalk!D69,Financials!$E$5:$E$260,FinancialWalk!E69,Financials!$F$5:$F$260,FinancialWalk!F69)</f>
        <v>127</v>
      </c>
      <c r="L69">
        <f t="shared" ref="L69:L132" si="18">VLOOKUP(G69,$P$5:$Q$33,2,FALSE)</f>
        <v>17</v>
      </c>
    </row>
    <row r="70" spans="2:12" x14ac:dyDescent="0.3">
      <c r="B70" t="str">
        <f t="shared" si="16"/>
        <v>MarinusPortlandYallourn</v>
      </c>
      <c r="C70" t="s">
        <v>64</v>
      </c>
      <c r="D70" t="s">
        <v>24</v>
      </c>
      <c r="E70" t="str">
        <f t="shared" si="17"/>
        <v>Cal-37</v>
      </c>
      <c r="F70" t="s">
        <v>34</v>
      </c>
      <c r="G70" s="105" t="str">
        <f t="shared" si="15"/>
        <v>Merchant NPV</v>
      </c>
      <c r="H70" s="20" cm="1">
        <f t="array" ref="H70">INDEX(Financials!$B$5:$AI$260,FinancialWalk!K70,FinancialWalk!L70)</f>
        <v>13666807.04719444</v>
      </c>
      <c r="K70">
        <f>SUMIFS(Financials!$A$5:$A$260,Financials!$D$5:$D$260,FinancialWalk!D70,Financials!$E$5:$E$260,FinancialWalk!E70,Financials!$F$5:$F$260,FinancialWalk!F70)</f>
        <v>128</v>
      </c>
      <c r="L70">
        <f t="shared" si="18"/>
        <v>17</v>
      </c>
    </row>
    <row r="71" spans="2:12" x14ac:dyDescent="0.3">
      <c r="B71" t="str">
        <f>$B$2</f>
        <v>MarinusPortlandYallourn</v>
      </c>
      <c r="C71" t="s">
        <v>64</v>
      </c>
      <c r="D71">
        <v>1</v>
      </c>
      <c r="E71" t="s">
        <v>18</v>
      </c>
      <c r="F71" t="s">
        <v>44</v>
      </c>
      <c r="G71" s="105" t="str">
        <f t="shared" si="15"/>
        <v>Merchant NPV</v>
      </c>
      <c r="H71" s="20" cm="1">
        <f t="array" ref="H71">INDEX(Financials!$B$5:$AI$260,FinancialWalk!K71,FinancialWalk!L71)</f>
        <v>93060376.471712604</v>
      </c>
      <c r="K71">
        <f>SUMIFS(Financials!$A$5:$A$260,Financials!$D$5:$D$260,FinancialWalk!D71,Financials!$E$5:$E$260,FinancialWalk!E71,Financials!$F$5:$F$260,FinancialWalk!F71)</f>
        <v>249</v>
      </c>
      <c r="L71">
        <f t="shared" si="18"/>
        <v>17</v>
      </c>
    </row>
    <row r="72" spans="2:12" x14ac:dyDescent="0.3">
      <c r="B72" t="str">
        <f>B71</f>
        <v>MarinusPortlandYallourn</v>
      </c>
      <c r="C72" t="s">
        <v>64</v>
      </c>
      <c r="D72">
        <v>0.95</v>
      </c>
      <c r="E72" t="str">
        <f>E71</f>
        <v>Cal-37</v>
      </c>
      <c r="F72" t="s">
        <v>44</v>
      </c>
      <c r="G72" s="105" t="str">
        <f t="shared" si="15"/>
        <v>Merchant NPV</v>
      </c>
      <c r="H72" s="20" cm="1">
        <f t="array" ref="H72">INDEX(Financials!$B$5:$AI$260,FinancialWalk!K72,FinancialWalk!L72)</f>
        <v>45346747.029904507</v>
      </c>
      <c r="K72">
        <f>SUMIFS(Financials!$A$5:$A$260,Financials!$D$5:$D$260,FinancialWalk!D72,Financials!$E$5:$E$260,FinancialWalk!E72,Financials!$F$5:$F$260,FinancialWalk!F72)</f>
        <v>250</v>
      </c>
      <c r="L72">
        <f t="shared" si="18"/>
        <v>17</v>
      </c>
    </row>
    <row r="73" spans="2:12" x14ac:dyDescent="0.3">
      <c r="B73" t="str">
        <f t="shared" ref="B73:B92" si="19">B72</f>
        <v>MarinusPortlandYallourn</v>
      </c>
      <c r="C73" t="s">
        <v>64</v>
      </c>
      <c r="D73">
        <v>0.95</v>
      </c>
      <c r="E73" t="str">
        <f t="shared" ref="E73:E92" si="20">E72</f>
        <v>Cal-37</v>
      </c>
      <c r="F73" t="s">
        <v>44</v>
      </c>
      <c r="G73" s="105" t="str">
        <f t="shared" si="15"/>
        <v>Merchant NPV</v>
      </c>
      <c r="H73" s="20" cm="1">
        <f t="array" ref="H73">INDEX(Financials!$B$5:$AI$260,FinancialWalk!K73,FinancialWalk!L73)</f>
        <v>45346747.029904507</v>
      </c>
      <c r="K73">
        <f>SUMIFS(Financials!$A$5:$A$260,Financials!$D$5:$D$260,FinancialWalk!D73,Financials!$E$5:$E$260,FinancialWalk!E73,Financials!$F$5:$F$260,FinancialWalk!F73)</f>
        <v>250</v>
      </c>
      <c r="L73">
        <f t="shared" si="18"/>
        <v>17</v>
      </c>
    </row>
    <row r="74" spans="2:12" x14ac:dyDescent="0.3">
      <c r="B74" t="str">
        <f t="shared" si="19"/>
        <v>MarinusPortlandYallourn</v>
      </c>
      <c r="C74" t="s">
        <v>64</v>
      </c>
      <c r="D74">
        <v>0.95</v>
      </c>
      <c r="E74" t="str">
        <f t="shared" si="20"/>
        <v>Cal-37</v>
      </c>
      <c r="F74" t="s">
        <v>44</v>
      </c>
      <c r="G74" s="105" t="str">
        <f t="shared" si="15"/>
        <v>Merchant NPV</v>
      </c>
      <c r="H74" s="20" cm="1">
        <f t="array" ref="H74">INDEX(Financials!$B$5:$AI$260,FinancialWalk!K74,FinancialWalk!L74)</f>
        <v>45346747.029904507</v>
      </c>
      <c r="K74">
        <f>SUMIFS(Financials!$A$5:$A$260,Financials!$D$5:$D$260,FinancialWalk!D74,Financials!$E$5:$E$260,FinancialWalk!E74,Financials!$F$5:$F$260,FinancialWalk!F74)</f>
        <v>250</v>
      </c>
      <c r="L74">
        <f t="shared" si="18"/>
        <v>17</v>
      </c>
    </row>
    <row r="75" spans="2:12" x14ac:dyDescent="0.3">
      <c r="B75" t="str">
        <f t="shared" si="19"/>
        <v>MarinusPortlandYallourn</v>
      </c>
      <c r="C75" t="s">
        <v>64</v>
      </c>
      <c r="D75">
        <v>0.75</v>
      </c>
      <c r="E75" t="str">
        <f t="shared" si="20"/>
        <v>Cal-37</v>
      </c>
      <c r="F75" t="s">
        <v>44</v>
      </c>
      <c r="G75" s="105" t="str">
        <f t="shared" si="15"/>
        <v>Merchant NPV</v>
      </c>
      <c r="H75" s="20" cm="1">
        <f t="array" ref="H75">INDEX(Financials!$B$5:$AI$260,FinancialWalk!K75,FinancialWalk!L75)</f>
        <v>26431499.096997015</v>
      </c>
      <c r="K75">
        <f>SUMIFS(Financials!$A$5:$A$260,Financials!$D$5:$D$260,FinancialWalk!D75,Financials!$E$5:$E$260,FinancialWalk!E75,Financials!$F$5:$F$260,FinancialWalk!F75)</f>
        <v>251</v>
      </c>
      <c r="L75">
        <f t="shared" si="18"/>
        <v>17</v>
      </c>
    </row>
    <row r="76" spans="2:12" x14ac:dyDescent="0.3">
      <c r="B76" t="str">
        <f t="shared" si="19"/>
        <v>MarinusPortlandYallourn</v>
      </c>
      <c r="C76" t="s">
        <v>64</v>
      </c>
      <c r="D76">
        <v>0.75</v>
      </c>
      <c r="E76" t="str">
        <f t="shared" si="20"/>
        <v>Cal-37</v>
      </c>
      <c r="F76" t="s">
        <v>44</v>
      </c>
      <c r="G76" s="105" t="str">
        <f t="shared" si="15"/>
        <v>Merchant NPV</v>
      </c>
      <c r="H76" s="20" cm="1">
        <f t="array" ref="H76">INDEX(Financials!$B$5:$AI$260,FinancialWalk!K76,FinancialWalk!L76)</f>
        <v>26431499.096997015</v>
      </c>
      <c r="K76">
        <f>SUMIFS(Financials!$A$5:$A$260,Financials!$D$5:$D$260,FinancialWalk!D76,Financials!$E$5:$E$260,FinancialWalk!E76,Financials!$F$5:$F$260,FinancialWalk!F76)</f>
        <v>251</v>
      </c>
      <c r="L76">
        <f t="shared" si="18"/>
        <v>17</v>
      </c>
    </row>
    <row r="77" spans="2:12" x14ac:dyDescent="0.3">
      <c r="B77" t="str">
        <f t="shared" si="19"/>
        <v>MarinusPortlandYallourn</v>
      </c>
      <c r="C77" t="s">
        <v>64</v>
      </c>
      <c r="D77">
        <v>0.75</v>
      </c>
      <c r="E77" t="str">
        <f t="shared" si="20"/>
        <v>Cal-37</v>
      </c>
      <c r="F77" t="s">
        <v>44</v>
      </c>
      <c r="G77" s="105" t="str">
        <f t="shared" si="15"/>
        <v>Merchant NPV</v>
      </c>
      <c r="H77" s="20" cm="1">
        <f t="array" ref="H77">INDEX(Financials!$B$5:$AI$260,FinancialWalk!K77,FinancialWalk!L77)</f>
        <v>26431499.096997015</v>
      </c>
      <c r="K77">
        <f>SUMIFS(Financials!$A$5:$A$260,Financials!$D$5:$D$260,FinancialWalk!D77,Financials!$E$5:$E$260,FinancialWalk!E77,Financials!$F$5:$F$260,FinancialWalk!F77)</f>
        <v>251</v>
      </c>
      <c r="L77">
        <f t="shared" si="18"/>
        <v>17</v>
      </c>
    </row>
    <row r="78" spans="2:12" x14ac:dyDescent="0.3">
      <c r="B78" t="str">
        <f t="shared" si="19"/>
        <v>MarinusPortlandYallourn</v>
      </c>
      <c r="C78" t="s">
        <v>64</v>
      </c>
      <c r="D78">
        <v>0.75</v>
      </c>
      <c r="E78" t="str">
        <f t="shared" si="20"/>
        <v>Cal-37</v>
      </c>
      <c r="F78" t="s">
        <v>44</v>
      </c>
      <c r="G78" s="105" t="str">
        <f t="shared" si="15"/>
        <v>Merchant NPV</v>
      </c>
      <c r="H78" s="20" cm="1">
        <f t="array" ref="H78">INDEX(Financials!$B$5:$AI$260,FinancialWalk!K78,FinancialWalk!L78)</f>
        <v>26431499.096997015</v>
      </c>
      <c r="K78">
        <f>SUMIFS(Financials!$A$5:$A$260,Financials!$D$5:$D$260,FinancialWalk!D78,Financials!$E$5:$E$260,FinancialWalk!E78,Financials!$F$5:$F$260,FinancialWalk!F78)</f>
        <v>251</v>
      </c>
      <c r="L78">
        <f t="shared" si="18"/>
        <v>17</v>
      </c>
    </row>
    <row r="79" spans="2:12" x14ac:dyDescent="0.3">
      <c r="B79" t="str">
        <f t="shared" si="19"/>
        <v>MarinusPortlandYallourn</v>
      </c>
      <c r="C79" t="s">
        <v>64</v>
      </c>
      <c r="D79">
        <v>0.5</v>
      </c>
      <c r="E79" t="str">
        <f t="shared" si="20"/>
        <v>Cal-37</v>
      </c>
      <c r="F79" t="s">
        <v>44</v>
      </c>
      <c r="G79" s="105" t="str">
        <f t="shared" si="15"/>
        <v>Merchant NPV</v>
      </c>
      <c r="H79" s="20" cm="1">
        <f t="array" ref="H79">INDEX(Financials!$B$5:$AI$260,FinancialWalk!K79,FinancialWalk!L79)</f>
        <v>12201298.483109765</v>
      </c>
      <c r="K79">
        <f>SUMIFS(Financials!$A$5:$A$260,Financials!$D$5:$D$260,FinancialWalk!D79,Financials!$E$5:$E$260,FinancialWalk!E79,Financials!$F$5:$F$260,FinancialWalk!F79)</f>
        <v>252</v>
      </c>
      <c r="L79">
        <f t="shared" si="18"/>
        <v>17</v>
      </c>
    </row>
    <row r="80" spans="2:12" x14ac:dyDescent="0.3">
      <c r="B80" t="str">
        <f t="shared" si="19"/>
        <v>MarinusPortlandYallourn</v>
      </c>
      <c r="C80" t="s">
        <v>64</v>
      </c>
      <c r="D80">
        <v>0.5</v>
      </c>
      <c r="E80" t="str">
        <f t="shared" si="20"/>
        <v>Cal-37</v>
      </c>
      <c r="F80" t="s">
        <v>44</v>
      </c>
      <c r="G80" s="105" t="str">
        <f t="shared" si="15"/>
        <v>Merchant NPV</v>
      </c>
      <c r="H80" s="20" cm="1">
        <f t="array" ref="H80">INDEX(Financials!$B$5:$AI$260,FinancialWalk!K80,FinancialWalk!L80)</f>
        <v>12201298.483109765</v>
      </c>
      <c r="K80">
        <f>SUMIFS(Financials!$A$5:$A$260,Financials!$D$5:$D$260,FinancialWalk!D80,Financials!$E$5:$E$260,FinancialWalk!E80,Financials!$F$5:$F$260,FinancialWalk!F80)</f>
        <v>252</v>
      </c>
      <c r="L80">
        <f t="shared" si="18"/>
        <v>17</v>
      </c>
    </row>
    <row r="81" spans="2:12" x14ac:dyDescent="0.3">
      <c r="B81" t="str">
        <f t="shared" si="19"/>
        <v>MarinusPortlandYallourn</v>
      </c>
      <c r="C81" t="s">
        <v>64</v>
      </c>
      <c r="D81">
        <v>0.5</v>
      </c>
      <c r="E81" t="str">
        <f t="shared" si="20"/>
        <v>Cal-37</v>
      </c>
      <c r="F81" t="s">
        <v>44</v>
      </c>
      <c r="G81" s="105" t="str">
        <f t="shared" si="15"/>
        <v>Merchant NPV</v>
      </c>
      <c r="H81" s="20" cm="1">
        <f t="array" ref="H81">INDEX(Financials!$B$5:$AI$260,FinancialWalk!K81,FinancialWalk!L81)</f>
        <v>12201298.483109765</v>
      </c>
      <c r="K81">
        <f>SUMIFS(Financials!$A$5:$A$260,Financials!$D$5:$D$260,FinancialWalk!D81,Financials!$E$5:$E$260,FinancialWalk!E81,Financials!$F$5:$F$260,FinancialWalk!F81)</f>
        <v>252</v>
      </c>
      <c r="L81">
        <f t="shared" si="18"/>
        <v>17</v>
      </c>
    </row>
    <row r="82" spans="2:12" x14ac:dyDescent="0.3">
      <c r="B82" t="str">
        <f t="shared" si="19"/>
        <v>MarinusPortlandYallourn</v>
      </c>
      <c r="C82" t="s">
        <v>64</v>
      </c>
      <c r="D82">
        <v>0.5</v>
      </c>
      <c r="E82" t="str">
        <f t="shared" si="20"/>
        <v>Cal-37</v>
      </c>
      <c r="F82" t="s">
        <v>44</v>
      </c>
      <c r="G82" s="105" t="str">
        <f t="shared" si="15"/>
        <v>Merchant NPV</v>
      </c>
      <c r="H82" s="20" cm="1">
        <f t="array" ref="H82">INDEX(Financials!$B$5:$AI$260,FinancialWalk!K82,FinancialWalk!L82)</f>
        <v>12201298.483109765</v>
      </c>
      <c r="K82">
        <f>SUMIFS(Financials!$A$5:$A$260,Financials!$D$5:$D$260,FinancialWalk!D82,Financials!$E$5:$E$260,FinancialWalk!E82,Financials!$F$5:$F$260,FinancialWalk!F82)</f>
        <v>252</v>
      </c>
      <c r="L82">
        <f t="shared" si="18"/>
        <v>17</v>
      </c>
    </row>
    <row r="83" spans="2:12" x14ac:dyDescent="0.3">
      <c r="B83" t="str">
        <f t="shared" si="19"/>
        <v>MarinusPortlandYallourn</v>
      </c>
      <c r="C83" t="s">
        <v>64</v>
      </c>
      <c r="D83">
        <v>0.5</v>
      </c>
      <c r="E83" t="str">
        <f t="shared" si="20"/>
        <v>Cal-37</v>
      </c>
      <c r="F83" t="s">
        <v>44</v>
      </c>
      <c r="G83" s="105" t="str">
        <f t="shared" si="15"/>
        <v>Merchant NPV</v>
      </c>
      <c r="H83" s="20" cm="1">
        <f t="array" ref="H83">INDEX(Financials!$B$5:$AI$260,FinancialWalk!K83,FinancialWalk!L83)</f>
        <v>12201298.483109765</v>
      </c>
      <c r="K83">
        <f>SUMIFS(Financials!$A$5:$A$260,Financials!$D$5:$D$260,FinancialWalk!D83,Financials!$E$5:$E$260,FinancialWalk!E83,Financials!$F$5:$F$260,FinancialWalk!F83)</f>
        <v>252</v>
      </c>
      <c r="L83">
        <f t="shared" si="18"/>
        <v>17</v>
      </c>
    </row>
    <row r="84" spans="2:12" x14ac:dyDescent="0.3">
      <c r="B84" t="str">
        <f t="shared" si="19"/>
        <v>MarinusPortlandYallourn</v>
      </c>
      <c r="C84" t="s">
        <v>64</v>
      </c>
      <c r="D84">
        <v>0.25</v>
      </c>
      <c r="E84" t="str">
        <f t="shared" si="20"/>
        <v>Cal-37</v>
      </c>
      <c r="F84" t="s">
        <v>44</v>
      </c>
      <c r="G84" s="105" t="str">
        <f t="shared" si="15"/>
        <v>Merchant NPV</v>
      </c>
      <c r="H84" s="20" cm="1">
        <f t="array" ref="H84">INDEX(Financials!$B$5:$AI$260,FinancialWalk!K84,FinancialWalk!L84)</f>
        <v>-3721439.8387847026</v>
      </c>
      <c r="K84">
        <f>SUMIFS(Financials!$A$5:$A$260,Financials!$D$5:$D$260,FinancialWalk!D84,Financials!$E$5:$E$260,FinancialWalk!E84,Financials!$F$5:$F$260,FinancialWalk!F84)</f>
        <v>253</v>
      </c>
      <c r="L84">
        <f t="shared" si="18"/>
        <v>17</v>
      </c>
    </row>
    <row r="85" spans="2:12" x14ac:dyDescent="0.3">
      <c r="B85" t="str">
        <f t="shared" si="19"/>
        <v>MarinusPortlandYallourn</v>
      </c>
      <c r="C85" t="s">
        <v>64</v>
      </c>
      <c r="D85">
        <v>0.25</v>
      </c>
      <c r="E85" t="str">
        <f t="shared" si="20"/>
        <v>Cal-37</v>
      </c>
      <c r="F85" t="s">
        <v>44</v>
      </c>
      <c r="G85" s="105" t="str">
        <f t="shared" si="15"/>
        <v>Merchant NPV</v>
      </c>
      <c r="H85" s="20" cm="1">
        <f t="array" ref="H85">INDEX(Financials!$B$5:$AI$260,FinancialWalk!K85,FinancialWalk!L85)</f>
        <v>-3721439.8387847026</v>
      </c>
      <c r="K85">
        <f>SUMIFS(Financials!$A$5:$A$260,Financials!$D$5:$D$260,FinancialWalk!D85,Financials!$E$5:$E$260,FinancialWalk!E85,Financials!$F$5:$F$260,FinancialWalk!F85)</f>
        <v>253</v>
      </c>
      <c r="L85">
        <f t="shared" si="18"/>
        <v>17</v>
      </c>
    </row>
    <row r="86" spans="2:12" x14ac:dyDescent="0.3">
      <c r="B86" t="str">
        <f t="shared" si="19"/>
        <v>MarinusPortlandYallourn</v>
      </c>
      <c r="C86" t="s">
        <v>64</v>
      </c>
      <c r="D86">
        <v>0.25</v>
      </c>
      <c r="E86" t="str">
        <f t="shared" si="20"/>
        <v>Cal-37</v>
      </c>
      <c r="F86" t="s">
        <v>44</v>
      </c>
      <c r="G86" s="105" t="str">
        <f t="shared" si="15"/>
        <v>Merchant NPV</v>
      </c>
      <c r="H86" s="20" cm="1">
        <f t="array" ref="H86">INDEX(Financials!$B$5:$AI$260,FinancialWalk!K86,FinancialWalk!L86)</f>
        <v>-3721439.8387847026</v>
      </c>
      <c r="K86">
        <f>SUMIFS(Financials!$A$5:$A$260,Financials!$D$5:$D$260,FinancialWalk!D86,Financials!$E$5:$E$260,FinancialWalk!E86,Financials!$F$5:$F$260,FinancialWalk!F86)</f>
        <v>253</v>
      </c>
      <c r="L86">
        <f t="shared" si="18"/>
        <v>17</v>
      </c>
    </row>
    <row r="87" spans="2:12" x14ac:dyDescent="0.3">
      <c r="B87" t="str">
        <f t="shared" si="19"/>
        <v>MarinusPortlandYallourn</v>
      </c>
      <c r="C87" t="s">
        <v>64</v>
      </c>
      <c r="D87">
        <v>0.25</v>
      </c>
      <c r="E87" t="str">
        <f t="shared" si="20"/>
        <v>Cal-37</v>
      </c>
      <c r="F87" t="s">
        <v>44</v>
      </c>
      <c r="G87" s="105" t="str">
        <f t="shared" si="15"/>
        <v>Merchant NPV</v>
      </c>
      <c r="H87" s="20" cm="1">
        <f t="array" ref="H87">INDEX(Financials!$B$5:$AI$260,FinancialWalk!K87,FinancialWalk!L87)</f>
        <v>-3721439.8387847026</v>
      </c>
      <c r="K87">
        <f>SUMIFS(Financials!$A$5:$A$260,Financials!$D$5:$D$260,FinancialWalk!D87,Financials!$E$5:$E$260,FinancialWalk!E87,Financials!$F$5:$F$260,FinancialWalk!F87)</f>
        <v>253</v>
      </c>
      <c r="L87">
        <f t="shared" si="18"/>
        <v>17</v>
      </c>
    </row>
    <row r="88" spans="2:12" x14ac:dyDescent="0.3">
      <c r="B88" t="str">
        <f t="shared" si="19"/>
        <v>MarinusPortlandYallourn</v>
      </c>
      <c r="C88" t="s">
        <v>64</v>
      </c>
      <c r="D88">
        <v>0.05</v>
      </c>
      <c r="E88" t="str">
        <f t="shared" si="20"/>
        <v>Cal-37</v>
      </c>
      <c r="F88" t="s">
        <v>44</v>
      </c>
      <c r="G88" s="105" t="str">
        <f t="shared" si="15"/>
        <v>Merchant NPV</v>
      </c>
      <c r="H88" s="20" cm="1">
        <f t="array" ref="H88">INDEX(Financials!$B$5:$AI$260,FinancialWalk!K88,FinancialWalk!L88)</f>
        <v>-23738993.377154447</v>
      </c>
      <c r="K88">
        <f>SUMIFS(Financials!$A$5:$A$260,Financials!$D$5:$D$260,FinancialWalk!D88,Financials!$E$5:$E$260,FinancialWalk!E88,Financials!$F$5:$F$260,FinancialWalk!F88)</f>
        <v>254</v>
      </c>
      <c r="L88">
        <f t="shared" si="18"/>
        <v>17</v>
      </c>
    </row>
    <row r="89" spans="2:12" x14ac:dyDescent="0.3">
      <c r="B89" t="str">
        <f t="shared" si="19"/>
        <v>MarinusPortlandYallourn</v>
      </c>
      <c r="C89" t="s">
        <v>64</v>
      </c>
      <c r="D89">
        <v>0.05</v>
      </c>
      <c r="E89" t="str">
        <f t="shared" si="20"/>
        <v>Cal-37</v>
      </c>
      <c r="F89" t="s">
        <v>44</v>
      </c>
      <c r="G89" s="105" t="str">
        <f t="shared" si="15"/>
        <v>Merchant NPV</v>
      </c>
      <c r="H89" s="20" cm="1">
        <f t="array" ref="H89">INDEX(Financials!$B$5:$AI$260,FinancialWalk!K89,FinancialWalk!L89)</f>
        <v>-23738993.377154447</v>
      </c>
      <c r="K89">
        <f>SUMIFS(Financials!$A$5:$A$260,Financials!$D$5:$D$260,FinancialWalk!D89,Financials!$E$5:$E$260,FinancialWalk!E89,Financials!$F$5:$F$260,FinancialWalk!F89)</f>
        <v>254</v>
      </c>
      <c r="L89">
        <f t="shared" si="18"/>
        <v>17</v>
      </c>
    </row>
    <row r="90" spans="2:12" x14ac:dyDescent="0.3">
      <c r="B90" t="str">
        <f t="shared" si="19"/>
        <v>MarinusPortlandYallourn</v>
      </c>
      <c r="C90" t="s">
        <v>64</v>
      </c>
      <c r="D90">
        <v>0.05</v>
      </c>
      <c r="E90" t="str">
        <f t="shared" si="20"/>
        <v>Cal-37</v>
      </c>
      <c r="F90" t="s">
        <v>44</v>
      </c>
      <c r="G90" s="105" t="str">
        <f t="shared" si="15"/>
        <v>Merchant NPV</v>
      </c>
      <c r="H90" s="20" cm="1">
        <f t="array" ref="H90">INDEX(Financials!$B$5:$AI$260,FinancialWalk!K90,FinancialWalk!L90)</f>
        <v>-23738993.377154447</v>
      </c>
      <c r="K90">
        <f>SUMIFS(Financials!$A$5:$A$260,Financials!$D$5:$D$260,FinancialWalk!D90,Financials!$E$5:$E$260,FinancialWalk!E90,Financials!$F$5:$F$260,FinancialWalk!F90)</f>
        <v>254</v>
      </c>
      <c r="L90">
        <f t="shared" si="18"/>
        <v>17</v>
      </c>
    </row>
    <row r="91" spans="2:12" x14ac:dyDescent="0.3">
      <c r="B91" t="str">
        <f t="shared" si="19"/>
        <v>MarinusPortlandYallourn</v>
      </c>
      <c r="C91" t="s">
        <v>64</v>
      </c>
      <c r="D91">
        <v>0</v>
      </c>
      <c r="E91" t="str">
        <f t="shared" si="20"/>
        <v>Cal-37</v>
      </c>
      <c r="F91" t="s">
        <v>44</v>
      </c>
      <c r="G91" s="105" t="str">
        <f t="shared" si="15"/>
        <v>Merchant NPV</v>
      </c>
      <c r="H91" s="20" cm="1">
        <f t="array" ref="H91">INDEX(Financials!$B$5:$AI$260,FinancialWalk!K91,FinancialWalk!L91)</f>
        <v>-47228705.857117869</v>
      </c>
      <c r="K91">
        <f>SUMIFS(Financials!$A$5:$A$260,Financials!$D$5:$D$260,FinancialWalk!D91,Financials!$E$5:$E$260,FinancialWalk!E91,Financials!$F$5:$F$260,FinancialWalk!F91)</f>
        <v>255</v>
      </c>
      <c r="L91">
        <f t="shared" si="18"/>
        <v>17</v>
      </c>
    </row>
    <row r="92" spans="2:12" x14ac:dyDescent="0.3">
      <c r="B92" t="str">
        <f t="shared" si="19"/>
        <v>MarinusPortlandYallourn</v>
      </c>
      <c r="C92" t="s">
        <v>64</v>
      </c>
      <c r="D92" t="s">
        <v>24</v>
      </c>
      <c r="E92" t="str">
        <f t="shared" si="20"/>
        <v>Cal-37</v>
      </c>
      <c r="F92" t="s">
        <v>44</v>
      </c>
      <c r="G92" s="105" t="str">
        <f t="shared" si="15"/>
        <v>Merchant NPV</v>
      </c>
      <c r="H92" s="20" cm="1">
        <f t="array" ref="H92">INDEX(Financials!$B$5:$AI$260,FinancialWalk!K92,FinancialWalk!L92)</f>
        <v>11415577.048944794</v>
      </c>
      <c r="K92">
        <f>SUMIFS(Financials!$A$5:$A$260,Financials!$D$5:$D$260,FinancialWalk!D92,Financials!$E$5:$E$260,FinancialWalk!E92,Financials!$F$5:$F$260,FinancialWalk!F92)</f>
        <v>256</v>
      </c>
      <c r="L92">
        <f t="shared" si="18"/>
        <v>17</v>
      </c>
    </row>
    <row r="93" spans="2:12" x14ac:dyDescent="0.3">
      <c r="B93" t="str">
        <f>$B$2</f>
        <v>MarinusPortlandYallourn</v>
      </c>
      <c r="C93" t="s">
        <v>64</v>
      </c>
      <c r="D93">
        <v>1</v>
      </c>
      <c r="E93" t="s">
        <v>18</v>
      </c>
      <c r="F93" t="s">
        <v>34</v>
      </c>
      <c r="G93" s="105" t="str">
        <f>$P$17</f>
        <v>Merchant ROI</v>
      </c>
      <c r="H93" s="13" cm="1">
        <f t="array" ref="H93">INDEX(Financials!$B$5:$AI$260,FinancialWalk!K93,FinancialWalk!L93)</f>
        <v>1.7061132658995226</v>
      </c>
      <c r="K93">
        <f>SUMIFS(Financials!$A$5:$A$260,Financials!$D$5:$D$260,FinancialWalk!D93,Financials!$E$5:$E$260,FinancialWalk!E93,Financials!$F$5:$F$260,FinancialWalk!F93)</f>
        <v>121</v>
      </c>
      <c r="L93">
        <f t="shared" si="18"/>
        <v>18</v>
      </c>
    </row>
    <row r="94" spans="2:12" x14ac:dyDescent="0.3">
      <c r="B94" t="str">
        <f>B93</f>
        <v>MarinusPortlandYallourn</v>
      </c>
      <c r="C94" t="s">
        <v>64</v>
      </c>
      <c r="D94">
        <v>0.95</v>
      </c>
      <c r="E94" t="str">
        <f>E93</f>
        <v>Cal-37</v>
      </c>
      <c r="F94" t="s">
        <v>34</v>
      </c>
      <c r="G94" s="105" t="str">
        <f t="shared" ref="G94:G136" si="21">$P$17</f>
        <v>Merchant ROI</v>
      </c>
      <c r="H94" s="13" cm="1">
        <f t="array" ref="H94">INDEX(Financials!$B$5:$AI$260,FinancialWalk!K94,FinancialWalk!L94)</f>
        <v>0.8137110863625876</v>
      </c>
      <c r="K94">
        <f>SUMIFS(Financials!$A$5:$A$260,Financials!$D$5:$D$260,FinancialWalk!D94,Financials!$E$5:$E$260,FinancialWalk!E94,Financials!$F$5:$F$260,FinancialWalk!F94)</f>
        <v>122</v>
      </c>
      <c r="L94">
        <f t="shared" si="18"/>
        <v>18</v>
      </c>
    </row>
    <row r="95" spans="2:12" x14ac:dyDescent="0.3">
      <c r="B95" t="str">
        <f t="shared" ref="B95:B114" si="22">B94</f>
        <v>MarinusPortlandYallourn</v>
      </c>
      <c r="C95" t="s">
        <v>64</v>
      </c>
      <c r="D95">
        <v>0.95</v>
      </c>
      <c r="E95" t="str">
        <f t="shared" ref="E95:E114" si="23">E94</f>
        <v>Cal-37</v>
      </c>
      <c r="F95" t="s">
        <v>34</v>
      </c>
      <c r="G95" s="105" t="str">
        <f t="shared" si="21"/>
        <v>Merchant ROI</v>
      </c>
      <c r="H95" s="13" cm="1">
        <f t="array" ref="H95">INDEX(Financials!$B$5:$AI$260,FinancialWalk!K95,FinancialWalk!L95)</f>
        <v>0.8137110863625876</v>
      </c>
      <c r="K95">
        <f>SUMIFS(Financials!$A$5:$A$260,Financials!$D$5:$D$260,FinancialWalk!D95,Financials!$E$5:$E$260,FinancialWalk!E95,Financials!$F$5:$F$260,FinancialWalk!F95)</f>
        <v>122</v>
      </c>
      <c r="L95">
        <f t="shared" si="18"/>
        <v>18</v>
      </c>
    </row>
    <row r="96" spans="2:12" x14ac:dyDescent="0.3">
      <c r="B96" t="str">
        <f t="shared" si="22"/>
        <v>MarinusPortlandYallourn</v>
      </c>
      <c r="C96" t="s">
        <v>64</v>
      </c>
      <c r="D96">
        <v>0.95</v>
      </c>
      <c r="E96" t="str">
        <f t="shared" si="23"/>
        <v>Cal-37</v>
      </c>
      <c r="F96" t="s">
        <v>34</v>
      </c>
      <c r="G96" s="105" t="str">
        <f t="shared" si="21"/>
        <v>Merchant ROI</v>
      </c>
      <c r="H96" s="13" cm="1">
        <f t="array" ref="H96">INDEX(Financials!$B$5:$AI$260,FinancialWalk!K96,FinancialWalk!L96)</f>
        <v>0.8137110863625876</v>
      </c>
      <c r="K96">
        <f>SUMIFS(Financials!$A$5:$A$260,Financials!$D$5:$D$260,FinancialWalk!D96,Financials!$E$5:$E$260,FinancialWalk!E96,Financials!$F$5:$F$260,FinancialWalk!F96)</f>
        <v>122</v>
      </c>
      <c r="L96">
        <f t="shared" si="18"/>
        <v>18</v>
      </c>
    </row>
    <row r="97" spans="2:12" x14ac:dyDescent="0.3">
      <c r="B97" t="str">
        <f t="shared" si="22"/>
        <v>MarinusPortlandYallourn</v>
      </c>
      <c r="C97" t="s">
        <v>64</v>
      </c>
      <c r="D97">
        <v>0.75</v>
      </c>
      <c r="E97" t="str">
        <f t="shared" si="23"/>
        <v>Cal-37</v>
      </c>
      <c r="F97" t="s">
        <v>34</v>
      </c>
      <c r="G97" s="105" t="str">
        <f t="shared" si="21"/>
        <v>Merchant ROI</v>
      </c>
      <c r="H97" s="13" cm="1">
        <f t="array" ref="H97">INDEX(Financials!$B$5:$AI$260,FinancialWalk!K97,FinancialWalk!L97)</f>
        <v>0.42982514093687685</v>
      </c>
      <c r="K97">
        <f>SUMIFS(Financials!$A$5:$A$260,Financials!$D$5:$D$260,FinancialWalk!D97,Financials!$E$5:$E$260,FinancialWalk!E97,Financials!$F$5:$F$260,FinancialWalk!F97)</f>
        <v>123</v>
      </c>
      <c r="L97">
        <f t="shared" si="18"/>
        <v>18</v>
      </c>
    </row>
    <row r="98" spans="2:12" x14ac:dyDescent="0.3">
      <c r="B98" t="str">
        <f t="shared" si="22"/>
        <v>MarinusPortlandYallourn</v>
      </c>
      <c r="C98" t="s">
        <v>64</v>
      </c>
      <c r="D98">
        <v>0.75</v>
      </c>
      <c r="E98" t="str">
        <f t="shared" si="23"/>
        <v>Cal-37</v>
      </c>
      <c r="F98" t="s">
        <v>34</v>
      </c>
      <c r="G98" s="105" t="str">
        <f t="shared" si="21"/>
        <v>Merchant ROI</v>
      </c>
      <c r="H98" s="13" cm="1">
        <f t="array" ref="H98">INDEX(Financials!$B$5:$AI$260,FinancialWalk!K98,FinancialWalk!L98)</f>
        <v>0.42982514093687685</v>
      </c>
      <c r="K98">
        <f>SUMIFS(Financials!$A$5:$A$260,Financials!$D$5:$D$260,FinancialWalk!D98,Financials!$E$5:$E$260,FinancialWalk!E98,Financials!$F$5:$F$260,FinancialWalk!F98)</f>
        <v>123</v>
      </c>
      <c r="L98">
        <f t="shared" si="18"/>
        <v>18</v>
      </c>
    </row>
    <row r="99" spans="2:12" x14ac:dyDescent="0.3">
      <c r="B99" t="str">
        <f t="shared" si="22"/>
        <v>MarinusPortlandYallourn</v>
      </c>
      <c r="C99" t="s">
        <v>64</v>
      </c>
      <c r="D99">
        <v>0.75</v>
      </c>
      <c r="E99" t="str">
        <f t="shared" si="23"/>
        <v>Cal-37</v>
      </c>
      <c r="F99" t="s">
        <v>34</v>
      </c>
      <c r="G99" s="105" t="str">
        <f t="shared" si="21"/>
        <v>Merchant ROI</v>
      </c>
      <c r="H99" s="13" cm="1">
        <f t="array" ref="H99">INDEX(Financials!$B$5:$AI$260,FinancialWalk!K99,FinancialWalk!L99)</f>
        <v>0.42982514093687685</v>
      </c>
      <c r="K99">
        <f>SUMIFS(Financials!$A$5:$A$260,Financials!$D$5:$D$260,FinancialWalk!D99,Financials!$E$5:$E$260,FinancialWalk!E99,Financials!$F$5:$F$260,FinancialWalk!F99)</f>
        <v>123</v>
      </c>
      <c r="L99">
        <f t="shared" si="18"/>
        <v>18</v>
      </c>
    </row>
    <row r="100" spans="2:12" x14ac:dyDescent="0.3">
      <c r="B100" t="str">
        <f t="shared" si="22"/>
        <v>MarinusPortlandYallourn</v>
      </c>
      <c r="C100" t="s">
        <v>64</v>
      </c>
      <c r="D100">
        <v>0.75</v>
      </c>
      <c r="E100" t="str">
        <f t="shared" si="23"/>
        <v>Cal-37</v>
      </c>
      <c r="F100" t="s">
        <v>34</v>
      </c>
      <c r="G100" s="105" t="str">
        <f t="shared" si="21"/>
        <v>Merchant ROI</v>
      </c>
      <c r="H100" s="13" cm="1">
        <f t="array" ref="H100">INDEX(Financials!$B$5:$AI$260,FinancialWalk!K100,FinancialWalk!L100)</f>
        <v>0.42982514093687685</v>
      </c>
      <c r="K100">
        <f>SUMIFS(Financials!$A$5:$A$260,Financials!$D$5:$D$260,FinancialWalk!D100,Financials!$E$5:$E$260,FinancialWalk!E100,Financials!$F$5:$F$260,FinancialWalk!F100)</f>
        <v>123</v>
      </c>
      <c r="L100">
        <f t="shared" si="18"/>
        <v>18</v>
      </c>
    </row>
    <row r="101" spans="2:12" x14ac:dyDescent="0.3">
      <c r="B101" t="str">
        <f t="shared" si="22"/>
        <v>MarinusPortlandYallourn</v>
      </c>
      <c r="C101" t="s">
        <v>64</v>
      </c>
      <c r="D101">
        <v>0.5</v>
      </c>
      <c r="E101" t="str">
        <f t="shared" si="23"/>
        <v>Cal-37</v>
      </c>
      <c r="F101" t="s">
        <v>34</v>
      </c>
      <c r="G101" s="105" t="str">
        <f t="shared" si="21"/>
        <v>Merchant ROI</v>
      </c>
      <c r="H101" s="13" cm="1">
        <f t="array" ref="H101">INDEX(Financials!$B$5:$AI$260,FinancialWalk!K101,FinancialWalk!L101)</f>
        <v>0.19096588883951887</v>
      </c>
      <c r="K101">
        <f>SUMIFS(Financials!$A$5:$A$260,Financials!$D$5:$D$260,FinancialWalk!D101,Financials!$E$5:$E$260,FinancialWalk!E101,Financials!$F$5:$F$260,FinancialWalk!F101)</f>
        <v>124</v>
      </c>
      <c r="L101">
        <f t="shared" si="18"/>
        <v>18</v>
      </c>
    </row>
    <row r="102" spans="2:12" x14ac:dyDescent="0.3">
      <c r="B102" t="str">
        <f t="shared" si="22"/>
        <v>MarinusPortlandYallourn</v>
      </c>
      <c r="C102" t="s">
        <v>64</v>
      </c>
      <c r="D102">
        <v>0.5</v>
      </c>
      <c r="E102" t="str">
        <f t="shared" si="23"/>
        <v>Cal-37</v>
      </c>
      <c r="F102" t="s">
        <v>34</v>
      </c>
      <c r="G102" s="105" t="str">
        <f t="shared" si="21"/>
        <v>Merchant ROI</v>
      </c>
      <c r="H102" s="13" cm="1">
        <f t="array" ref="H102">INDEX(Financials!$B$5:$AI$260,FinancialWalk!K102,FinancialWalk!L102)</f>
        <v>0.19096588883951887</v>
      </c>
      <c r="K102">
        <f>SUMIFS(Financials!$A$5:$A$260,Financials!$D$5:$D$260,FinancialWalk!D102,Financials!$E$5:$E$260,FinancialWalk!E102,Financials!$F$5:$F$260,FinancialWalk!F102)</f>
        <v>124</v>
      </c>
      <c r="L102">
        <f t="shared" si="18"/>
        <v>18</v>
      </c>
    </row>
    <row r="103" spans="2:12" x14ac:dyDescent="0.3">
      <c r="B103" t="str">
        <f t="shared" si="22"/>
        <v>MarinusPortlandYallourn</v>
      </c>
      <c r="C103" t="s">
        <v>64</v>
      </c>
      <c r="D103">
        <v>0.5</v>
      </c>
      <c r="E103" t="str">
        <f t="shared" si="23"/>
        <v>Cal-37</v>
      </c>
      <c r="F103" t="s">
        <v>34</v>
      </c>
      <c r="G103" s="105" t="str">
        <f t="shared" si="21"/>
        <v>Merchant ROI</v>
      </c>
      <c r="H103" s="13" cm="1">
        <f t="array" ref="H103">INDEX(Financials!$B$5:$AI$260,FinancialWalk!K103,FinancialWalk!L103)</f>
        <v>0.19096588883951887</v>
      </c>
      <c r="K103">
        <f>SUMIFS(Financials!$A$5:$A$260,Financials!$D$5:$D$260,FinancialWalk!D103,Financials!$E$5:$E$260,FinancialWalk!E103,Financials!$F$5:$F$260,FinancialWalk!F103)</f>
        <v>124</v>
      </c>
      <c r="L103">
        <f t="shared" si="18"/>
        <v>18</v>
      </c>
    </row>
    <row r="104" spans="2:12" x14ac:dyDescent="0.3">
      <c r="B104" t="str">
        <f t="shared" si="22"/>
        <v>MarinusPortlandYallourn</v>
      </c>
      <c r="C104" t="s">
        <v>64</v>
      </c>
      <c r="D104">
        <v>0.5</v>
      </c>
      <c r="E104" t="str">
        <f t="shared" si="23"/>
        <v>Cal-37</v>
      </c>
      <c r="F104" t="s">
        <v>34</v>
      </c>
      <c r="G104" s="105" t="str">
        <f t="shared" si="21"/>
        <v>Merchant ROI</v>
      </c>
      <c r="H104" s="13" cm="1">
        <f t="array" ref="H104">INDEX(Financials!$B$5:$AI$260,FinancialWalk!K104,FinancialWalk!L104)</f>
        <v>0.19096588883951887</v>
      </c>
      <c r="K104">
        <f>SUMIFS(Financials!$A$5:$A$260,Financials!$D$5:$D$260,FinancialWalk!D104,Financials!$E$5:$E$260,FinancialWalk!E104,Financials!$F$5:$F$260,FinancialWalk!F104)</f>
        <v>124</v>
      </c>
      <c r="L104">
        <f t="shared" si="18"/>
        <v>18</v>
      </c>
    </row>
    <row r="105" spans="2:12" x14ac:dyDescent="0.3">
      <c r="B105" t="str">
        <f t="shared" si="22"/>
        <v>MarinusPortlandYallourn</v>
      </c>
      <c r="C105" t="s">
        <v>64</v>
      </c>
      <c r="D105">
        <v>0.5</v>
      </c>
      <c r="E105" t="str">
        <f t="shared" si="23"/>
        <v>Cal-37</v>
      </c>
      <c r="F105" t="s">
        <v>34</v>
      </c>
      <c r="G105" s="105" t="str">
        <f t="shared" si="21"/>
        <v>Merchant ROI</v>
      </c>
      <c r="H105" s="13" cm="1">
        <f t="array" ref="H105">INDEX(Financials!$B$5:$AI$260,FinancialWalk!K105,FinancialWalk!L105)</f>
        <v>0.19096588883951887</v>
      </c>
      <c r="K105">
        <f>SUMIFS(Financials!$A$5:$A$260,Financials!$D$5:$D$260,FinancialWalk!D105,Financials!$E$5:$E$260,FinancialWalk!E105,Financials!$F$5:$F$260,FinancialWalk!F105)</f>
        <v>124</v>
      </c>
      <c r="L105">
        <f t="shared" si="18"/>
        <v>18</v>
      </c>
    </row>
    <row r="106" spans="2:12" x14ac:dyDescent="0.3">
      <c r="B106" t="str">
        <f t="shared" si="22"/>
        <v>MarinusPortlandYallourn</v>
      </c>
      <c r="C106" t="s">
        <v>64</v>
      </c>
      <c r="D106">
        <v>0.25</v>
      </c>
      <c r="E106" t="str">
        <f t="shared" si="23"/>
        <v>Cal-37</v>
      </c>
      <c r="F106" t="s">
        <v>34</v>
      </c>
      <c r="G106" s="105" t="str">
        <f t="shared" si="21"/>
        <v>Merchant ROI</v>
      </c>
      <c r="H106" s="13" cm="1">
        <f t="array" ref="H106">INDEX(Financials!$B$5:$AI$260,FinancialWalk!K106,FinancialWalk!L106)</f>
        <v>-5.5109057957738336E-2</v>
      </c>
      <c r="K106">
        <f>SUMIFS(Financials!$A$5:$A$260,Financials!$D$5:$D$260,FinancialWalk!D106,Financials!$E$5:$E$260,FinancialWalk!E106,Financials!$F$5:$F$260,FinancialWalk!F106)</f>
        <v>125</v>
      </c>
      <c r="L106">
        <f t="shared" si="18"/>
        <v>18</v>
      </c>
    </row>
    <row r="107" spans="2:12" x14ac:dyDescent="0.3">
      <c r="B107" t="str">
        <f t="shared" si="22"/>
        <v>MarinusPortlandYallourn</v>
      </c>
      <c r="C107" t="s">
        <v>64</v>
      </c>
      <c r="D107">
        <v>0.25</v>
      </c>
      <c r="E107" t="str">
        <f t="shared" si="23"/>
        <v>Cal-37</v>
      </c>
      <c r="F107" t="s">
        <v>34</v>
      </c>
      <c r="G107" s="105" t="str">
        <f t="shared" si="21"/>
        <v>Merchant ROI</v>
      </c>
      <c r="H107" s="13" cm="1">
        <f t="array" ref="H107">INDEX(Financials!$B$5:$AI$260,FinancialWalk!K107,FinancialWalk!L107)</f>
        <v>-5.5109057957738336E-2</v>
      </c>
      <c r="K107">
        <f>SUMIFS(Financials!$A$5:$A$260,Financials!$D$5:$D$260,FinancialWalk!D107,Financials!$E$5:$E$260,FinancialWalk!E107,Financials!$F$5:$F$260,FinancialWalk!F107)</f>
        <v>125</v>
      </c>
      <c r="L107">
        <f t="shared" si="18"/>
        <v>18</v>
      </c>
    </row>
    <row r="108" spans="2:12" x14ac:dyDescent="0.3">
      <c r="B108" t="str">
        <f t="shared" si="22"/>
        <v>MarinusPortlandYallourn</v>
      </c>
      <c r="C108" t="s">
        <v>64</v>
      </c>
      <c r="D108">
        <v>0.25</v>
      </c>
      <c r="E108" t="str">
        <f t="shared" si="23"/>
        <v>Cal-37</v>
      </c>
      <c r="F108" t="s">
        <v>34</v>
      </c>
      <c r="G108" s="105" t="str">
        <f t="shared" si="21"/>
        <v>Merchant ROI</v>
      </c>
      <c r="H108" s="13" cm="1">
        <f t="array" ref="H108">INDEX(Financials!$B$5:$AI$260,FinancialWalk!K108,FinancialWalk!L108)</f>
        <v>-5.5109057957738336E-2</v>
      </c>
      <c r="K108">
        <f>SUMIFS(Financials!$A$5:$A$260,Financials!$D$5:$D$260,FinancialWalk!D108,Financials!$E$5:$E$260,FinancialWalk!E108,Financials!$F$5:$F$260,FinancialWalk!F108)</f>
        <v>125</v>
      </c>
      <c r="L108">
        <f t="shared" si="18"/>
        <v>18</v>
      </c>
    </row>
    <row r="109" spans="2:12" x14ac:dyDescent="0.3">
      <c r="B109" t="str">
        <f t="shared" si="22"/>
        <v>MarinusPortlandYallourn</v>
      </c>
      <c r="C109" t="s">
        <v>64</v>
      </c>
      <c r="D109">
        <v>0.25</v>
      </c>
      <c r="E109" t="str">
        <f t="shared" si="23"/>
        <v>Cal-37</v>
      </c>
      <c r="F109" t="s">
        <v>34</v>
      </c>
      <c r="G109" s="105" t="str">
        <f t="shared" si="21"/>
        <v>Merchant ROI</v>
      </c>
      <c r="H109" s="13" cm="1">
        <f t="array" ref="H109">INDEX(Financials!$B$5:$AI$260,FinancialWalk!K109,FinancialWalk!L109)</f>
        <v>-5.5109057957738336E-2</v>
      </c>
      <c r="K109">
        <f>SUMIFS(Financials!$A$5:$A$260,Financials!$D$5:$D$260,FinancialWalk!D109,Financials!$E$5:$E$260,FinancialWalk!E109,Financials!$F$5:$F$260,FinancialWalk!F109)</f>
        <v>125</v>
      </c>
      <c r="L109">
        <f t="shared" si="18"/>
        <v>18</v>
      </c>
    </row>
    <row r="110" spans="2:12" x14ac:dyDescent="0.3">
      <c r="B110" t="str">
        <f t="shared" si="22"/>
        <v>MarinusPortlandYallourn</v>
      </c>
      <c r="C110" t="s">
        <v>64</v>
      </c>
      <c r="D110">
        <v>0.05</v>
      </c>
      <c r="E110" t="str">
        <f t="shared" si="23"/>
        <v>Cal-37</v>
      </c>
      <c r="F110" t="s">
        <v>34</v>
      </c>
      <c r="G110" s="105" t="str">
        <f t="shared" si="21"/>
        <v>Merchant ROI</v>
      </c>
      <c r="H110" s="13" cm="1">
        <f t="array" ref="H110">INDEX(Financials!$B$5:$AI$260,FinancialWalk!K110,FinancialWalk!L110)</f>
        <v>-0.37450882160179716</v>
      </c>
      <c r="K110">
        <f>SUMIFS(Financials!$A$5:$A$260,Financials!$D$5:$D$260,FinancialWalk!D110,Financials!$E$5:$E$260,FinancialWalk!E110,Financials!$F$5:$F$260,FinancialWalk!F110)</f>
        <v>126</v>
      </c>
      <c r="L110">
        <f t="shared" si="18"/>
        <v>18</v>
      </c>
    </row>
    <row r="111" spans="2:12" x14ac:dyDescent="0.3">
      <c r="B111" t="str">
        <f t="shared" si="22"/>
        <v>MarinusPortlandYallourn</v>
      </c>
      <c r="C111" t="s">
        <v>64</v>
      </c>
      <c r="D111">
        <v>0.05</v>
      </c>
      <c r="E111" t="str">
        <f t="shared" si="23"/>
        <v>Cal-37</v>
      </c>
      <c r="F111" t="s">
        <v>34</v>
      </c>
      <c r="G111" s="105" t="str">
        <f t="shared" si="21"/>
        <v>Merchant ROI</v>
      </c>
      <c r="H111" s="13" cm="1">
        <f t="array" ref="H111">INDEX(Financials!$B$5:$AI$260,FinancialWalk!K111,FinancialWalk!L111)</f>
        <v>-0.37450882160179716</v>
      </c>
      <c r="K111">
        <f>SUMIFS(Financials!$A$5:$A$260,Financials!$D$5:$D$260,FinancialWalk!D111,Financials!$E$5:$E$260,FinancialWalk!E111,Financials!$F$5:$F$260,FinancialWalk!F111)</f>
        <v>126</v>
      </c>
      <c r="L111">
        <f t="shared" si="18"/>
        <v>18</v>
      </c>
    </row>
    <row r="112" spans="2:12" x14ac:dyDescent="0.3">
      <c r="B112" t="str">
        <f t="shared" si="22"/>
        <v>MarinusPortlandYallourn</v>
      </c>
      <c r="C112" t="s">
        <v>64</v>
      </c>
      <c r="D112">
        <v>0.05</v>
      </c>
      <c r="E112" t="str">
        <f t="shared" si="23"/>
        <v>Cal-37</v>
      </c>
      <c r="F112" t="s">
        <v>34</v>
      </c>
      <c r="G112" s="105" t="str">
        <f t="shared" si="21"/>
        <v>Merchant ROI</v>
      </c>
      <c r="H112" s="13" cm="1">
        <f t="array" ref="H112">INDEX(Financials!$B$5:$AI$260,FinancialWalk!K112,FinancialWalk!L112)</f>
        <v>-0.37450882160179716</v>
      </c>
      <c r="K112">
        <f>SUMIFS(Financials!$A$5:$A$260,Financials!$D$5:$D$260,FinancialWalk!D112,Financials!$E$5:$E$260,FinancialWalk!E112,Financials!$F$5:$F$260,FinancialWalk!F112)</f>
        <v>126</v>
      </c>
      <c r="L112">
        <f t="shared" si="18"/>
        <v>18</v>
      </c>
    </row>
    <row r="113" spans="2:12" x14ac:dyDescent="0.3">
      <c r="B113" t="str">
        <f t="shared" si="22"/>
        <v>MarinusPortlandYallourn</v>
      </c>
      <c r="C113" t="s">
        <v>64</v>
      </c>
      <c r="D113">
        <v>0</v>
      </c>
      <c r="E113" t="str">
        <f t="shared" si="23"/>
        <v>Cal-37</v>
      </c>
      <c r="F113" t="s">
        <v>34</v>
      </c>
      <c r="G113" s="105" t="str">
        <f t="shared" si="21"/>
        <v>Merchant ROI</v>
      </c>
      <c r="H113" s="13" cm="1">
        <f t="array" ref="H113">INDEX(Financials!$B$5:$AI$260,FinancialWalk!K113,FinancialWalk!L113)</f>
        <v>-0.80635463323191414</v>
      </c>
      <c r="K113">
        <f>SUMIFS(Financials!$A$5:$A$260,Financials!$D$5:$D$260,FinancialWalk!D113,Financials!$E$5:$E$260,FinancialWalk!E113,Financials!$F$5:$F$260,FinancialWalk!F113)</f>
        <v>127</v>
      </c>
      <c r="L113">
        <f t="shared" si="18"/>
        <v>18</v>
      </c>
    </row>
    <row r="114" spans="2:12" x14ac:dyDescent="0.3">
      <c r="B114" t="str">
        <f t="shared" si="22"/>
        <v>MarinusPortlandYallourn</v>
      </c>
      <c r="C114" t="s">
        <v>64</v>
      </c>
      <c r="D114" t="s">
        <v>24</v>
      </c>
      <c r="E114" t="str">
        <f t="shared" si="23"/>
        <v>Cal-37</v>
      </c>
      <c r="F114" t="s">
        <v>34</v>
      </c>
      <c r="G114" s="105" t="str">
        <f t="shared" si="21"/>
        <v>Merchant ROI</v>
      </c>
      <c r="H114" s="13" cm="1">
        <f t="array" ref="H114">INDEX(Financials!$B$5:$AI$260,FinancialWalk!K114,FinancialWalk!L114)</f>
        <v>0.19745615786479681</v>
      </c>
      <c r="K114">
        <f>SUMIFS(Financials!$A$5:$A$260,Financials!$D$5:$D$260,FinancialWalk!D114,Financials!$E$5:$E$260,FinancialWalk!E114,Financials!$F$5:$F$260,FinancialWalk!F114)</f>
        <v>128</v>
      </c>
      <c r="L114">
        <f t="shared" si="18"/>
        <v>18</v>
      </c>
    </row>
    <row r="115" spans="2:12" x14ac:dyDescent="0.3">
      <c r="B115" t="str">
        <f>$B$2</f>
        <v>MarinusPortlandYallourn</v>
      </c>
      <c r="C115" t="s">
        <v>64</v>
      </c>
      <c r="D115">
        <v>1</v>
      </c>
      <c r="E115" t="s">
        <v>18</v>
      </c>
      <c r="F115" t="s">
        <v>44</v>
      </c>
      <c r="G115" s="105" t="str">
        <f t="shared" si="21"/>
        <v>Merchant ROI</v>
      </c>
      <c r="H115" s="13" cm="1">
        <f t="array" ref="H115">INDEX(Financials!$B$5:$AI$260,FinancialWalk!K115,FinancialWalk!L115)</f>
        <v>1.3089081364698303</v>
      </c>
      <c r="K115">
        <f>SUMIFS(Financials!$A$5:$A$260,Financials!$D$5:$D$260,FinancialWalk!D115,Financials!$E$5:$E$260,FinancialWalk!E115,Financials!$F$5:$F$260,FinancialWalk!F115)</f>
        <v>249</v>
      </c>
      <c r="L115">
        <f t="shared" si="18"/>
        <v>18</v>
      </c>
    </row>
    <row r="116" spans="2:12" x14ac:dyDescent="0.3">
      <c r="B116" t="str">
        <f>B115</f>
        <v>MarinusPortlandYallourn</v>
      </c>
      <c r="C116" t="s">
        <v>64</v>
      </c>
      <c r="D116">
        <v>0.95</v>
      </c>
      <c r="E116" t="str">
        <f>E115</f>
        <v>Cal-37</v>
      </c>
      <c r="F116" t="s">
        <v>44</v>
      </c>
      <c r="G116" s="105" t="str">
        <f t="shared" si="21"/>
        <v>Merchant ROI</v>
      </c>
      <c r="H116" s="13" cm="1">
        <f t="array" ref="H116">INDEX(Financials!$B$5:$AI$260,FinancialWalk!K116,FinancialWalk!L116)</f>
        <v>0.6378087903816192</v>
      </c>
      <c r="K116">
        <f>SUMIFS(Financials!$A$5:$A$260,Financials!$D$5:$D$260,FinancialWalk!D116,Financials!$E$5:$E$260,FinancialWalk!E116,Financials!$F$5:$F$260,FinancialWalk!F116)</f>
        <v>250</v>
      </c>
      <c r="L116">
        <f t="shared" si="18"/>
        <v>18</v>
      </c>
    </row>
    <row r="117" spans="2:12" x14ac:dyDescent="0.3">
      <c r="B117" t="str">
        <f t="shared" ref="B117:B136" si="24">B116</f>
        <v>MarinusPortlandYallourn</v>
      </c>
      <c r="C117" t="s">
        <v>64</v>
      </c>
      <c r="D117">
        <v>0.95</v>
      </c>
      <c r="E117" t="str">
        <f t="shared" ref="E117:E136" si="25">E116</f>
        <v>Cal-37</v>
      </c>
      <c r="F117" t="s">
        <v>44</v>
      </c>
      <c r="G117" s="105" t="str">
        <f t="shared" si="21"/>
        <v>Merchant ROI</v>
      </c>
      <c r="H117" s="13" cm="1">
        <f t="array" ref="H117">INDEX(Financials!$B$5:$AI$260,FinancialWalk!K117,FinancialWalk!L117)</f>
        <v>0.6378087903816192</v>
      </c>
      <c r="K117">
        <f>SUMIFS(Financials!$A$5:$A$260,Financials!$D$5:$D$260,FinancialWalk!D117,Financials!$E$5:$E$260,FinancialWalk!E117,Financials!$F$5:$F$260,FinancialWalk!F117)</f>
        <v>250</v>
      </c>
      <c r="L117">
        <f t="shared" si="18"/>
        <v>18</v>
      </c>
    </row>
    <row r="118" spans="2:12" x14ac:dyDescent="0.3">
      <c r="B118" t="str">
        <f t="shared" si="24"/>
        <v>MarinusPortlandYallourn</v>
      </c>
      <c r="C118" t="s">
        <v>64</v>
      </c>
      <c r="D118">
        <v>0.95</v>
      </c>
      <c r="E118" t="str">
        <f t="shared" si="25"/>
        <v>Cal-37</v>
      </c>
      <c r="F118" t="s">
        <v>44</v>
      </c>
      <c r="G118" s="105" t="str">
        <f t="shared" si="21"/>
        <v>Merchant ROI</v>
      </c>
      <c r="H118" s="13" cm="1">
        <f t="array" ref="H118">INDEX(Financials!$B$5:$AI$260,FinancialWalk!K118,FinancialWalk!L118)</f>
        <v>0.6378087903816192</v>
      </c>
      <c r="K118">
        <f>SUMIFS(Financials!$A$5:$A$260,Financials!$D$5:$D$260,FinancialWalk!D118,Financials!$E$5:$E$260,FinancialWalk!E118,Financials!$F$5:$F$260,FinancialWalk!F118)</f>
        <v>250</v>
      </c>
      <c r="L118">
        <f t="shared" si="18"/>
        <v>18</v>
      </c>
    </row>
    <row r="119" spans="2:12" x14ac:dyDescent="0.3">
      <c r="B119" t="str">
        <f t="shared" si="24"/>
        <v>MarinusPortlandYallourn</v>
      </c>
      <c r="C119" t="s">
        <v>64</v>
      </c>
      <c r="D119">
        <v>0.75</v>
      </c>
      <c r="E119" t="str">
        <f t="shared" si="25"/>
        <v>Cal-37</v>
      </c>
      <c r="F119" t="s">
        <v>44</v>
      </c>
      <c r="G119" s="105" t="str">
        <f t="shared" si="21"/>
        <v>Merchant ROI</v>
      </c>
      <c r="H119" s="13" cm="1">
        <f t="array" ref="H119">INDEX(Financials!$B$5:$AI$260,FinancialWalk!K119,FinancialWalk!L119)</f>
        <v>0.37176299450787814</v>
      </c>
      <c r="K119">
        <f>SUMIFS(Financials!$A$5:$A$260,Financials!$D$5:$D$260,FinancialWalk!D119,Financials!$E$5:$E$260,FinancialWalk!E119,Financials!$F$5:$F$260,FinancialWalk!F119)</f>
        <v>251</v>
      </c>
      <c r="L119">
        <f t="shared" si="18"/>
        <v>18</v>
      </c>
    </row>
    <row r="120" spans="2:12" x14ac:dyDescent="0.3">
      <c r="B120" t="str">
        <f t="shared" si="24"/>
        <v>MarinusPortlandYallourn</v>
      </c>
      <c r="C120" t="s">
        <v>64</v>
      </c>
      <c r="D120">
        <v>0.75</v>
      </c>
      <c r="E120" t="str">
        <f t="shared" si="25"/>
        <v>Cal-37</v>
      </c>
      <c r="F120" t="s">
        <v>44</v>
      </c>
      <c r="G120" s="105" t="str">
        <f t="shared" si="21"/>
        <v>Merchant ROI</v>
      </c>
      <c r="H120" s="13" cm="1">
        <f t="array" ref="H120">INDEX(Financials!$B$5:$AI$260,FinancialWalk!K120,FinancialWalk!L120)</f>
        <v>0.37176299450787814</v>
      </c>
      <c r="K120">
        <f>SUMIFS(Financials!$A$5:$A$260,Financials!$D$5:$D$260,FinancialWalk!D120,Financials!$E$5:$E$260,FinancialWalk!E120,Financials!$F$5:$F$260,FinancialWalk!F120)</f>
        <v>251</v>
      </c>
      <c r="L120">
        <f t="shared" si="18"/>
        <v>18</v>
      </c>
    </row>
    <row r="121" spans="2:12" x14ac:dyDescent="0.3">
      <c r="B121" t="str">
        <f t="shared" si="24"/>
        <v>MarinusPortlandYallourn</v>
      </c>
      <c r="C121" t="s">
        <v>64</v>
      </c>
      <c r="D121">
        <v>0.75</v>
      </c>
      <c r="E121" t="str">
        <f t="shared" si="25"/>
        <v>Cal-37</v>
      </c>
      <c r="F121" t="s">
        <v>44</v>
      </c>
      <c r="G121" s="105" t="str">
        <f t="shared" si="21"/>
        <v>Merchant ROI</v>
      </c>
      <c r="H121" s="13" cm="1">
        <f t="array" ref="H121">INDEX(Financials!$B$5:$AI$260,FinancialWalk!K121,FinancialWalk!L121)</f>
        <v>0.37176299450787814</v>
      </c>
      <c r="K121">
        <f>SUMIFS(Financials!$A$5:$A$260,Financials!$D$5:$D$260,FinancialWalk!D121,Financials!$E$5:$E$260,FinancialWalk!E121,Financials!$F$5:$F$260,FinancialWalk!F121)</f>
        <v>251</v>
      </c>
      <c r="L121">
        <f t="shared" si="18"/>
        <v>18</v>
      </c>
    </row>
    <row r="122" spans="2:12" x14ac:dyDescent="0.3">
      <c r="B122" t="str">
        <f t="shared" si="24"/>
        <v>MarinusPortlandYallourn</v>
      </c>
      <c r="C122" t="s">
        <v>64</v>
      </c>
      <c r="D122">
        <v>0.75</v>
      </c>
      <c r="E122" t="str">
        <f t="shared" si="25"/>
        <v>Cal-37</v>
      </c>
      <c r="F122" t="s">
        <v>44</v>
      </c>
      <c r="G122" s="105" t="str">
        <f t="shared" si="21"/>
        <v>Merchant ROI</v>
      </c>
      <c r="H122" s="13" cm="1">
        <f t="array" ref="H122">INDEX(Financials!$B$5:$AI$260,FinancialWalk!K122,FinancialWalk!L122)</f>
        <v>0.37176299450787814</v>
      </c>
      <c r="K122">
        <f>SUMIFS(Financials!$A$5:$A$260,Financials!$D$5:$D$260,FinancialWalk!D122,Financials!$E$5:$E$260,FinancialWalk!E122,Financials!$F$5:$F$260,FinancialWalk!F122)</f>
        <v>251</v>
      </c>
      <c r="L122">
        <f t="shared" si="18"/>
        <v>18</v>
      </c>
    </row>
    <row r="123" spans="2:12" x14ac:dyDescent="0.3">
      <c r="B123" t="str">
        <f t="shared" si="24"/>
        <v>MarinusPortlandYallourn</v>
      </c>
      <c r="C123" t="s">
        <v>64</v>
      </c>
      <c r="D123">
        <v>0.5</v>
      </c>
      <c r="E123" t="str">
        <f t="shared" si="25"/>
        <v>Cal-37</v>
      </c>
      <c r="F123" t="s">
        <v>44</v>
      </c>
      <c r="G123" s="105" t="str">
        <f t="shared" si="21"/>
        <v>Merchant ROI</v>
      </c>
      <c r="H123" s="13" cm="1">
        <f t="array" ref="H123">INDEX(Financials!$B$5:$AI$260,FinancialWalk!K123,FinancialWalk!L123)</f>
        <v>0.17161309104411215</v>
      </c>
      <c r="K123">
        <f>SUMIFS(Financials!$A$5:$A$260,Financials!$D$5:$D$260,FinancialWalk!D123,Financials!$E$5:$E$260,FinancialWalk!E123,Financials!$F$5:$F$260,FinancialWalk!F123)</f>
        <v>252</v>
      </c>
      <c r="L123">
        <f t="shared" si="18"/>
        <v>18</v>
      </c>
    </row>
    <row r="124" spans="2:12" x14ac:dyDescent="0.3">
      <c r="B124" t="str">
        <f t="shared" si="24"/>
        <v>MarinusPortlandYallourn</v>
      </c>
      <c r="C124" t="s">
        <v>64</v>
      </c>
      <c r="D124">
        <v>0.5</v>
      </c>
      <c r="E124" t="str">
        <f t="shared" si="25"/>
        <v>Cal-37</v>
      </c>
      <c r="F124" t="s">
        <v>44</v>
      </c>
      <c r="G124" s="105" t="str">
        <f t="shared" si="21"/>
        <v>Merchant ROI</v>
      </c>
      <c r="H124" s="13" cm="1">
        <f t="array" ref="H124">INDEX(Financials!$B$5:$AI$260,FinancialWalk!K124,FinancialWalk!L124)</f>
        <v>0.17161309104411215</v>
      </c>
      <c r="K124">
        <f>SUMIFS(Financials!$A$5:$A$260,Financials!$D$5:$D$260,FinancialWalk!D124,Financials!$E$5:$E$260,FinancialWalk!E124,Financials!$F$5:$F$260,FinancialWalk!F124)</f>
        <v>252</v>
      </c>
      <c r="L124">
        <f t="shared" si="18"/>
        <v>18</v>
      </c>
    </row>
    <row r="125" spans="2:12" x14ac:dyDescent="0.3">
      <c r="B125" t="str">
        <f t="shared" si="24"/>
        <v>MarinusPortlandYallourn</v>
      </c>
      <c r="C125" t="s">
        <v>64</v>
      </c>
      <c r="D125">
        <v>0.5</v>
      </c>
      <c r="E125" t="str">
        <f t="shared" si="25"/>
        <v>Cal-37</v>
      </c>
      <c r="F125" t="s">
        <v>44</v>
      </c>
      <c r="G125" s="105" t="str">
        <f t="shared" si="21"/>
        <v>Merchant ROI</v>
      </c>
      <c r="H125" s="13" cm="1">
        <f t="array" ref="H125">INDEX(Financials!$B$5:$AI$260,FinancialWalk!K125,FinancialWalk!L125)</f>
        <v>0.17161309104411215</v>
      </c>
      <c r="K125">
        <f>SUMIFS(Financials!$A$5:$A$260,Financials!$D$5:$D$260,FinancialWalk!D125,Financials!$E$5:$E$260,FinancialWalk!E125,Financials!$F$5:$F$260,FinancialWalk!F125)</f>
        <v>252</v>
      </c>
      <c r="L125">
        <f t="shared" si="18"/>
        <v>18</v>
      </c>
    </row>
    <row r="126" spans="2:12" x14ac:dyDescent="0.3">
      <c r="B126" t="str">
        <f t="shared" si="24"/>
        <v>MarinusPortlandYallourn</v>
      </c>
      <c r="C126" t="s">
        <v>64</v>
      </c>
      <c r="D126">
        <v>0.5</v>
      </c>
      <c r="E126" t="str">
        <f t="shared" si="25"/>
        <v>Cal-37</v>
      </c>
      <c r="F126" t="s">
        <v>44</v>
      </c>
      <c r="G126" s="105" t="str">
        <f t="shared" si="21"/>
        <v>Merchant ROI</v>
      </c>
      <c r="H126" s="13" cm="1">
        <f t="array" ref="H126">INDEX(Financials!$B$5:$AI$260,FinancialWalk!K126,FinancialWalk!L126)</f>
        <v>0.17161309104411215</v>
      </c>
      <c r="K126">
        <f>SUMIFS(Financials!$A$5:$A$260,Financials!$D$5:$D$260,FinancialWalk!D126,Financials!$E$5:$E$260,FinancialWalk!E126,Financials!$F$5:$F$260,FinancialWalk!F126)</f>
        <v>252</v>
      </c>
      <c r="L126">
        <f t="shared" si="18"/>
        <v>18</v>
      </c>
    </row>
    <row r="127" spans="2:12" x14ac:dyDescent="0.3">
      <c r="B127" t="str">
        <f t="shared" si="24"/>
        <v>MarinusPortlandYallourn</v>
      </c>
      <c r="C127" t="s">
        <v>64</v>
      </c>
      <c r="D127">
        <v>0.5</v>
      </c>
      <c r="E127" t="str">
        <f t="shared" si="25"/>
        <v>Cal-37</v>
      </c>
      <c r="F127" t="s">
        <v>44</v>
      </c>
      <c r="G127" s="105" t="str">
        <f t="shared" si="21"/>
        <v>Merchant ROI</v>
      </c>
      <c r="H127" s="13" cm="1">
        <f t="array" ref="H127">INDEX(Financials!$B$5:$AI$260,FinancialWalk!K127,FinancialWalk!L127)</f>
        <v>0.17161309104411215</v>
      </c>
      <c r="K127">
        <f>SUMIFS(Financials!$A$5:$A$260,Financials!$D$5:$D$260,FinancialWalk!D127,Financials!$E$5:$E$260,FinancialWalk!E127,Financials!$F$5:$F$260,FinancialWalk!F127)</f>
        <v>252</v>
      </c>
      <c r="L127">
        <f t="shared" si="18"/>
        <v>18</v>
      </c>
    </row>
    <row r="128" spans="2:12" x14ac:dyDescent="0.3">
      <c r="B128" t="str">
        <f t="shared" si="24"/>
        <v>MarinusPortlandYallourn</v>
      </c>
      <c r="C128" t="s">
        <v>64</v>
      </c>
      <c r="D128">
        <v>0.25</v>
      </c>
      <c r="E128" t="str">
        <f t="shared" si="25"/>
        <v>Cal-37</v>
      </c>
      <c r="F128" t="s">
        <v>44</v>
      </c>
      <c r="G128" s="105" t="str">
        <f t="shared" si="21"/>
        <v>Merchant ROI</v>
      </c>
      <c r="H128" s="13" cm="1">
        <f t="array" ref="H128">INDEX(Financials!$B$5:$AI$260,FinancialWalk!K128,FinancialWalk!L128)</f>
        <v>-5.2342608842216608E-2</v>
      </c>
      <c r="K128">
        <f>SUMIFS(Financials!$A$5:$A$260,Financials!$D$5:$D$260,FinancialWalk!D128,Financials!$E$5:$E$260,FinancialWalk!E128,Financials!$F$5:$F$260,FinancialWalk!F128)</f>
        <v>253</v>
      </c>
      <c r="L128">
        <f t="shared" si="18"/>
        <v>18</v>
      </c>
    </row>
    <row r="129" spans="1:12" x14ac:dyDescent="0.3">
      <c r="B129" t="str">
        <f t="shared" si="24"/>
        <v>MarinusPortlandYallourn</v>
      </c>
      <c r="C129" t="s">
        <v>64</v>
      </c>
      <c r="D129">
        <v>0.25</v>
      </c>
      <c r="E129" t="str">
        <f t="shared" si="25"/>
        <v>Cal-37</v>
      </c>
      <c r="F129" t="s">
        <v>44</v>
      </c>
      <c r="G129" s="105" t="str">
        <f t="shared" si="21"/>
        <v>Merchant ROI</v>
      </c>
      <c r="H129" s="13" cm="1">
        <f t="array" ref="H129">INDEX(Financials!$B$5:$AI$260,FinancialWalk!K129,FinancialWalk!L129)</f>
        <v>-5.2342608842216608E-2</v>
      </c>
      <c r="K129">
        <f>SUMIFS(Financials!$A$5:$A$260,Financials!$D$5:$D$260,FinancialWalk!D129,Financials!$E$5:$E$260,FinancialWalk!E129,Financials!$F$5:$F$260,FinancialWalk!F129)</f>
        <v>253</v>
      </c>
      <c r="L129">
        <f t="shared" si="18"/>
        <v>18</v>
      </c>
    </row>
    <row r="130" spans="1:12" x14ac:dyDescent="0.3">
      <c r="B130" t="str">
        <f t="shared" si="24"/>
        <v>MarinusPortlandYallourn</v>
      </c>
      <c r="C130" t="s">
        <v>64</v>
      </c>
      <c r="D130">
        <v>0.25</v>
      </c>
      <c r="E130" t="str">
        <f t="shared" si="25"/>
        <v>Cal-37</v>
      </c>
      <c r="F130" t="s">
        <v>44</v>
      </c>
      <c r="G130" s="105" t="str">
        <f t="shared" si="21"/>
        <v>Merchant ROI</v>
      </c>
      <c r="H130" s="13" cm="1">
        <f t="array" ref="H130">INDEX(Financials!$B$5:$AI$260,FinancialWalk!K130,FinancialWalk!L130)</f>
        <v>-5.2342608842216608E-2</v>
      </c>
      <c r="K130">
        <f>SUMIFS(Financials!$A$5:$A$260,Financials!$D$5:$D$260,FinancialWalk!D130,Financials!$E$5:$E$260,FinancialWalk!E130,Financials!$F$5:$F$260,FinancialWalk!F130)</f>
        <v>253</v>
      </c>
      <c r="L130">
        <f t="shared" si="18"/>
        <v>18</v>
      </c>
    </row>
    <row r="131" spans="1:12" x14ac:dyDescent="0.3">
      <c r="B131" t="str">
        <f t="shared" si="24"/>
        <v>MarinusPortlandYallourn</v>
      </c>
      <c r="C131" t="s">
        <v>64</v>
      </c>
      <c r="D131">
        <v>0.25</v>
      </c>
      <c r="E131" t="str">
        <f t="shared" si="25"/>
        <v>Cal-37</v>
      </c>
      <c r="F131" t="s">
        <v>44</v>
      </c>
      <c r="G131" s="105" t="str">
        <f t="shared" si="21"/>
        <v>Merchant ROI</v>
      </c>
      <c r="H131" s="13" cm="1">
        <f t="array" ref="H131">INDEX(Financials!$B$5:$AI$260,FinancialWalk!K131,FinancialWalk!L131)</f>
        <v>-5.2342608842216608E-2</v>
      </c>
      <c r="K131">
        <f>SUMIFS(Financials!$A$5:$A$260,Financials!$D$5:$D$260,FinancialWalk!D131,Financials!$E$5:$E$260,FinancialWalk!E131,Financials!$F$5:$F$260,FinancialWalk!F131)</f>
        <v>253</v>
      </c>
      <c r="L131">
        <f t="shared" si="18"/>
        <v>18</v>
      </c>
    </row>
    <row r="132" spans="1:12" x14ac:dyDescent="0.3">
      <c r="B132" t="str">
        <f t="shared" si="24"/>
        <v>MarinusPortlandYallourn</v>
      </c>
      <c r="C132" t="s">
        <v>64</v>
      </c>
      <c r="D132">
        <v>0.05</v>
      </c>
      <c r="E132" t="str">
        <f t="shared" si="25"/>
        <v>Cal-37</v>
      </c>
      <c r="F132" t="s">
        <v>44</v>
      </c>
      <c r="G132" s="105" t="str">
        <f t="shared" si="21"/>
        <v>Merchant ROI</v>
      </c>
      <c r="H132" s="13" cm="1">
        <f t="array" ref="H132">INDEX(Financials!$B$5:$AI$260,FinancialWalk!K132,FinancialWalk!L132)</f>
        <v>-0.33389249819342626</v>
      </c>
      <c r="K132">
        <f>SUMIFS(Financials!$A$5:$A$260,Financials!$D$5:$D$260,FinancialWalk!D132,Financials!$E$5:$E$260,FinancialWalk!E132,Financials!$F$5:$F$260,FinancialWalk!F132)</f>
        <v>254</v>
      </c>
      <c r="L132">
        <f t="shared" si="18"/>
        <v>18</v>
      </c>
    </row>
    <row r="133" spans="1:12" x14ac:dyDescent="0.3">
      <c r="B133" t="str">
        <f t="shared" si="24"/>
        <v>MarinusPortlandYallourn</v>
      </c>
      <c r="C133" t="s">
        <v>64</v>
      </c>
      <c r="D133">
        <v>0.05</v>
      </c>
      <c r="E133" t="str">
        <f t="shared" si="25"/>
        <v>Cal-37</v>
      </c>
      <c r="F133" t="s">
        <v>44</v>
      </c>
      <c r="G133" s="105" t="str">
        <f t="shared" si="21"/>
        <v>Merchant ROI</v>
      </c>
      <c r="H133" s="13" cm="1">
        <f t="array" ref="H133">INDEX(Financials!$B$5:$AI$260,FinancialWalk!K133,FinancialWalk!L133)</f>
        <v>-0.33389249819342626</v>
      </c>
      <c r="K133">
        <f>SUMIFS(Financials!$A$5:$A$260,Financials!$D$5:$D$260,FinancialWalk!D133,Financials!$E$5:$E$260,FinancialWalk!E133,Financials!$F$5:$F$260,FinancialWalk!F133)</f>
        <v>254</v>
      </c>
      <c r="L133">
        <f t="shared" ref="L133:L196" si="26">VLOOKUP(G133,$P$5:$Q$33,2,FALSE)</f>
        <v>18</v>
      </c>
    </row>
    <row r="134" spans="1:12" x14ac:dyDescent="0.3">
      <c r="B134" t="str">
        <f t="shared" si="24"/>
        <v>MarinusPortlandYallourn</v>
      </c>
      <c r="C134" t="s">
        <v>64</v>
      </c>
      <c r="D134">
        <v>0.05</v>
      </c>
      <c r="E134" t="str">
        <f t="shared" si="25"/>
        <v>Cal-37</v>
      </c>
      <c r="F134" t="s">
        <v>44</v>
      </c>
      <c r="G134" s="105" t="str">
        <f t="shared" si="21"/>
        <v>Merchant ROI</v>
      </c>
      <c r="H134" s="13" cm="1">
        <f t="array" ref="H134">INDEX(Financials!$B$5:$AI$260,FinancialWalk!K134,FinancialWalk!L134)</f>
        <v>-0.33389249819342626</v>
      </c>
      <c r="K134">
        <f>SUMIFS(Financials!$A$5:$A$260,Financials!$D$5:$D$260,FinancialWalk!D134,Financials!$E$5:$E$260,FinancialWalk!E134,Financials!$F$5:$F$260,FinancialWalk!F134)</f>
        <v>254</v>
      </c>
      <c r="L134">
        <f t="shared" si="26"/>
        <v>18</v>
      </c>
    </row>
    <row r="135" spans="1:12" x14ac:dyDescent="0.3">
      <c r="B135" t="str">
        <f t="shared" si="24"/>
        <v>MarinusPortlandYallourn</v>
      </c>
      <c r="C135" t="s">
        <v>64</v>
      </c>
      <c r="D135">
        <v>0</v>
      </c>
      <c r="E135" t="str">
        <f t="shared" si="25"/>
        <v>Cal-37</v>
      </c>
      <c r="F135" t="s">
        <v>44</v>
      </c>
      <c r="G135" s="105" t="str">
        <f t="shared" si="21"/>
        <v>Merchant ROI</v>
      </c>
      <c r="H135" s="13" cm="1">
        <f t="array" ref="H135">INDEX(Financials!$B$5:$AI$260,FinancialWalk!K135,FinancialWalk!L135)</f>
        <v>-0.66427882322303544</v>
      </c>
      <c r="K135">
        <f>SUMIFS(Financials!$A$5:$A$260,Financials!$D$5:$D$260,FinancialWalk!D135,Financials!$E$5:$E$260,FinancialWalk!E135,Financials!$F$5:$F$260,FinancialWalk!F135)</f>
        <v>255</v>
      </c>
      <c r="L135">
        <f t="shared" si="26"/>
        <v>18</v>
      </c>
    </row>
    <row r="136" spans="1:12" x14ac:dyDescent="0.3">
      <c r="B136" t="str">
        <f t="shared" si="24"/>
        <v>MarinusPortlandYallourn</v>
      </c>
      <c r="C136" t="s">
        <v>64</v>
      </c>
      <c r="D136" t="s">
        <v>24</v>
      </c>
      <c r="E136" t="str">
        <f t="shared" si="25"/>
        <v>Cal-37</v>
      </c>
      <c r="F136" t="s">
        <v>44</v>
      </c>
      <c r="G136" s="105" t="str">
        <f t="shared" si="21"/>
        <v>Merchant ROI</v>
      </c>
      <c r="H136" s="13" cm="1">
        <f t="array" ref="H136">INDEX(Financials!$B$5:$AI$260,FinancialWalk!K136,FinancialWalk!L136)</f>
        <v>0.1605618013634833</v>
      </c>
      <c r="K136">
        <f>SUMIFS(Financials!$A$5:$A$260,Financials!$D$5:$D$260,FinancialWalk!D136,Financials!$E$5:$E$260,FinancialWalk!E136,Financials!$F$5:$F$260,FinancialWalk!F136)</f>
        <v>256</v>
      </c>
      <c r="L136">
        <f t="shared" si="26"/>
        <v>18</v>
      </c>
    </row>
    <row r="137" spans="1:12" x14ac:dyDescent="0.3">
      <c r="A137">
        <v>1</v>
      </c>
      <c r="B137" t="str">
        <f>$B$2</f>
        <v>MarinusPortlandYallourn</v>
      </c>
      <c r="C137" t="s">
        <v>64</v>
      </c>
      <c r="D137">
        <v>1</v>
      </c>
      <c r="E137" t="s">
        <v>18</v>
      </c>
      <c r="F137" t="s">
        <v>34</v>
      </c>
      <c r="G137" s="105" t="str">
        <f t="shared" ref="G137:G180" si="27">$P$23</f>
        <v>Merchant with PPA EBIT Discounted</v>
      </c>
      <c r="H137" s="20" cm="1">
        <f t="array" ref="H137">INDEX(Financials!$B$5:$AI$260,FinancialWalk!K137,FinancialWalk!L137)</f>
        <v>272938588.41133201</v>
      </c>
      <c r="K137">
        <f>SUMIFS(Financials!$A$5:$A$260,Financials!$D$5:$D$260,FinancialWalk!D137,Financials!$E$5:$E$260,FinancialWalk!E137,Financials!$F$5:$F$260,FinancialWalk!F137)</f>
        <v>121</v>
      </c>
      <c r="L137">
        <f t="shared" si="26"/>
        <v>24</v>
      </c>
    </row>
    <row r="138" spans="1:12" x14ac:dyDescent="0.3">
      <c r="B138" t="str">
        <f>B137</f>
        <v>MarinusPortlandYallourn</v>
      </c>
      <c r="C138" t="s">
        <v>64</v>
      </c>
      <c r="D138">
        <v>0.95</v>
      </c>
      <c r="E138" t="str">
        <f>E137</f>
        <v>Cal-37</v>
      </c>
      <c r="F138" t="s">
        <v>34</v>
      </c>
      <c r="G138" s="105" t="str">
        <f t="shared" si="27"/>
        <v>Merchant with PPA EBIT Discounted</v>
      </c>
      <c r="H138" s="20" cm="1">
        <f t="array" ref="H138">INDEX(Financials!$B$5:$AI$260,FinancialWalk!K138,FinancialWalk!L138)</f>
        <v>159370411.69447201</v>
      </c>
      <c r="K138">
        <f>SUMIFS(Financials!$A$5:$A$260,Financials!$D$5:$D$260,FinancialWalk!D138,Financials!$E$5:$E$260,FinancialWalk!E138,Financials!$F$5:$F$260,FinancialWalk!F138)</f>
        <v>122</v>
      </c>
      <c r="L138">
        <f t="shared" si="26"/>
        <v>24</v>
      </c>
    </row>
    <row r="139" spans="1:12" x14ac:dyDescent="0.3">
      <c r="B139" t="str">
        <f t="shared" ref="B139:B158" si="28">B138</f>
        <v>MarinusPortlandYallourn</v>
      </c>
      <c r="C139" t="s">
        <v>64</v>
      </c>
      <c r="D139">
        <v>0.95</v>
      </c>
      <c r="E139" t="str">
        <f t="shared" ref="E139:E158" si="29">E138</f>
        <v>Cal-37</v>
      </c>
      <c r="F139" t="s">
        <v>34</v>
      </c>
      <c r="G139" s="105" t="str">
        <f t="shared" si="27"/>
        <v>Merchant with PPA EBIT Discounted</v>
      </c>
      <c r="H139" s="20" cm="1">
        <f t="array" ref="H139">INDEX(Financials!$B$5:$AI$260,FinancialWalk!K139,FinancialWalk!L139)</f>
        <v>159370411.69447201</v>
      </c>
      <c r="K139">
        <f>SUMIFS(Financials!$A$5:$A$260,Financials!$D$5:$D$260,FinancialWalk!D139,Financials!$E$5:$E$260,FinancialWalk!E139,Financials!$F$5:$F$260,FinancialWalk!F139)</f>
        <v>122</v>
      </c>
      <c r="L139">
        <f t="shared" si="26"/>
        <v>24</v>
      </c>
    </row>
    <row r="140" spans="1:12" x14ac:dyDescent="0.3">
      <c r="B140" t="str">
        <f t="shared" si="28"/>
        <v>MarinusPortlandYallourn</v>
      </c>
      <c r="C140" t="s">
        <v>64</v>
      </c>
      <c r="D140">
        <v>0.95</v>
      </c>
      <c r="E140" t="str">
        <f t="shared" si="29"/>
        <v>Cal-37</v>
      </c>
      <c r="F140" t="s">
        <v>34</v>
      </c>
      <c r="G140" s="105" t="str">
        <f t="shared" si="27"/>
        <v>Merchant with PPA EBIT Discounted</v>
      </c>
      <c r="H140" s="20" cm="1">
        <f t="array" ref="H140">INDEX(Financials!$B$5:$AI$260,FinancialWalk!K140,FinancialWalk!L140)</f>
        <v>159370411.69447201</v>
      </c>
      <c r="K140">
        <f>SUMIFS(Financials!$A$5:$A$260,Financials!$D$5:$D$260,FinancialWalk!D140,Financials!$E$5:$E$260,FinancialWalk!E140,Financials!$F$5:$F$260,FinancialWalk!F140)</f>
        <v>122</v>
      </c>
      <c r="L140">
        <f t="shared" si="26"/>
        <v>24</v>
      </c>
    </row>
    <row r="141" spans="1:12" x14ac:dyDescent="0.3">
      <c r="B141" t="str">
        <f t="shared" si="28"/>
        <v>MarinusPortlandYallourn</v>
      </c>
      <c r="C141" t="s">
        <v>64</v>
      </c>
      <c r="D141">
        <v>0.75</v>
      </c>
      <c r="E141" t="str">
        <f t="shared" si="29"/>
        <v>Cal-37</v>
      </c>
      <c r="F141" t="s">
        <v>34</v>
      </c>
      <c r="G141" s="105" t="str">
        <f t="shared" si="27"/>
        <v>Merchant with PPA EBIT Discounted</v>
      </c>
      <c r="H141" s="20" cm="1">
        <f t="array" ref="H141">INDEX(Financials!$B$5:$AI$260,FinancialWalk!K141,FinancialWalk!L141)</f>
        <v>103227433.43066236</v>
      </c>
      <c r="K141">
        <f>SUMIFS(Financials!$A$5:$A$260,Financials!$D$5:$D$260,FinancialWalk!D141,Financials!$E$5:$E$260,FinancialWalk!E141,Financials!$F$5:$F$260,FinancialWalk!F141)</f>
        <v>123</v>
      </c>
      <c r="L141">
        <f t="shared" si="26"/>
        <v>24</v>
      </c>
    </row>
    <row r="142" spans="1:12" x14ac:dyDescent="0.3">
      <c r="B142" t="str">
        <f t="shared" si="28"/>
        <v>MarinusPortlandYallourn</v>
      </c>
      <c r="C142" t="s">
        <v>64</v>
      </c>
      <c r="D142">
        <v>0.75</v>
      </c>
      <c r="E142" t="str">
        <f t="shared" si="29"/>
        <v>Cal-37</v>
      </c>
      <c r="F142" t="s">
        <v>34</v>
      </c>
      <c r="G142" s="105" t="str">
        <f t="shared" si="27"/>
        <v>Merchant with PPA EBIT Discounted</v>
      </c>
      <c r="H142" s="20" cm="1">
        <f t="array" ref="H142">INDEX(Financials!$B$5:$AI$260,FinancialWalk!K142,FinancialWalk!L142)</f>
        <v>103227433.43066236</v>
      </c>
      <c r="K142">
        <f>SUMIFS(Financials!$A$5:$A$260,Financials!$D$5:$D$260,FinancialWalk!D142,Financials!$E$5:$E$260,FinancialWalk!E142,Financials!$F$5:$F$260,FinancialWalk!F142)</f>
        <v>123</v>
      </c>
      <c r="L142">
        <f t="shared" si="26"/>
        <v>24</v>
      </c>
    </row>
    <row r="143" spans="1:12" x14ac:dyDescent="0.3">
      <c r="B143" t="str">
        <f t="shared" si="28"/>
        <v>MarinusPortlandYallourn</v>
      </c>
      <c r="C143" t="s">
        <v>64</v>
      </c>
      <c r="D143">
        <v>0.75</v>
      </c>
      <c r="E143" t="str">
        <f t="shared" si="29"/>
        <v>Cal-37</v>
      </c>
      <c r="F143" t="s">
        <v>34</v>
      </c>
      <c r="G143" s="105" t="str">
        <f t="shared" si="27"/>
        <v>Merchant with PPA EBIT Discounted</v>
      </c>
      <c r="H143" s="20" cm="1">
        <f t="array" ref="H143">INDEX(Financials!$B$5:$AI$260,FinancialWalk!K143,FinancialWalk!L143)</f>
        <v>103227433.43066236</v>
      </c>
      <c r="K143">
        <f>SUMIFS(Financials!$A$5:$A$260,Financials!$D$5:$D$260,FinancialWalk!D143,Financials!$E$5:$E$260,FinancialWalk!E143,Financials!$F$5:$F$260,FinancialWalk!F143)</f>
        <v>123</v>
      </c>
      <c r="L143">
        <f t="shared" si="26"/>
        <v>24</v>
      </c>
    </row>
    <row r="144" spans="1:12" x14ac:dyDescent="0.3">
      <c r="B144" t="str">
        <f t="shared" si="28"/>
        <v>MarinusPortlandYallourn</v>
      </c>
      <c r="C144" t="s">
        <v>64</v>
      </c>
      <c r="D144">
        <v>0.75</v>
      </c>
      <c r="E144" t="str">
        <f t="shared" si="29"/>
        <v>Cal-37</v>
      </c>
      <c r="F144" t="s">
        <v>34</v>
      </c>
      <c r="G144" s="105" t="str">
        <f t="shared" si="27"/>
        <v>Merchant with PPA EBIT Discounted</v>
      </c>
      <c r="H144" s="20" cm="1">
        <f t="array" ref="H144">INDEX(Financials!$B$5:$AI$260,FinancialWalk!K144,FinancialWalk!L144)</f>
        <v>103227433.43066236</v>
      </c>
      <c r="K144">
        <f>SUMIFS(Financials!$A$5:$A$260,Financials!$D$5:$D$260,FinancialWalk!D144,Financials!$E$5:$E$260,FinancialWalk!E144,Financials!$F$5:$F$260,FinancialWalk!F144)</f>
        <v>123</v>
      </c>
      <c r="L144">
        <f t="shared" si="26"/>
        <v>24</v>
      </c>
    </row>
    <row r="145" spans="2:12" x14ac:dyDescent="0.3">
      <c r="B145" t="str">
        <f t="shared" si="28"/>
        <v>MarinusPortlandYallourn</v>
      </c>
      <c r="C145" t="s">
        <v>64</v>
      </c>
      <c r="D145">
        <v>0.5</v>
      </c>
      <c r="E145" t="str">
        <f t="shared" si="29"/>
        <v>Cal-37</v>
      </c>
      <c r="F145" t="s">
        <v>34</v>
      </c>
      <c r="G145" s="105" t="str">
        <f t="shared" si="27"/>
        <v>Merchant with PPA EBIT Discounted</v>
      </c>
      <c r="H145" s="20" cm="1">
        <f t="array" ref="H145">INDEX(Financials!$B$5:$AI$260,FinancialWalk!K145,FinancialWalk!L145)</f>
        <v>61972795.7476798</v>
      </c>
      <c r="K145">
        <f>SUMIFS(Financials!$A$5:$A$260,Financials!$D$5:$D$260,FinancialWalk!D145,Financials!$E$5:$E$260,FinancialWalk!E145,Financials!$F$5:$F$260,FinancialWalk!F145)</f>
        <v>124</v>
      </c>
      <c r="L145">
        <f t="shared" si="26"/>
        <v>24</v>
      </c>
    </row>
    <row r="146" spans="2:12" x14ac:dyDescent="0.3">
      <c r="B146" t="str">
        <f t="shared" si="28"/>
        <v>MarinusPortlandYallourn</v>
      </c>
      <c r="C146" t="s">
        <v>64</v>
      </c>
      <c r="D146">
        <v>0.5</v>
      </c>
      <c r="E146" t="str">
        <f t="shared" si="29"/>
        <v>Cal-37</v>
      </c>
      <c r="F146" t="s">
        <v>34</v>
      </c>
      <c r="G146" s="105" t="str">
        <f t="shared" si="27"/>
        <v>Merchant with PPA EBIT Discounted</v>
      </c>
      <c r="H146" s="20" cm="1">
        <f t="array" ref="H146">INDEX(Financials!$B$5:$AI$260,FinancialWalk!K146,FinancialWalk!L146)</f>
        <v>61972795.7476798</v>
      </c>
      <c r="K146">
        <f>SUMIFS(Financials!$A$5:$A$260,Financials!$D$5:$D$260,FinancialWalk!D146,Financials!$E$5:$E$260,FinancialWalk!E146,Financials!$F$5:$F$260,FinancialWalk!F146)</f>
        <v>124</v>
      </c>
      <c r="L146">
        <f t="shared" si="26"/>
        <v>24</v>
      </c>
    </row>
    <row r="147" spans="2:12" x14ac:dyDescent="0.3">
      <c r="B147" t="str">
        <f t="shared" si="28"/>
        <v>MarinusPortlandYallourn</v>
      </c>
      <c r="C147" t="s">
        <v>64</v>
      </c>
      <c r="D147">
        <v>0.5</v>
      </c>
      <c r="E147" t="str">
        <f t="shared" si="29"/>
        <v>Cal-37</v>
      </c>
      <c r="F147" t="s">
        <v>34</v>
      </c>
      <c r="G147" s="105" t="str">
        <f t="shared" si="27"/>
        <v>Merchant with PPA EBIT Discounted</v>
      </c>
      <c r="H147" s="20" cm="1">
        <f t="array" ref="H147">INDEX(Financials!$B$5:$AI$260,FinancialWalk!K147,FinancialWalk!L147)</f>
        <v>61972795.7476798</v>
      </c>
      <c r="K147">
        <f>SUMIFS(Financials!$A$5:$A$260,Financials!$D$5:$D$260,FinancialWalk!D147,Financials!$E$5:$E$260,FinancialWalk!E147,Financials!$F$5:$F$260,FinancialWalk!F147)</f>
        <v>124</v>
      </c>
      <c r="L147">
        <f t="shared" si="26"/>
        <v>24</v>
      </c>
    </row>
    <row r="148" spans="2:12" x14ac:dyDescent="0.3">
      <c r="B148" t="str">
        <f t="shared" si="28"/>
        <v>MarinusPortlandYallourn</v>
      </c>
      <c r="C148" t="s">
        <v>64</v>
      </c>
      <c r="D148">
        <v>0.5</v>
      </c>
      <c r="E148" t="str">
        <f t="shared" si="29"/>
        <v>Cal-37</v>
      </c>
      <c r="F148" t="s">
        <v>34</v>
      </c>
      <c r="G148" s="105" t="str">
        <f t="shared" si="27"/>
        <v>Merchant with PPA EBIT Discounted</v>
      </c>
      <c r="H148" s="20" cm="1">
        <f t="array" ref="H148">INDEX(Financials!$B$5:$AI$260,FinancialWalk!K148,FinancialWalk!L148)</f>
        <v>61972795.7476798</v>
      </c>
      <c r="K148">
        <f>SUMIFS(Financials!$A$5:$A$260,Financials!$D$5:$D$260,FinancialWalk!D148,Financials!$E$5:$E$260,FinancialWalk!E148,Financials!$F$5:$F$260,FinancialWalk!F148)</f>
        <v>124</v>
      </c>
      <c r="L148">
        <f t="shared" si="26"/>
        <v>24</v>
      </c>
    </row>
    <row r="149" spans="2:12" x14ac:dyDescent="0.3">
      <c r="B149" t="str">
        <f t="shared" si="28"/>
        <v>MarinusPortlandYallourn</v>
      </c>
      <c r="C149" t="s">
        <v>64</v>
      </c>
      <c r="D149">
        <v>0.5</v>
      </c>
      <c r="E149" t="str">
        <f t="shared" si="29"/>
        <v>Cal-37</v>
      </c>
      <c r="F149" t="s">
        <v>34</v>
      </c>
      <c r="G149" s="105" t="str">
        <f t="shared" si="27"/>
        <v>Merchant with PPA EBIT Discounted</v>
      </c>
      <c r="H149" s="20" cm="1">
        <f t="array" ref="H149">INDEX(Financials!$B$5:$AI$260,FinancialWalk!K149,FinancialWalk!L149)</f>
        <v>61972795.7476798</v>
      </c>
      <c r="K149">
        <f>SUMIFS(Financials!$A$5:$A$260,Financials!$D$5:$D$260,FinancialWalk!D149,Financials!$E$5:$E$260,FinancialWalk!E149,Financials!$F$5:$F$260,FinancialWalk!F149)</f>
        <v>124</v>
      </c>
      <c r="L149">
        <f t="shared" si="26"/>
        <v>24</v>
      </c>
    </row>
    <row r="150" spans="2:12" x14ac:dyDescent="0.3">
      <c r="B150" t="str">
        <f t="shared" si="28"/>
        <v>MarinusPortlandYallourn</v>
      </c>
      <c r="C150" t="s">
        <v>64</v>
      </c>
      <c r="D150">
        <v>0.25</v>
      </c>
      <c r="E150" t="str">
        <f t="shared" si="29"/>
        <v>Cal-37</v>
      </c>
      <c r="F150" t="s">
        <v>34</v>
      </c>
      <c r="G150" s="105" t="str">
        <f t="shared" si="27"/>
        <v>Merchant with PPA EBIT Discounted</v>
      </c>
      <c r="H150" s="20" cm="1">
        <f t="array" ref="H150">INDEX(Financials!$B$5:$AI$260,FinancialWalk!K150,FinancialWalk!L150)</f>
        <v>20930234.288015313</v>
      </c>
      <c r="K150">
        <f>SUMIFS(Financials!$A$5:$A$260,Financials!$D$5:$D$260,FinancialWalk!D150,Financials!$E$5:$E$260,FinancialWalk!E150,Financials!$F$5:$F$260,FinancialWalk!F150)</f>
        <v>125</v>
      </c>
      <c r="L150">
        <f t="shared" si="26"/>
        <v>24</v>
      </c>
    </row>
    <row r="151" spans="2:12" x14ac:dyDescent="0.3">
      <c r="B151" t="str">
        <f t="shared" si="28"/>
        <v>MarinusPortlandYallourn</v>
      </c>
      <c r="C151" t="s">
        <v>64</v>
      </c>
      <c r="D151">
        <v>0.25</v>
      </c>
      <c r="E151" t="str">
        <f t="shared" si="29"/>
        <v>Cal-37</v>
      </c>
      <c r="F151" t="s">
        <v>34</v>
      </c>
      <c r="G151" s="105" t="str">
        <f t="shared" si="27"/>
        <v>Merchant with PPA EBIT Discounted</v>
      </c>
      <c r="H151" s="20" cm="1">
        <f t="array" ref="H151">INDEX(Financials!$B$5:$AI$260,FinancialWalk!K151,FinancialWalk!L151)</f>
        <v>20930234.288015313</v>
      </c>
      <c r="K151">
        <f>SUMIFS(Financials!$A$5:$A$260,Financials!$D$5:$D$260,FinancialWalk!D151,Financials!$E$5:$E$260,FinancialWalk!E151,Financials!$F$5:$F$260,FinancialWalk!F151)</f>
        <v>125</v>
      </c>
      <c r="L151">
        <f t="shared" si="26"/>
        <v>24</v>
      </c>
    </row>
    <row r="152" spans="2:12" x14ac:dyDescent="0.3">
      <c r="B152" t="str">
        <f t="shared" si="28"/>
        <v>MarinusPortlandYallourn</v>
      </c>
      <c r="C152" t="s">
        <v>64</v>
      </c>
      <c r="D152">
        <v>0.25</v>
      </c>
      <c r="E152" t="str">
        <f t="shared" si="29"/>
        <v>Cal-37</v>
      </c>
      <c r="F152" t="s">
        <v>34</v>
      </c>
      <c r="G152" s="105" t="str">
        <f t="shared" si="27"/>
        <v>Merchant with PPA EBIT Discounted</v>
      </c>
      <c r="H152" s="20" cm="1">
        <f t="array" ref="H152">INDEX(Financials!$B$5:$AI$260,FinancialWalk!K152,FinancialWalk!L152)</f>
        <v>20930234.288015313</v>
      </c>
      <c r="K152">
        <f>SUMIFS(Financials!$A$5:$A$260,Financials!$D$5:$D$260,FinancialWalk!D152,Financials!$E$5:$E$260,FinancialWalk!E152,Financials!$F$5:$F$260,FinancialWalk!F152)</f>
        <v>125</v>
      </c>
      <c r="L152">
        <f t="shared" si="26"/>
        <v>24</v>
      </c>
    </row>
    <row r="153" spans="2:12" x14ac:dyDescent="0.3">
      <c r="B153" t="str">
        <f t="shared" si="28"/>
        <v>MarinusPortlandYallourn</v>
      </c>
      <c r="C153" t="s">
        <v>64</v>
      </c>
      <c r="D153">
        <v>0.25</v>
      </c>
      <c r="E153" t="str">
        <f t="shared" si="29"/>
        <v>Cal-37</v>
      </c>
      <c r="F153" t="s">
        <v>34</v>
      </c>
      <c r="G153" s="105" t="str">
        <f t="shared" si="27"/>
        <v>Merchant with PPA EBIT Discounted</v>
      </c>
      <c r="H153" s="20" cm="1">
        <f t="array" ref="H153">INDEX(Financials!$B$5:$AI$260,FinancialWalk!K153,FinancialWalk!L153)</f>
        <v>20930234.288015313</v>
      </c>
      <c r="K153">
        <f>SUMIFS(Financials!$A$5:$A$260,Financials!$D$5:$D$260,FinancialWalk!D153,Financials!$E$5:$E$260,FinancialWalk!E153,Financials!$F$5:$F$260,FinancialWalk!F153)</f>
        <v>125</v>
      </c>
      <c r="L153">
        <f t="shared" si="26"/>
        <v>24</v>
      </c>
    </row>
    <row r="154" spans="2:12" x14ac:dyDescent="0.3">
      <c r="B154" t="str">
        <f t="shared" si="28"/>
        <v>MarinusPortlandYallourn</v>
      </c>
      <c r="C154" t="s">
        <v>64</v>
      </c>
      <c r="D154">
        <v>0.05</v>
      </c>
      <c r="E154" t="str">
        <f t="shared" si="29"/>
        <v>Cal-37</v>
      </c>
      <c r="F154" t="s">
        <v>34</v>
      </c>
      <c r="G154" s="105" t="str">
        <f t="shared" si="27"/>
        <v>Merchant with PPA EBIT Discounted</v>
      </c>
      <c r="H154" s="20" cm="1">
        <f t="array" ref="H154">INDEX(Financials!$B$5:$AI$260,FinancialWalk!K154,FinancialWalk!L154)</f>
        <v>-28347876.053445138</v>
      </c>
      <c r="K154">
        <f>SUMIFS(Financials!$A$5:$A$260,Financials!$D$5:$D$260,FinancialWalk!D154,Financials!$E$5:$E$260,FinancialWalk!E154,Financials!$F$5:$F$260,FinancialWalk!F154)</f>
        <v>126</v>
      </c>
      <c r="L154">
        <f t="shared" si="26"/>
        <v>24</v>
      </c>
    </row>
    <row r="155" spans="2:12" x14ac:dyDescent="0.3">
      <c r="B155" t="str">
        <f t="shared" si="28"/>
        <v>MarinusPortlandYallourn</v>
      </c>
      <c r="C155" t="s">
        <v>64</v>
      </c>
      <c r="D155">
        <v>0.05</v>
      </c>
      <c r="E155" t="str">
        <f t="shared" si="29"/>
        <v>Cal-37</v>
      </c>
      <c r="F155" t="s">
        <v>34</v>
      </c>
      <c r="G155" s="105" t="str">
        <f t="shared" si="27"/>
        <v>Merchant with PPA EBIT Discounted</v>
      </c>
      <c r="H155" s="20" cm="1">
        <f t="array" ref="H155">INDEX(Financials!$B$5:$AI$260,FinancialWalk!K155,FinancialWalk!L155)</f>
        <v>-28347876.053445138</v>
      </c>
      <c r="K155">
        <f>SUMIFS(Financials!$A$5:$A$260,Financials!$D$5:$D$260,FinancialWalk!D155,Financials!$E$5:$E$260,FinancialWalk!E155,Financials!$F$5:$F$260,FinancialWalk!F155)</f>
        <v>126</v>
      </c>
      <c r="L155">
        <f t="shared" si="26"/>
        <v>24</v>
      </c>
    </row>
    <row r="156" spans="2:12" x14ac:dyDescent="0.3">
      <c r="B156" t="str">
        <f t="shared" si="28"/>
        <v>MarinusPortlandYallourn</v>
      </c>
      <c r="C156" t="s">
        <v>64</v>
      </c>
      <c r="D156">
        <v>0.05</v>
      </c>
      <c r="E156" t="str">
        <f t="shared" si="29"/>
        <v>Cal-37</v>
      </c>
      <c r="F156" t="s">
        <v>34</v>
      </c>
      <c r="G156" s="105" t="str">
        <f t="shared" si="27"/>
        <v>Merchant with PPA EBIT Discounted</v>
      </c>
      <c r="H156" s="20" cm="1">
        <f t="array" ref="H156">INDEX(Financials!$B$5:$AI$260,FinancialWalk!K156,FinancialWalk!L156)</f>
        <v>-28347876.053445138</v>
      </c>
      <c r="K156">
        <f>SUMIFS(Financials!$A$5:$A$260,Financials!$D$5:$D$260,FinancialWalk!D156,Financials!$E$5:$E$260,FinancialWalk!E156,Financials!$F$5:$F$260,FinancialWalk!F156)</f>
        <v>126</v>
      </c>
      <c r="L156">
        <f t="shared" si="26"/>
        <v>24</v>
      </c>
    </row>
    <row r="157" spans="2:12" x14ac:dyDescent="0.3">
      <c r="B157" t="str">
        <f t="shared" si="28"/>
        <v>MarinusPortlandYallourn</v>
      </c>
      <c r="C157" t="s">
        <v>64</v>
      </c>
      <c r="D157">
        <v>0</v>
      </c>
      <c r="E157" t="str">
        <f t="shared" si="29"/>
        <v>Cal-37</v>
      </c>
      <c r="F157" t="s">
        <v>34</v>
      </c>
      <c r="G157" s="105" t="str">
        <f t="shared" si="27"/>
        <v>Merchant with PPA EBIT Discounted</v>
      </c>
      <c r="H157" s="20" cm="1">
        <f t="array" ref="H157">INDEX(Financials!$B$5:$AI$260,FinancialWalk!K157,FinancialWalk!L157)</f>
        <v>-81459602.411285564</v>
      </c>
      <c r="K157">
        <f>SUMIFS(Financials!$A$5:$A$260,Financials!$D$5:$D$260,FinancialWalk!D157,Financials!$E$5:$E$260,FinancialWalk!E157,Financials!$F$5:$F$260,FinancialWalk!F157)</f>
        <v>127</v>
      </c>
      <c r="L157">
        <f t="shared" si="26"/>
        <v>24</v>
      </c>
    </row>
    <row r="158" spans="2:12" x14ac:dyDescent="0.3">
      <c r="B158" t="str">
        <f t="shared" si="28"/>
        <v>MarinusPortlandYallourn</v>
      </c>
      <c r="C158" t="s">
        <v>64</v>
      </c>
      <c r="D158" t="s">
        <v>24</v>
      </c>
      <c r="E158" t="str">
        <f t="shared" si="29"/>
        <v>Cal-37</v>
      </c>
      <c r="F158" t="s">
        <v>34</v>
      </c>
      <c r="G158" s="105" t="str">
        <f t="shared" si="27"/>
        <v>Merchant with PPA EBIT Discounted</v>
      </c>
      <c r="H158" s="20" cm="1">
        <f t="array" ref="H158">INDEX(Financials!$B$5:$AI$260,FinancialWalk!K158,FinancialWalk!L158)</f>
        <v>63041153.961126536</v>
      </c>
      <c r="K158">
        <f>SUMIFS(Financials!$A$5:$A$260,Financials!$D$5:$D$260,FinancialWalk!D158,Financials!$E$5:$E$260,FinancialWalk!E158,Financials!$F$5:$F$260,FinancialWalk!F158)</f>
        <v>128</v>
      </c>
      <c r="L158">
        <f t="shared" si="26"/>
        <v>24</v>
      </c>
    </row>
    <row r="159" spans="2:12" x14ac:dyDescent="0.3">
      <c r="B159" t="str">
        <f>$B$2</f>
        <v>MarinusPortlandYallourn</v>
      </c>
      <c r="C159" t="s">
        <v>64</v>
      </c>
      <c r="D159">
        <v>1</v>
      </c>
      <c r="E159" t="s">
        <v>18</v>
      </c>
      <c r="F159" t="s">
        <v>44</v>
      </c>
      <c r="G159" s="105" t="str">
        <f t="shared" si="27"/>
        <v>Merchant with PPA EBIT Discounted</v>
      </c>
      <c r="H159" s="20" cm="1">
        <f t="array" ref="H159">INDEX(Financials!$B$5:$AI$260,FinancialWalk!K159,FinancialWalk!L159)</f>
        <v>263728458.08016348</v>
      </c>
      <c r="K159">
        <f>SUMIFS(Financials!$A$5:$A$260,Financials!$D$5:$D$260,FinancialWalk!D159,Financials!$E$5:$E$260,FinancialWalk!E159,Financials!$F$5:$F$260,FinancialWalk!F159)</f>
        <v>249</v>
      </c>
      <c r="L159">
        <f t="shared" si="26"/>
        <v>24</v>
      </c>
    </row>
    <row r="160" spans="2:12" x14ac:dyDescent="0.3">
      <c r="B160" t="str">
        <f>B159</f>
        <v>MarinusPortlandYallourn</v>
      </c>
      <c r="C160" t="s">
        <v>64</v>
      </c>
      <c r="D160">
        <v>0.95</v>
      </c>
      <c r="E160" t="str">
        <f>E159</f>
        <v>Cal-37</v>
      </c>
      <c r="F160" t="s">
        <v>44</v>
      </c>
      <c r="G160" s="105" t="str">
        <f t="shared" si="27"/>
        <v>Merchant with PPA EBIT Discounted</v>
      </c>
      <c r="H160" s="20" cm="1">
        <f t="array" ref="H160">INDEX(Financials!$B$5:$AI$260,FinancialWalk!K160,FinancialWalk!L160)</f>
        <v>154286779.14845699</v>
      </c>
      <c r="K160">
        <f>SUMIFS(Financials!$A$5:$A$260,Financials!$D$5:$D$260,FinancialWalk!D160,Financials!$E$5:$E$260,FinancialWalk!E160,Financials!$F$5:$F$260,FinancialWalk!F160)</f>
        <v>250</v>
      </c>
      <c r="L160">
        <f t="shared" si="26"/>
        <v>24</v>
      </c>
    </row>
    <row r="161" spans="2:12" x14ac:dyDescent="0.3">
      <c r="B161" t="str">
        <f t="shared" ref="B161:B180" si="30">B160</f>
        <v>MarinusPortlandYallourn</v>
      </c>
      <c r="C161" t="s">
        <v>64</v>
      </c>
      <c r="D161">
        <v>0.95</v>
      </c>
      <c r="E161" t="str">
        <f t="shared" ref="E161:E180" si="31">E160</f>
        <v>Cal-37</v>
      </c>
      <c r="F161" t="s">
        <v>44</v>
      </c>
      <c r="G161" s="105" t="str">
        <f t="shared" si="27"/>
        <v>Merchant with PPA EBIT Discounted</v>
      </c>
      <c r="H161" s="20" cm="1">
        <f t="array" ref="H161">INDEX(Financials!$B$5:$AI$260,FinancialWalk!K161,FinancialWalk!L161)</f>
        <v>154286779.14845699</v>
      </c>
      <c r="K161">
        <f>SUMIFS(Financials!$A$5:$A$260,Financials!$D$5:$D$260,FinancialWalk!D161,Financials!$E$5:$E$260,FinancialWalk!E161,Financials!$F$5:$F$260,FinancialWalk!F161)</f>
        <v>250</v>
      </c>
      <c r="L161">
        <f t="shared" si="26"/>
        <v>24</v>
      </c>
    </row>
    <row r="162" spans="2:12" x14ac:dyDescent="0.3">
      <c r="B162" t="str">
        <f t="shared" si="30"/>
        <v>MarinusPortlandYallourn</v>
      </c>
      <c r="C162" t="s">
        <v>64</v>
      </c>
      <c r="D162">
        <v>0.95</v>
      </c>
      <c r="E162" t="str">
        <f t="shared" si="31"/>
        <v>Cal-37</v>
      </c>
      <c r="F162" t="s">
        <v>44</v>
      </c>
      <c r="G162" s="105" t="str">
        <f t="shared" si="27"/>
        <v>Merchant with PPA EBIT Discounted</v>
      </c>
      <c r="H162" s="20" cm="1">
        <f t="array" ref="H162">INDEX(Financials!$B$5:$AI$260,FinancialWalk!K162,FinancialWalk!L162)</f>
        <v>154286779.14845699</v>
      </c>
      <c r="K162">
        <f>SUMIFS(Financials!$A$5:$A$260,Financials!$D$5:$D$260,FinancialWalk!D162,Financials!$E$5:$E$260,FinancialWalk!E162,Financials!$F$5:$F$260,FinancialWalk!F162)</f>
        <v>250</v>
      </c>
      <c r="L162">
        <f t="shared" si="26"/>
        <v>24</v>
      </c>
    </row>
    <row r="163" spans="2:12" x14ac:dyDescent="0.3">
      <c r="B163" t="str">
        <f t="shared" si="30"/>
        <v>MarinusPortlandYallourn</v>
      </c>
      <c r="C163" t="s">
        <v>64</v>
      </c>
      <c r="D163">
        <v>0.75</v>
      </c>
      <c r="E163" t="str">
        <f t="shared" si="31"/>
        <v>Cal-37</v>
      </c>
      <c r="F163" t="s">
        <v>44</v>
      </c>
      <c r="G163" s="105" t="str">
        <f t="shared" si="27"/>
        <v>Merchant with PPA EBIT Discounted</v>
      </c>
      <c r="H163" s="20" cm="1">
        <f t="array" ref="H163">INDEX(Financials!$B$5:$AI$260,FinancialWalk!K163,FinancialWalk!L163)</f>
        <v>100191975.93795602</v>
      </c>
      <c r="K163">
        <f>SUMIFS(Financials!$A$5:$A$260,Financials!$D$5:$D$260,FinancialWalk!D163,Financials!$E$5:$E$260,FinancialWalk!E163,Financials!$F$5:$F$260,FinancialWalk!F163)</f>
        <v>251</v>
      </c>
      <c r="L163">
        <f t="shared" si="26"/>
        <v>24</v>
      </c>
    </row>
    <row r="164" spans="2:12" x14ac:dyDescent="0.3">
      <c r="B164" t="str">
        <f t="shared" si="30"/>
        <v>MarinusPortlandYallourn</v>
      </c>
      <c r="C164" t="s">
        <v>64</v>
      </c>
      <c r="D164">
        <v>0.75</v>
      </c>
      <c r="E164" t="str">
        <f t="shared" si="31"/>
        <v>Cal-37</v>
      </c>
      <c r="F164" t="s">
        <v>44</v>
      </c>
      <c r="G164" s="105" t="str">
        <f t="shared" si="27"/>
        <v>Merchant with PPA EBIT Discounted</v>
      </c>
      <c r="H164" s="20" cm="1">
        <f t="array" ref="H164">INDEX(Financials!$B$5:$AI$260,FinancialWalk!K164,FinancialWalk!L164)</f>
        <v>100191975.93795602</v>
      </c>
      <c r="K164">
        <f>SUMIFS(Financials!$A$5:$A$260,Financials!$D$5:$D$260,FinancialWalk!D164,Financials!$E$5:$E$260,FinancialWalk!E164,Financials!$F$5:$F$260,FinancialWalk!F164)</f>
        <v>251</v>
      </c>
      <c r="L164">
        <f t="shared" si="26"/>
        <v>24</v>
      </c>
    </row>
    <row r="165" spans="2:12" x14ac:dyDescent="0.3">
      <c r="B165" t="str">
        <f t="shared" si="30"/>
        <v>MarinusPortlandYallourn</v>
      </c>
      <c r="C165" t="s">
        <v>64</v>
      </c>
      <c r="D165">
        <v>0.75</v>
      </c>
      <c r="E165" t="str">
        <f t="shared" si="31"/>
        <v>Cal-37</v>
      </c>
      <c r="F165" t="s">
        <v>44</v>
      </c>
      <c r="G165" s="105" t="str">
        <f t="shared" si="27"/>
        <v>Merchant with PPA EBIT Discounted</v>
      </c>
      <c r="H165" s="20" cm="1">
        <f t="array" ref="H165">INDEX(Financials!$B$5:$AI$260,FinancialWalk!K165,FinancialWalk!L165)</f>
        <v>100191975.93795602</v>
      </c>
      <c r="K165">
        <f>SUMIFS(Financials!$A$5:$A$260,Financials!$D$5:$D$260,FinancialWalk!D165,Financials!$E$5:$E$260,FinancialWalk!E165,Financials!$F$5:$F$260,FinancialWalk!F165)</f>
        <v>251</v>
      </c>
      <c r="L165">
        <f t="shared" si="26"/>
        <v>24</v>
      </c>
    </row>
    <row r="166" spans="2:12" x14ac:dyDescent="0.3">
      <c r="B166" t="str">
        <f t="shared" si="30"/>
        <v>MarinusPortlandYallourn</v>
      </c>
      <c r="C166" t="s">
        <v>64</v>
      </c>
      <c r="D166">
        <v>0.75</v>
      </c>
      <c r="E166" t="str">
        <f t="shared" si="31"/>
        <v>Cal-37</v>
      </c>
      <c r="F166" t="s">
        <v>44</v>
      </c>
      <c r="G166" s="105" t="str">
        <f t="shared" si="27"/>
        <v>Merchant with PPA EBIT Discounted</v>
      </c>
      <c r="H166" s="20" cm="1">
        <f t="array" ref="H166">INDEX(Financials!$B$5:$AI$260,FinancialWalk!K166,FinancialWalk!L166)</f>
        <v>100191975.93795602</v>
      </c>
      <c r="K166">
        <f>SUMIFS(Financials!$A$5:$A$260,Financials!$D$5:$D$260,FinancialWalk!D166,Financials!$E$5:$E$260,FinancialWalk!E166,Financials!$F$5:$F$260,FinancialWalk!F166)</f>
        <v>251</v>
      </c>
      <c r="L166">
        <f t="shared" si="26"/>
        <v>24</v>
      </c>
    </row>
    <row r="167" spans="2:12" x14ac:dyDescent="0.3">
      <c r="B167" t="str">
        <f t="shared" si="30"/>
        <v>MarinusPortlandYallourn</v>
      </c>
      <c r="C167" t="s">
        <v>64</v>
      </c>
      <c r="D167">
        <v>0.5</v>
      </c>
      <c r="E167" t="str">
        <f t="shared" si="31"/>
        <v>Cal-37</v>
      </c>
      <c r="F167" t="s">
        <v>44</v>
      </c>
      <c r="G167" s="105" t="str">
        <f t="shared" si="27"/>
        <v>Merchant with PPA EBIT Discounted</v>
      </c>
      <c r="H167" s="20" cm="1">
        <f t="array" ref="H167">INDEX(Financials!$B$5:$AI$260,FinancialWalk!K167,FinancialWalk!L167)</f>
        <v>59794298.460452572</v>
      </c>
      <c r="K167">
        <f>SUMIFS(Financials!$A$5:$A$260,Financials!$D$5:$D$260,FinancialWalk!D167,Financials!$E$5:$E$260,FinancialWalk!E167,Financials!$F$5:$F$260,FinancialWalk!F167)</f>
        <v>252</v>
      </c>
      <c r="L167">
        <f t="shared" si="26"/>
        <v>24</v>
      </c>
    </row>
    <row r="168" spans="2:12" x14ac:dyDescent="0.3">
      <c r="B168" t="str">
        <f t="shared" si="30"/>
        <v>MarinusPortlandYallourn</v>
      </c>
      <c r="C168" t="s">
        <v>64</v>
      </c>
      <c r="D168">
        <v>0.5</v>
      </c>
      <c r="E168" t="str">
        <f t="shared" si="31"/>
        <v>Cal-37</v>
      </c>
      <c r="F168" t="s">
        <v>44</v>
      </c>
      <c r="G168" s="105" t="str">
        <f t="shared" si="27"/>
        <v>Merchant with PPA EBIT Discounted</v>
      </c>
      <c r="H168" s="20" cm="1">
        <f t="array" ref="H168">INDEX(Financials!$B$5:$AI$260,FinancialWalk!K168,FinancialWalk!L168)</f>
        <v>59794298.460452572</v>
      </c>
      <c r="K168">
        <f>SUMIFS(Financials!$A$5:$A$260,Financials!$D$5:$D$260,FinancialWalk!D168,Financials!$E$5:$E$260,FinancialWalk!E168,Financials!$F$5:$F$260,FinancialWalk!F168)</f>
        <v>252</v>
      </c>
      <c r="L168">
        <f t="shared" si="26"/>
        <v>24</v>
      </c>
    </row>
    <row r="169" spans="2:12" x14ac:dyDescent="0.3">
      <c r="B169" t="str">
        <f t="shared" si="30"/>
        <v>MarinusPortlandYallourn</v>
      </c>
      <c r="C169" t="s">
        <v>64</v>
      </c>
      <c r="D169">
        <v>0.5</v>
      </c>
      <c r="E169" t="str">
        <f t="shared" si="31"/>
        <v>Cal-37</v>
      </c>
      <c r="F169" t="s">
        <v>44</v>
      </c>
      <c r="G169" s="105" t="str">
        <f t="shared" si="27"/>
        <v>Merchant with PPA EBIT Discounted</v>
      </c>
      <c r="H169" s="20" cm="1">
        <f t="array" ref="H169">INDEX(Financials!$B$5:$AI$260,FinancialWalk!K169,FinancialWalk!L169)</f>
        <v>59794298.460452572</v>
      </c>
      <c r="K169">
        <f>SUMIFS(Financials!$A$5:$A$260,Financials!$D$5:$D$260,FinancialWalk!D169,Financials!$E$5:$E$260,FinancialWalk!E169,Financials!$F$5:$F$260,FinancialWalk!F169)</f>
        <v>252</v>
      </c>
      <c r="L169">
        <f t="shared" si="26"/>
        <v>24</v>
      </c>
    </row>
    <row r="170" spans="2:12" x14ac:dyDescent="0.3">
      <c r="B170" t="str">
        <f t="shared" si="30"/>
        <v>MarinusPortlandYallourn</v>
      </c>
      <c r="C170" t="s">
        <v>64</v>
      </c>
      <c r="D170">
        <v>0.5</v>
      </c>
      <c r="E170" t="str">
        <f t="shared" si="31"/>
        <v>Cal-37</v>
      </c>
      <c r="F170" t="s">
        <v>44</v>
      </c>
      <c r="G170" s="105" t="str">
        <f t="shared" si="27"/>
        <v>Merchant with PPA EBIT Discounted</v>
      </c>
      <c r="H170" s="20" cm="1">
        <f t="array" ref="H170">INDEX(Financials!$B$5:$AI$260,FinancialWalk!K170,FinancialWalk!L170)</f>
        <v>59794298.460452572</v>
      </c>
      <c r="K170">
        <f>SUMIFS(Financials!$A$5:$A$260,Financials!$D$5:$D$260,FinancialWalk!D170,Financials!$E$5:$E$260,FinancialWalk!E170,Financials!$F$5:$F$260,FinancialWalk!F170)</f>
        <v>252</v>
      </c>
      <c r="L170">
        <f t="shared" si="26"/>
        <v>24</v>
      </c>
    </row>
    <row r="171" spans="2:12" x14ac:dyDescent="0.3">
      <c r="B171" t="str">
        <f t="shared" si="30"/>
        <v>MarinusPortlandYallourn</v>
      </c>
      <c r="C171" t="s">
        <v>64</v>
      </c>
      <c r="D171">
        <v>0.5</v>
      </c>
      <c r="E171" t="str">
        <f t="shared" si="31"/>
        <v>Cal-37</v>
      </c>
      <c r="F171" t="s">
        <v>44</v>
      </c>
      <c r="G171" s="105" t="str">
        <f t="shared" si="27"/>
        <v>Merchant with PPA EBIT Discounted</v>
      </c>
      <c r="H171" s="20" cm="1">
        <f t="array" ref="H171">INDEX(Financials!$B$5:$AI$260,FinancialWalk!K171,FinancialWalk!L171)</f>
        <v>59794298.460452572</v>
      </c>
      <c r="K171">
        <f>SUMIFS(Financials!$A$5:$A$260,Financials!$D$5:$D$260,FinancialWalk!D171,Financials!$E$5:$E$260,FinancialWalk!E171,Financials!$F$5:$F$260,FinancialWalk!F171)</f>
        <v>252</v>
      </c>
      <c r="L171">
        <f t="shared" si="26"/>
        <v>24</v>
      </c>
    </row>
    <row r="172" spans="2:12" x14ac:dyDescent="0.3">
      <c r="B172" t="str">
        <f t="shared" si="30"/>
        <v>MarinusPortlandYallourn</v>
      </c>
      <c r="C172" t="s">
        <v>64</v>
      </c>
      <c r="D172">
        <v>0.25</v>
      </c>
      <c r="E172" t="str">
        <f t="shared" si="31"/>
        <v>Cal-37</v>
      </c>
      <c r="F172" t="s">
        <v>44</v>
      </c>
      <c r="G172" s="105" t="str">
        <f t="shared" si="27"/>
        <v>Merchant with PPA EBIT Discounted</v>
      </c>
      <c r="H172" s="20" cm="1">
        <f t="array" ref="H172">INDEX(Financials!$B$5:$AI$260,FinancialWalk!K172,FinancialWalk!L172)</f>
        <v>19420397.147722989</v>
      </c>
      <c r="K172">
        <f>SUMIFS(Financials!$A$5:$A$260,Financials!$D$5:$D$260,FinancialWalk!D172,Financials!$E$5:$E$260,FinancialWalk!E172,Financials!$F$5:$F$260,FinancialWalk!F172)</f>
        <v>253</v>
      </c>
      <c r="L172">
        <f t="shared" si="26"/>
        <v>24</v>
      </c>
    </row>
    <row r="173" spans="2:12" x14ac:dyDescent="0.3">
      <c r="B173" t="str">
        <f t="shared" si="30"/>
        <v>MarinusPortlandYallourn</v>
      </c>
      <c r="C173" t="s">
        <v>64</v>
      </c>
      <c r="D173">
        <v>0.25</v>
      </c>
      <c r="E173" t="str">
        <f t="shared" si="31"/>
        <v>Cal-37</v>
      </c>
      <c r="F173" t="s">
        <v>44</v>
      </c>
      <c r="G173" s="105" t="str">
        <f t="shared" si="27"/>
        <v>Merchant with PPA EBIT Discounted</v>
      </c>
      <c r="H173" s="20" cm="1">
        <f t="array" ref="H173">INDEX(Financials!$B$5:$AI$260,FinancialWalk!K173,FinancialWalk!L173)</f>
        <v>19420397.147722989</v>
      </c>
      <c r="K173">
        <f>SUMIFS(Financials!$A$5:$A$260,Financials!$D$5:$D$260,FinancialWalk!D173,Financials!$E$5:$E$260,FinancialWalk!E173,Financials!$F$5:$F$260,FinancialWalk!F173)</f>
        <v>253</v>
      </c>
      <c r="L173">
        <f t="shared" si="26"/>
        <v>24</v>
      </c>
    </row>
    <row r="174" spans="2:12" x14ac:dyDescent="0.3">
      <c r="B174" t="str">
        <f t="shared" si="30"/>
        <v>MarinusPortlandYallourn</v>
      </c>
      <c r="C174" t="s">
        <v>64</v>
      </c>
      <c r="D174">
        <v>0.25</v>
      </c>
      <c r="E174" t="str">
        <f t="shared" si="31"/>
        <v>Cal-37</v>
      </c>
      <c r="F174" t="s">
        <v>44</v>
      </c>
      <c r="G174" s="105" t="str">
        <f t="shared" si="27"/>
        <v>Merchant with PPA EBIT Discounted</v>
      </c>
      <c r="H174" s="20" cm="1">
        <f t="array" ref="H174">INDEX(Financials!$B$5:$AI$260,FinancialWalk!K174,FinancialWalk!L174)</f>
        <v>19420397.147722989</v>
      </c>
      <c r="K174">
        <f>SUMIFS(Financials!$A$5:$A$260,Financials!$D$5:$D$260,FinancialWalk!D174,Financials!$E$5:$E$260,FinancialWalk!E174,Financials!$F$5:$F$260,FinancialWalk!F174)</f>
        <v>253</v>
      </c>
      <c r="L174">
        <f t="shared" si="26"/>
        <v>24</v>
      </c>
    </row>
    <row r="175" spans="2:12" x14ac:dyDescent="0.3">
      <c r="B175" t="str">
        <f t="shared" si="30"/>
        <v>MarinusPortlandYallourn</v>
      </c>
      <c r="C175" t="s">
        <v>64</v>
      </c>
      <c r="D175">
        <v>0.25</v>
      </c>
      <c r="E175" t="str">
        <f t="shared" si="31"/>
        <v>Cal-37</v>
      </c>
      <c r="F175" t="s">
        <v>44</v>
      </c>
      <c r="G175" s="105" t="str">
        <f t="shared" si="27"/>
        <v>Merchant with PPA EBIT Discounted</v>
      </c>
      <c r="H175" s="20" cm="1">
        <f t="array" ref="H175">INDEX(Financials!$B$5:$AI$260,FinancialWalk!K175,FinancialWalk!L175)</f>
        <v>19420397.147722989</v>
      </c>
      <c r="K175">
        <f>SUMIFS(Financials!$A$5:$A$260,Financials!$D$5:$D$260,FinancialWalk!D175,Financials!$E$5:$E$260,FinancialWalk!E175,Financials!$F$5:$F$260,FinancialWalk!F175)</f>
        <v>253</v>
      </c>
      <c r="L175">
        <f t="shared" si="26"/>
        <v>24</v>
      </c>
    </row>
    <row r="176" spans="2:12" x14ac:dyDescent="0.3">
      <c r="B176" t="str">
        <f t="shared" si="30"/>
        <v>MarinusPortlandYallourn</v>
      </c>
      <c r="C176" t="s">
        <v>64</v>
      </c>
      <c r="D176">
        <v>0.05</v>
      </c>
      <c r="E176" t="str">
        <f t="shared" si="31"/>
        <v>Cal-37</v>
      </c>
      <c r="F176" t="s">
        <v>44</v>
      </c>
      <c r="G176" s="105" t="str">
        <f t="shared" si="27"/>
        <v>Merchant with PPA EBIT Discounted</v>
      </c>
      <c r="H176" s="20" cm="1">
        <f t="array" ref="H176">INDEX(Financials!$B$5:$AI$260,FinancialWalk!K176,FinancialWalk!L176)</f>
        <v>-28879579.397075702</v>
      </c>
      <c r="K176">
        <f>SUMIFS(Financials!$A$5:$A$260,Financials!$D$5:$D$260,FinancialWalk!D176,Financials!$E$5:$E$260,FinancialWalk!E176,Financials!$F$5:$F$260,FinancialWalk!F176)</f>
        <v>254</v>
      </c>
      <c r="L176">
        <f t="shared" si="26"/>
        <v>24</v>
      </c>
    </row>
    <row r="177" spans="2:12" x14ac:dyDescent="0.3">
      <c r="B177" t="str">
        <f t="shared" si="30"/>
        <v>MarinusPortlandYallourn</v>
      </c>
      <c r="C177" t="s">
        <v>64</v>
      </c>
      <c r="D177">
        <v>0.05</v>
      </c>
      <c r="E177" t="str">
        <f t="shared" si="31"/>
        <v>Cal-37</v>
      </c>
      <c r="F177" t="s">
        <v>44</v>
      </c>
      <c r="G177" s="105" t="str">
        <f t="shared" si="27"/>
        <v>Merchant with PPA EBIT Discounted</v>
      </c>
      <c r="H177" s="20" cm="1">
        <f t="array" ref="H177">INDEX(Financials!$B$5:$AI$260,FinancialWalk!K177,FinancialWalk!L177)</f>
        <v>-28879579.397075702</v>
      </c>
      <c r="K177">
        <f>SUMIFS(Financials!$A$5:$A$260,Financials!$D$5:$D$260,FinancialWalk!D177,Financials!$E$5:$E$260,FinancialWalk!E177,Financials!$F$5:$F$260,FinancialWalk!F177)</f>
        <v>254</v>
      </c>
      <c r="L177">
        <f t="shared" si="26"/>
        <v>24</v>
      </c>
    </row>
    <row r="178" spans="2:12" x14ac:dyDescent="0.3">
      <c r="B178" t="str">
        <f t="shared" si="30"/>
        <v>MarinusPortlandYallourn</v>
      </c>
      <c r="C178" t="s">
        <v>64</v>
      </c>
      <c r="D178">
        <v>0.05</v>
      </c>
      <c r="E178" t="str">
        <f t="shared" si="31"/>
        <v>Cal-37</v>
      </c>
      <c r="F178" t="s">
        <v>44</v>
      </c>
      <c r="G178" s="105" t="str">
        <f t="shared" si="27"/>
        <v>Merchant with PPA EBIT Discounted</v>
      </c>
      <c r="H178" s="20" cm="1">
        <f t="array" ref="H178">INDEX(Financials!$B$5:$AI$260,FinancialWalk!K178,FinancialWalk!L178)</f>
        <v>-28879579.397075702</v>
      </c>
      <c r="K178">
        <f>SUMIFS(Financials!$A$5:$A$260,Financials!$D$5:$D$260,FinancialWalk!D178,Financials!$E$5:$E$260,FinancialWalk!E178,Financials!$F$5:$F$260,FinancialWalk!F178)</f>
        <v>254</v>
      </c>
      <c r="L178">
        <f t="shared" si="26"/>
        <v>24</v>
      </c>
    </row>
    <row r="179" spans="2:12" x14ac:dyDescent="0.3">
      <c r="B179" t="str">
        <f t="shared" si="30"/>
        <v>MarinusPortlandYallourn</v>
      </c>
      <c r="C179" t="s">
        <v>64</v>
      </c>
      <c r="D179">
        <v>0</v>
      </c>
      <c r="E179" t="str">
        <f t="shared" si="31"/>
        <v>Cal-37</v>
      </c>
      <c r="F179" t="s">
        <v>44</v>
      </c>
      <c r="G179" s="105" t="str">
        <f t="shared" si="27"/>
        <v>Merchant with PPA EBIT Discounted</v>
      </c>
      <c r="H179" s="20" cm="1">
        <f t="array" ref="H179">INDEX(Financials!$B$5:$AI$260,FinancialWalk!K179,FinancialWalk!L179)</f>
        <v>-77085281.655547142</v>
      </c>
      <c r="K179">
        <f>SUMIFS(Financials!$A$5:$A$260,Financials!$D$5:$D$260,FinancialWalk!D179,Financials!$E$5:$E$260,FinancialWalk!E179,Financials!$F$5:$F$260,FinancialWalk!F179)</f>
        <v>255</v>
      </c>
      <c r="L179">
        <f t="shared" si="26"/>
        <v>24</v>
      </c>
    </row>
    <row r="180" spans="2:12" x14ac:dyDescent="0.3">
      <c r="B180" t="str">
        <f t="shared" si="30"/>
        <v>MarinusPortlandYallourn</v>
      </c>
      <c r="C180" t="s">
        <v>64</v>
      </c>
      <c r="D180" t="s">
        <v>24</v>
      </c>
      <c r="E180" t="str">
        <f t="shared" si="31"/>
        <v>Cal-37</v>
      </c>
      <c r="F180" t="s">
        <v>44</v>
      </c>
      <c r="G180" s="105" t="str">
        <f t="shared" si="27"/>
        <v>Merchant with PPA EBIT Discounted</v>
      </c>
      <c r="H180" s="20" cm="1">
        <f t="array" ref="H180">INDEX(Financials!$B$5:$AI$260,FinancialWalk!K180,FinancialWalk!L180)</f>
        <v>60640496.909892008</v>
      </c>
      <c r="K180">
        <f>SUMIFS(Financials!$A$5:$A$260,Financials!$D$5:$D$260,FinancialWalk!D180,Financials!$E$5:$E$260,FinancialWalk!E180,Financials!$F$5:$F$260,FinancialWalk!F180)</f>
        <v>256</v>
      </c>
      <c r="L180">
        <f t="shared" si="26"/>
        <v>24</v>
      </c>
    </row>
    <row r="181" spans="2:12" x14ac:dyDescent="0.3">
      <c r="B181" t="str">
        <f>$B$2</f>
        <v>MarinusPortlandYallourn</v>
      </c>
      <c r="C181" t="s">
        <v>64</v>
      </c>
      <c r="D181">
        <v>1</v>
      </c>
      <c r="E181" t="s">
        <v>18</v>
      </c>
      <c r="F181" t="s">
        <v>34</v>
      </c>
      <c r="G181" s="105" t="str">
        <f t="shared" ref="G181:G224" si="32">$P$24</f>
        <v>Merchant with PPA NPV</v>
      </c>
      <c r="H181" s="20" cm="1">
        <f t="array" ref="H181">INDEX(Financials!$B$5:$AI$260,FinancialWalk!K181,FinancialWalk!L181)</f>
        <v>353969476.57425922</v>
      </c>
      <c r="K181">
        <f>SUMIFS(Financials!$A$5:$A$260,Financials!$D$5:$D$260,FinancialWalk!D181,Financials!$E$5:$E$260,FinancialWalk!E181,Financials!$F$5:$F$260,FinancialWalk!F181)</f>
        <v>121</v>
      </c>
      <c r="L181">
        <f t="shared" si="26"/>
        <v>25</v>
      </c>
    </row>
    <row r="182" spans="2:12" x14ac:dyDescent="0.3">
      <c r="B182" t="str">
        <f>B181</f>
        <v>MarinusPortlandYallourn</v>
      </c>
      <c r="C182" t="s">
        <v>64</v>
      </c>
      <c r="D182">
        <v>0.95</v>
      </c>
      <c r="E182" t="str">
        <f>E181</f>
        <v>Cal-37</v>
      </c>
      <c r="F182" t="s">
        <v>34</v>
      </c>
      <c r="G182" s="105" t="str">
        <f t="shared" si="32"/>
        <v>Merchant with PPA NPV</v>
      </c>
      <c r="H182" s="20" cm="1">
        <f t="array" ref="H182">INDEX(Financials!$B$5:$AI$260,FinancialWalk!K182,FinancialWalk!L182)</f>
        <v>190854515.08017367</v>
      </c>
      <c r="K182">
        <f>SUMIFS(Financials!$A$5:$A$260,Financials!$D$5:$D$260,FinancialWalk!D182,Financials!$E$5:$E$260,FinancialWalk!E182,Financials!$F$5:$F$260,FinancialWalk!F182)</f>
        <v>122</v>
      </c>
      <c r="L182">
        <f t="shared" si="26"/>
        <v>25</v>
      </c>
    </row>
    <row r="183" spans="2:12" x14ac:dyDescent="0.3">
      <c r="B183" t="str">
        <f t="shared" ref="B183:B202" si="33">B182</f>
        <v>MarinusPortlandYallourn</v>
      </c>
      <c r="C183" t="s">
        <v>64</v>
      </c>
      <c r="D183">
        <v>0.95</v>
      </c>
      <c r="E183" t="str">
        <f t="shared" ref="E183:E202" si="34">E182</f>
        <v>Cal-37</v>
      </c>
      <c r="F183" t="s">
        <v>34</v>
      </c>
      <c r="G183" s="105" t="str">
        <f t="shared" si="32"/>
        <v>Merchant with PPA NPV</v>
      </c>
      <c r="H183" s="20" cm="1">
        <f t="array" ref="H183">INDEX(Financials!$B$5:$AI$260,FinancialWalk!K183,FinancialWalk!L183)</f>
        <v>190854515.08017367</v>
      </c>
      <c r="K183">
        <f>SUMIFS(Financials!$A$5:$A$260,Financials!$D$5:$D$260,FinancialWalk!D183,Financials!$E$5:$E$260,FinancialWalk!E183,Financials!$F$5:$F$260,FinancialWalk!F183)</f>
        <v>122</v>
      </c>
      <c r="L183">
        <f t="shared" si="26"/>
        <v>25</v>
      </c>
    </row>
    <row r="184" spans="2:12" x14ac:dyDescent="0.3">
      <c r="B184" t="str">
        <f t="shared" si="33"/>
        <v>MarinusPortlandYallourn</v>
      </c>
      <c r="C184" t="s">
        <v>64</v>
      </c>
      <c r="D184">
        <v>0.95</v>
      </c>
      <c r="E184" t="str">
        <f t="shared" si="34"/>
        <v>Cal-37</v>
      </c>
      <c r="F184" t="s">
        <v>34</v>
      </c>
      <c r="G184" s="105" t="str">
        <f t="shared" si="32"/>
        <v>Merchant with PPA NPV</v>
      </c>
      <c r="H184" s="20" cm="1">
        <f t="array" ref="H184">INDEX(Financials!$B$5:$AI$260,FinancialWalk!K184,FinancialWalk!L184)</f>
        <v>190854515.08017367</v>
      </c>
      <c r="K184">
        <f>SUMIFS(Financials!$A$5:$A$260,Financials!$D$5:$D$260,FinancialWalk!D184,Financials!$E$5:$E$260,FinancialWalk!E184,Financials!$F$5:$F$260,FinancialWalk!F184)</f>
        <v>122</v>
      </c>
      <c r="L184">
        <f t="shared" si="26"/>
        <v>25</v>
      </c>
    </row>
    <row r="185" spans="2:12" x14ac:dyDescent="0.3">
      <c r="B185" t="str">
        <f t="shared" si="33"/>
        <v>MarinusPortlandYallourn</v>
      </c>
      <c r="C185" t="s">
        <v>64</v>
      </c>
      <c r="D185">
        <v>0.75</v>
      </c>
      <c r="E185" t="str">
        <f t="shared" si="34"/>
        <v>Cal-37</v>
      </c>
      <c r="F185" t="s">
        <v>34</v>
      </c>
      <c r="G185" s="105" t="str">
        <f t="shared" si="32"/>
        <v>Merchant with PPA NPV</v>
      </c>
      <c r="H185" s="20" cm="1">
        <f t="array" ref="H185">INDEX(Financials!$B$5:$AI$260,FinancialWalk!K185,FinancialWalk!L185)</f>
        <v>113397924.23993683</v>
      </c>
      <c r="K185">
        <f>SUMIFS(Financials!$A$5:$A$260,Financials!$D$5:$D$260,FinancialWalk!D185,Financials!$E$5:$E$260,FinancialWalk!E185,Financials!$F$5:$F$260,FinancialWalk!F185)</f>
        <v>123</v>
      </c>
      <c r="L185">
        <f t="shared" si="26"/>
        <v>25</v>
      </c>
    </row>
    <row r="186" spans="2:12" x14ac:dyDescent="0.3">
      <c r="B186" t="str">
        <f t="shared" si="33"/>
        <v>MarinusPortlandYallourn</v>
      </c>
      <c r="C186" t="s">
        <v>64</v>
      </c>
      <c r="D186">
        <v>0.75</v>
      </c>
      <c r="E186" t="str">
        <f t="shared" si="34"/>
        <v>Cal-37</v>
      </c>
      <c r="F186" t="s">
        <v>34</v>
      </c>
      <c r="G186" s="105" t="str">
        <f t="shared" si="32"/>
        <v>Merchant with PPA NPV</v>
      </c>
      <c r="H186" s="20" cm="1">
        <f t="array" ref="H186">INDEX(Financials!$B$5:$AI$260,FinancialWalk!K186,FinancialWalk!L186)</f>
        <v>113397924.23993683</v>
      </c>
      <c r="K186">
        <f>SUMIFS(Financials!$A$5:$A$260,Financials!$D$5:$D$260,FinancialWalk!D186,Financials!$E$5:$E$260,FinancialWalk!E186,Financials!$F$5:$F$260,FinancialWalk!F186)</f>
        <v>123</v>
      </c>
      <c r="L186">
        <f t="shared" si="26"/>
        <v>25</v>
      </c>
    </row>
    <row r="187" spans="2:12" x14ac:dyDescent="0.3">
      <c r="B187" t="str">
        <f t="shared" si="33"/>
        <v>MarinusPortlandYallourn</v>
      </c>
      <c r="C187" t="s">
        <v>64</v>
      </c>
      <c r="D187">
        <v>0.75</v>
      </c>
      <c r="E187" t="str">
        <f t="shared" si="34"/>
        <v>Cal-37</v>
      </c>
      <c r="F187" t="s">
        <v>34</v>
      </c>
      <c r="G187" s="105" t="str">
        <f t="shared" si="32"/>
        <v>Merchant with PPA NPV</v>
      </c>
      <c r="H187" s="20" cm="1">
        <f t="array" ref="H187">INDEX(Financials!$B$5:$AI$260,FinancialWalk!K187,FinancialWalk!L187)</f>
        <v>113397924.23993683</v>
      </c>
      <c r="K187">
        <f>SUMIFS(Financials!$A$5:$A$260,Financials!$D$5:$D$260,FinancialWalk!D187,Financials!$E$5:$E$260,FinancialWalk!E187,Financials!$F$5:$F$260,FinancialWalk!F187)</f>
        <v>123</v>
      </c>
      <c r="L187">
        <f t="shared" si="26"/>
        <v>25</v>
      </c>
    </row>
    <row r="188" spans="2:12" x14ac:dyDescent="0.3">
      <c r="B188" t="str">
        <f t="shared" si="33"/>
        <v>MarinusPortlandYallourn</v>
      </c>
      <c r="C188" t="s">
        <v>64</v>
      </c>
      <c r="D188">
        <v>0.75</v>
      </c>
      <c r="E188" t="str">
        <f t="shared" si="34"/>
        <v>Cal-37</v>
      </c>
      <c r="F188" t="s">
        <v>34</v>
      </c>
      <c r="G188" s="105" t="str">
        <f t="shared" si="32"/>
        <v>Merchant with PPA NPV</v>
      </c>
      <c r="H188" s="20" cm="1">
        <f t="array" ref="H188">INDEX(Financials!$B$5:$AI$260,FinancialWalk!K188,FinancialWalk!L188)</f>
        <v>113397924.23993683</v>
      </c>
      <c r="K188">
        <f>SUMIFS(Financials!$A$5:$A$260,Financials!$D$5:$D$260,FinancialWalk!D188,Financials!$E$5:$E$260,FinancialWalk!E188,Financials!$F$5:$F$260,FinancialWalk!F188)</f>
        <v>123</v>
      </c>
      <c r="L188">
        <f t="shared" si="26"/>
        <v>25</v>
      </c>
    </row>
    <row r="189" spans="2:12" x14ac:dyDescent="0.3">
      <c r="B189" t="str">
        <f t="shared" si="33"/>
        <v>MarinusPortlandYallourn</v>
      </c>
      <c r="C189" t="s">
        <v>64</v>
      </c>
      <c r="D189">
        <v>0.5</v>
      </c>
      <c r="E189" t="str">
        <f t="shared" si="34"/>
        <v>Cal-37</v>
      </c>
      <c r="F189" t="s">
        <v>34</v>
      </c>
      <c r="G189" s="105" t="str">
        <f t="shared" si="32"/>
        <v>Merchant with PPA NPV</v>
      </c>
      <c r="H189" s="20" cm="1">
        <f t="array" ref="H189">INDEX(Financials!$B$5:$AI$260,FinancialWalk!K189,FinancialWalk!L189)</f>
        <v>58881656.064458326</v>
      </c>
      <c r="K189">
        <f>SUMIFS(Financials!$A$5:$A$260,Financials!$D$5:$D$260,FinancialWalk!D189,Financials!$E$5:$E$260,FinancialWalk!E189,Financials!$F$5:$F$260,FinancialWalk!F189)</f>
        <v>124</v>
      </c>
      <c r="L189">
        <f t="shared" si="26"/>
        <v>25</v>
      </c>
    </row>
    <row r="190" spans="2:12" x14ac:dyDescent="0.3">
      <c r="B190" t="str">
        <f t="shared" si="33"/>
        <v>MarinusPortlandYallourn</v>
      </c>
      <c r="C190" t="s">
        <v>64</v>
      </c>
      <c r="D190">
        <v>0.5</v>
      </c>
      <c r="E190" t="str">
        <f t="shared" si="34"/>
        <v>Cal-37</v>
      </c>
      <c r="F190" t="s">
        <v>34</v>
      </c>
      <c r="G190" s="105" t="str">
        <f t="shared" si="32"/>
        <v>Merchant with PPA NPV</v>
      </c>
      <c r="H190" s="20" cm="1">
        <f t="array" ref="H190">INDEX(Financials!$B$5:$AI$260,FinancialWalk!K190,FinancialWalk!L190)</f>
        <v>58881656.064458326</v>
      </c>
      <c r="K190">
        <f>SUMIFS(Financials!$A$5:$A$260,Financials!$D$5:$D$260,FinancialWalk!D190,Financials!$E$5:$E$260,FinancialWalk!E190,Financials!$F$5:$F$260,FinancialWalk!F190)</f>
        <v>124</v>
      </c>
      <c r="L190">
        <f t="shared" si="26"/>
        <v>25</v>
      </c>
    </row>
    <row r="191" spans="2:12" x14ac:dyDescent="0.3">
      <c r="B191" t="str">
        <f t="shared" si="33"/>
        <v>MarinusPortlandYallourn</v>
      </c>
      <c r="C191" t="s">
        <v>64</v>
      </c>
      <c r="D191">
        <v>0.5</v>
      </c>
      <c r="E191" t="str">
        <f t="shared" si="34"/>
        <v>Cal-37</v>
      </c>
      <c r="F191" t="s">
        <v>34</v>
      </c>
      <c r="G191" s="105" t="str">
        <f t="shared" si="32"/>
        <v>Merchant with PPA NPV</v>
      </c>
      <c r="H191" s="20" cm="1">
        <f t="array" ref="H191">INDEX(Financials!$B$5:$AI$260,FinancialWalk!K191,FinancialWalk!L191)</f>
        <v>58881656.064458326</v>
      </c>
      <c r="K191">
        <f>SUMIFS(Financials!$A$5:$A$260,Financials!$D$5:$D$260,FinancialWalk!D191,Financials!$E$5:$E$260,FinancialWalk!E191,Financials!$F$5:$F$260,FinancialWalk!F191)</f>
        <v>124</v>
      </c>
      <c r="L191">
        <f t="shared" si="26"/>
        <v>25</v>
      </c>
    </row>
    <row r="192" spans="2:12" x14ac:dyDescent="0.3">
      <c r="B192" t="str">
        <f t="shared" si="33"/>
        <v>MarinusPortlandYallourn</v>
      </c>
      <c r="C192" t="s">
        <v>64</v>
      </c>
      <c r="D192">
        <v>0.5</v>
      </c>
      <c r="E192" t="str">
        <f t="shared" si="34"/>
        <v>Cal-37</v>
      </c>
      <c r="F192" t="s">
        <v>34</v>
      </c>
      <c r="G192" s="105" t="str">
        <f t="shared" si="32"/>
        <v>Merchant with PPA NPV</v>
      </c>
      <c r="H192" s="20" cm="1">
        <f t="array" ref="H192">INDEX(Financials!$B$5:$AI$260,FinancialWalk!K192,FinancialWalk!L192)</f>
        <v>58881656.064458326</v>
      </c>
      <c r="K192">
        <f>SUMIFS(Financials!$A$5:$A$260,Financials!$D$5:$D$260,FinancialWalk!D192,Financials!$E$5:$E$260,FinancialWalk!E192,Financials!$F$5:$F$260,FinancialWalk!F192)</f>
        <v>124</v>
      </c>
      <c r="L192">
        <f t="shared" si="26"/>
        <v>25</v>
      </c>
    </row>
    <row r="193" spans="2:12" x14ac:dyDescent="0.3">
      <c r="B193" t="str">
        <f t="shared" si="33"/>
        <v>MarinusPortlandYallourn</v>
      </c>
      <c r="C193" t="s">
        <v>64</v>
      </c>
      <c r="D193">
        <v>0.5</v>
      </c>
      <c r="E193" t="str">
        <f t="shared" si="34"/>
        <v>Cal-37</v>
      </c>
      <c r="F193" t="s">
        <v>34</v>
      </c>
      <c r="G193" s="105" t="str">
        <f t="shared" si="32"/>
        <v>Merchant with PPA NPV</v>
      </c>
      <c r="H193" s="20" cm="1">
        <f t="array" ref="H193">INDEX(Financials!$B$5:$AI$260,FinancialWalk!K193,FinancialWalk!L193)</f>
        <v>58881656.064458326</v>
      </c>
      <c r="K193">
        <f>SUMIFS(Financials!$A$5:$A$260,Financials!$D$5:$D$260,FinancialWalk!D193,Financials!$E$5:$E$260,FinancialWalk!E193,Financials!$F$5:$F$260,FinancialWalk!F193)</f>
        <v>124</v>
      </c>
      <c r="L193">
        <f t="shared" si="26"/>
        <v>25</v>
      </c>
    </row>
    <row r="194" spans="2:12" x14ac:dyDescent="0.3">
      <c r="B194" t="str">
        <f t="shared" si="33"/>
        <v>MarinusPortlandYallourn</v>
      </c>
      <c r="C194" t="s">
        <v>64</v>
      </c>
      <c r="D194">
        <v>0.25</v>
      </c>
      <c r="E194" t="str">
        <f t="shared" si="34"/>
        <v>Cal-37</v>
      </c>
      <c r="F194" t="s">
        <v>34</v>
      </c>
      <c r="G194" s="105" t="str">
        <f t="shared" si="32"/>
        <v>Merchant with PPA NPV</v>
      </c>
      <c r="H194" s="20" cm="1">
        <f t="array" ref="H194">INDEX(Financials!$B$5:$AI$260,FinancialWalk!K194,FinancialWalk!L194)</f>
        <v>4176843.7636344861</v>
      </c>
      <c r="K194">
        <f>SUMIFS(Financials!$A$5:$A$260,Financials!$D$5:$D$260,FinancialWalk!D194,Financials!$E$5:$E$260,FinancialWalk!E194,Financials!$F$5:$F$260,FinancialWalk!F194)</f>
        <v>125</v>
      </c>
      <c r="L194">
        <f t="shared" si="26"/>
        <v>25</v>
      </c>
    </row>
    <row r="195" spans="2:12" x14ac:dyDescent="0.3">
      <c r="B195" t="str">
        <f t="shared" si="33"/>
        <v>MarinusPortlandYallourn</v>
      </c>
      <c r="C195" t="s">
        <v>64</v>
      </c>
      <c r="D195">
        <v>0.25</v>
      </c>
      <c r="E195" t="str">
        <f t="shared" si="34"/>
        <v>Cal-37</v>
      </c>
      <c r="F195" t="s">
        <v>34</v>
      </c>
      <c r="G195" s="105" t="str">
        <f t="shared" si="32"/>
        <v>Merchant with PPA NPV</v>
      </c>
      <c r="H195" s="20" cm="1">
        <f t="array" ref="H195">INDEX(Financials!$B$5:$AI$260,FinancialWalk!K195,FinancialWalk!L195)</f>
        <v>4176843.7636344861</v>
      </c>
      <c r="K195">
        <f>SUMIFS(Financials!$A$5:$A$260,Financials!$D$5:$D$260,FinancialWalk!D195,Financials!$E$5:$E$260,FinancialWalk!E195,Financials!$F$5:$F$260,FinancialWalk!F195)</f>
        <v>125</v>
      </c>
      <c r="L195">
        <f t="shared" si="26"/>
        <v>25</v>
      </c>
    </row>
    <row r="196" spans="2:12" x14ac:dyDescent="0.3">
      <c r="B196" t="str">
        <f t="shared" si="33"/>
        <v>MarinusPortlandYallourn</v>
      </c>
      <c r="C196" t="s">
        <v>64</v>
      </c>
      <c r="D196">
        <v>0.25</v>
      </c>
      <c r="E196" t="str">
        <f t="shared" si="34"/>
        <v>Cal-37</v>
      </c>
      <c r="F196" t="s">
        <v>34</v>
      </c>
      <c r="G196" s="105" t="str">
        <f t="shared" si="32"/>
        <v>Merchant with PPA NPV</v>
      </c>
      <c r="H196" s="20" cm="1">
        <f t="array" ref="H196">INDEX(Financials!$B$5:$AI$260,FinancialWalk!K196,FinancialWalk!L196)</f>
        <v>4176843.7636344861</v>
      </c>
      <c r="K196">
        <f>SUMIFS(Financials!$A$5:$A$260,Financials!$D$5:$D$260,FinancialWalk!D196,Financials!$E$5:$E$260,FinancialWalk!E196,Financials!$F$5:$F$260,FinancialWalk!F196)</f>
        <v>125</v>
      </c>
      <c r="L196">
        <f t="shared" si="26"/>
        <v>25</v>
      </c>
    </row>
    <row r="197" spans="2:12" x14ac:dyDescent="0.3">
      <c r="B197" t="str">
        <f t="shared" si="33"/>
        <v>MarinusPortlandYallourn</v>
      </c>
      <c r="C197" t="s">
        <v>64</v>
      </c>
      <c r="D197">
        <v>0.25</v>
      </c>
      <c r="E197" t="str">
        <f t="shared" si="34"/>
        <v>Cal-37</v>
      </c>
      <c r="F197" t="s">
        <v>34</v>
      </c>
      <c r="G197" s="105" t="str">
        <f t="shared" si="32"/>
        <v>Merchant with PPA NPV</v>
      </c>
      <c r="H197" s="20" cm="1">
        <f t="array" ref="H197">INDEX(Financials!$B$5:$AI$260,FinancialWalk!K197,FinancialWalk!L197)</f>
        <v>4176843.7636344861</v>
      </c>
      <c r="K197">
        <f>SUMIFS(Financials!$A$5:$A$260,Financials!$D$5:$D$260,FinancialWalk!D197,Financials!$E$5:$E$260,FinancialWalk!E197,Financials!$F$5:$F$260,FinancialWalk!F197)</f>
        <v>125</v>
      </c>
      <c r="L197">
        <f t="shared" ref="L197:L260" si="35">VLOOKUP(G197,$P$5:$Q$33,2,FALSE)</f>
        <v>25</v>
      </c>
    </row>
    <row r="198" spans="2:12" x14ac:dyDescent="0.3">
      <c r="B198" t="str">
        <f t="shared" si="33"/>
        <v>MarinusPortlandYallourn</v>
      </c>
      <c r="C198" t="s">
        <v>64</v>
      </c>
      <c r="D198">
        <v>0.05</v>
      </c>
      <c r="E198" t="str">
        <f t="shared" si="34"/>
        <v>Cal-37</v>
      </c>
      <c r="F198" t="s">
        <v>34</v>
      </c>
      <c r="G198" s="105" t="str">
        <f t="shared" si="32"/>
        <v>Merchant with PPA NPV</v>
      </c>
      <c r="H198" s="20" cm="1">
        <f t="array" ref="H198">INDEX(Financials!$B$5:$AI$260,FinancialWalk!K198,FinancialWalk!L198)</f>
        <v>-62834561.845415473</v>
      </c>
      <c r="K198">
        <f>SUMIFS(Financials!$A$5:$A$260,Financials!$D$5:$D$260,FinancialWalk!D198,Financials!$E$5:$E$260,FinancialWalk!E198,Financials!$F$5:$F$260,FinancialWalk!F198)</f>
        <v>126</v>
      </c>
      <c r="L198">
        <f t="shared" si="35"/>
        <v>25</v>
      </c>
    </row>
    <row r="199" spans="2:12" x14ac:dyDescent="0.3">
      <c r="B199" t="str">
        <f t="shared" si="33"/>
        <v>MarinusPortlandYallourn</v>
      </c>
      <c r="C199" t="s">
        <v>64</v>
      </c>
      <c r="D199">
        <v>0.05</v>
      </c>
      <c r="E199" t="str">
        <f t="shared" si="34"/>
        <v>Cal-37</v>
      </c>
      <c r="F199" t="s">
        <v>34</v>
      </c>
      <c r="G199" s="105" t="str">
        <f t="shared" si="32"/>
        <v>Merchant with PPA NPV</v>
      </c>
      <c r="H199" s="20" cm="1">
        <f t="array" ref="H199">INDEX(Financials!$B$5:$AI$260,FinancialWalk!K199,FinancialWalk!L199)</f>
        <v>-62834561.845415473</v>
      </c>
      <c r="K199">
        <f>SUMIFS(Financials!$A$5:$A$260,Financials!$D$5:$D$260,FinancialWalk!D199,Financials!$E$5:$E$260,FinancialWalk!E199,Financials!$F$5:$F$260,FinancialWalk!F199)</f>
        <v>126</v>
      </c>
      <c r="L199">
        <f t="shared" si="35"/>
        <v>25</v>
      </c>
    </row>
    <row r="200" spans="2:12" x14ac:dyDescent="0.3">
      <c r="B200" t="str">
        <f t="shared" si="33"/>
        <v>MarinusPortlandYallourn</v>
      </c>
      <c r="C200" t="s">
        <v>64</v>
      </c>
      <c r="D200">
        <v>0.05</v>
      </c>
      <c r="E200" t="str">
        <f t="shared" si="34"/>
        <v>Cal-37</v>
      </c>
      <c r="F200" t="s">
        <v>34</v>
      </c>
      <c r="G200" s="105" t="str">
        <f t="shared" si="32"/>
        <v>Merchant with PPA NPV</v>
      </c>
      <c r="H200" s="20" cm="1">
        <f t="array" ref="H200">INDEX(Financials!$B$5:$AI$260,FinancialWalk!K200,FinancialWalk!L200)</f>
        <v>-62834561.845415473</v>
      </c>
      <c r="K200">
        <f>SUMIFS(Financials!$A$5:$A$260,Financials!$D$5:$D$260,FinancialWalk!D200,Financials!$E$5:$E$260,FinancialWalk!E200,Financials!$F$5:$F$260,FinancialWalk!F200)</f>
        <v>126</v>
      </c>
      <c r="L200">
        <f t="shared" si="35"/>
        <v>25</v>
      </c>
    </row>
    <row r="201" spans="2:12" x14ac:dyDescent="0.3">
      <c r="B201" t="str">
        <f t="shared" si="33"/>
        <v>MarinusPortlandYallourn</v>
      </c>
      <c r="C201" t="s">
        <v>64</v>
      </c>
      <c r="D201">
        <v>0</v>
      </c>
      <c r="E201" t="str">
        <f t="shared" si="34"/>
        <v>Cal-37</v>
      </c>
      <c r="F201" t="s">
        <v>34</v>
      </c>
      <c r="G201" s="105" t="str">
        <f t="shared" si="32"/>
        <v>Merchant with PPA NPV</v>
      </c>
      <c r="H201" s="20" cm="1">
        <f t="array" ref="H201">INDEX(Financials!$B$5:$AI$260,FinancialWalk!K201,FinancialWalk!L201)</f>
        <v>-139922665.64429522</v>
      </c>
      <c r="K201">
        <f>SUMIFS(Financials!$A$5:$A$260,Financials!$D$5:$D$260,FinancialWalk!D201,Financials!$E$5:$E$260,FinancialWalk!E201,Financials!$F$5:$F$260,FinancialWalk!F201)</f>
        <v>127</v>
      </c>
      <c r="L201">
        <f t="shared" si="35"/>
        <v>25</v>
      </c>
    </row>
    <row r="202" spans="2:12" x14ac:dyDescent="0.3">
      <c r="B202" t="str">
        <f t="shared" si="33"/>
        <v>MarinusPortlandYallourn</v>
      </c>
      <c r="C202" t="s">
        <v>64</v>
      </c>
      <c r="D202" t="s">
        <v>24</v>
      </c>
      <c r="E202" t="str">
        <f t="shared" si="34"/>
        <v>Cal-37</v>
      </c>
      <c r="F202" t="s">
        <v>34</v>
      </c>
      <c r="G202" s="105" t="str">
        <f t="shared" si="32"/>
        <v>Merchant with PPA NPV</v>
      </c>
      <c r="H202" s="20" cm="1">
        <f t="array" ref="H202">INDEX(Financials!$B$5:$AI$260,FinancialWalk!K202,FinancialWalk!L202)</f>
        <v>60310358.492560163</v>
      </c>
      <c r="K202">
        <f>SUMIFS(Financials!$A$5:$A$260,Financials!$D$5:$D$260,FinancialWalk!D202,Financials!$E$5:$E$260,FinancialWalk!E202,Financials!$F$5:$F$260,FinancialWalk!F202)</f>
        <v>128</v>
      </c>
      <c r="L202">
        <f t="shared" si="35"/>
        <v>25</v>
      </c>
    </row>
    <row r="203" spans="2:12" x14ac:dyDescent="0.3">
      <c r="B203" t="str">
        <f>$B$2</f>
        <v>MarinusPortlandYallourn</v>
      </c>
      <c r="C203" t="s">
        <v>64</v>
      </c>
      <c r="D203">
        <v>1</v>
      </c>
      <c r="E203" t="s">
        <v>18</v>
      </c>
      <c r="F203" t="s">
        <v>44</v>
      </c>
      <c r="G203" s="105" t="str">
        <f t="shared" si="32"/>
        <v>Merchant with PPA NPV</v>
      </c>
      <c r="H203" s="20" cm="1">
        <f t="array" ref="H203">INDEX(Financials!$B$5:$AI$260,FinancialWalk!K203,FinancialWalk!L203)</f>
        <v>328942268.14688075</v>
      </c>
      <c r="K203">
        <f>SUMIFS(Financials!$A$5:$A$260,Financials!$D$5:$D$260,FinancialWalk!D203,Financials!$E$5:$E$260,FinancialWalk!E203,Financials!$F$5:$F$260,FinancialWalk!F203)</f>
        <v>249</v>
      </c>
      <c r="L203">
        <f t="shared" si="35"/>
        <v>25</v>
      </c>
    </row>
    <row r="204" spans="2:12" x14ac:dyDescent="0.3">
      <c r="B204" t="str">
        <f>B203</f>
        <v>MarinusPortlandYallourn</v>
      </c>
      <c r="C204" t="s">
        <v>64</v>
      </c>
      <c r="D204">
        <v>0.95</v>
      </c>
      <c r="E204" t="str">
        <f>E203</f>
        <v>Cal-37</v>
      </c>
      <c r="F204" t="s">
        <v>44</v>
      </c>
      <c r="G204" s="105" t="str">
        <f t="shared" si="32"/>
        <v>Merchant with PPA NPV</v>
      </c>
      <c r="H204" s="20" cm="1">
        <f t="array" ref="H204">INDEX(Financials!$B$5:$AI$260,FinancialWalk!K204,FinancialWalk!L204)</f>
        <v>179880747.57289585</v>
      </c>
      <c r="K204">
        <f>SUMIFS(Financials!$A$5:$A$260,Financials!$D$5:$D$260,FinancialWalk!D204,Financials!$E$5:$E$260,FinancialWalk!E204,Financials!$F$5:$F$260,FinancialWalk!F204)</f>
        <v>250</v>
      </c>
      <c r="L204">
        <f t="shared" si="35"/>
        <v>25</v>
      </c>
    </row>
    <row r="205" spans="2:12" x14ac:dyDescent="0.3">
      <c r="B205" t="str">
        <f t="shared" ref="B205:B224" si="36">B204</f>
        <v>MarinusPortlandYallourn</v>
      </c>
      <c r="C205" t="s">
        <v>64</v>
      </c>
      <c r="D205">
        <v>0.95</v>
      </c>
      <c r="E205" t="str">
        <f t="shared" ref="E205:E224" si="37">E204</f>
        <v>Cal-37</v>
      </c>
      <c r="F205" t="s">
        <v>44</v>
      </c>
      <c r="G205" s="105" t="str">
        <f t="shared" si="32"/>
        <v>Merchant with PPA NPV</v>
      </c>
      <c r="H205" s="20" cm="1">
        <f t="array" ref="H205">INDEX(Financials!$B$5:$AI$260,FinancialWalk!K205,FinancialWalk!L205)</f>
        <v>179880747.57289585</v>
      </c>
      <c r="K205">
        <f>SUMIFS(Financials!$A$5:$A$260,Financials!$D$5:$D$260,FinancialWalk!D205,Financials!$E$5:$E$260,FinancialWalk!E205,Financials!$F$5:$F$260,FinancialWalk!F205)</f>
        <v>250</v>
      </c>
      <c r="L205">
        <f t="shared" si="35"/>
        <v>25</v>
      </c>
    </row>
    <row r="206" spans="2:12" x14ac:dyDescent="0.3">
      <c r="B206" t="str">
        <f t="shared" si="36"/>
        <v>MarinusPortlandYallourn</v>
      </c>
      <c r="C206" t="s">
        <v>64</v>
      </c>
      <c r="D206">
        <v>0.95</v>
      </c>
      <c r="E206" t="str">
        <f t="shared" si="37"/>
        <v>Cal-37</v>
      </c>
      <c r="F206" t="s">
        <v>44</v>
      </c>
      <c r="G206" s="105" t="str">
        <f t="shared" si="32"/>
        <v>Merchant with PPA NPV</v>
      </c>
      <c r="H206" s="20" cm="1">
        <f t="array" ref="H206">INDEX(Financials!$B$5:$AI$260,FinancialWalk!K206,FinancialWalk!L206)</f>
        <v>179880747.57289585</v>
      </c>
      <c r="K206">
        <f>SUMIFS(Financials!$A$5:$A$260,Financials!$D$5:$D$260,FinancialWalk!D206,Financials!$E$5:$E$260,FinancialWalk!E206,Financials!$F$5:$F$260,FinancialWalk!F206)</f>
        <v>250</v>
      </c>
      <c r="L206">
        <f t="shared" si="35"/>
        <v>25</v>
      </c>
    </row>
    <row r="207" spans="2:12" x14ac:dyDescent="0.3">
      <c r="B207" t="str">
        <f t="shared" si="36"/>
        <v>MarinusPortlandYallourn</v>
      </c>
      <c r="C207" t="s">
        <v>64</v>
      </c>
      <c r="D207">
        <v>0.75</v>
      </c>
      <c r="E207" t="str">
        <f t="shared" si="37"/>
        <v>Cal-37</v>
      </c>
      <c r="F207" t="s">
        <v>44</v>
      </c>
      <c r="G207" s="105" t="str">
        <f t="shared" si="32"/>
        <v>Merchant with PPA NPV</v>
      </c>
      <c r="H207" s="20" cm="1">
        <f t="array" ref="H207">INDEX(Financials!$B$5:$AI$260,FinancialWalk!K207,FinancialWalk!L207)</f>
        <v>110079339.42595369</v>
      </c>
      <c r="K207">
        <f>SUMIFS(Financials!$A$5:$A$260,Financials!$D$5:$D$260,FinancialWalk!D207,Financials!$E$5:$E$260,FinancialWalk!E207,Financials!$F$5:$F$260,FinancialWalk!F207)</f>
        <v>251</v>
      </c>
      <c r="L207">
        <f t="shared" si="35"/>
        <v>25</v>
      </c>
    </row>
    <row r="208" spans="2:12" x14ac:dyDescent="0.3">
      <c r="B208" t="str">
        <f t="shared" si="36"/>
        <v>MarinusPortlandYallourn</v>
      </c>
      <c r="C208" t="s">
        <v>64</v>
      </c>
      <c r="D208">
        <v>0.75</v>
      </c>
      <c r="E208" t="str">
        <f t="shared" si="37"/>
        <v>Cal-37</v>
      </c>
      <c r="F208" t="s">
        <v>44</v>
      </c>
      <c r="G208" s="105" t="str">
        <f t="shared" si="32"/>
        <v>Merchant with PPA NPV</v>
      </c>
      <c r="H208" s="20" cm="1">
        <f t="array" ref="H208">INDEX(Financials!$B$5:$AI$260,FinancialWalk!K208,FinancialWalk!L208)</f>
        <v>110079339.42595369</v>
      </c>
      <c r="K208">
        <f>SUMIFS(Financials!$A$5:$A$260,Financials!$D$5:$D$260,FinancialWalk!D208,Financials!$E$5:$E$260,FinancialWalk!E208,Financials!$F$5:$F$260,FinancialWalk!F208)</f>
        <v>251</v>
      </c>
      <c r="L208">
        <f t="shared" si="35"/>
        <v>25</v>
      </c>
    </row>
    <row r="209" spans="2:12" x14ac:dyDescent="0.3">
      <c r="B209" t="str">
        <f t="shared" si="36"/>
        <v>MarinusPortlandYallourn</v>
      </c>
      <c r="C209" t="s">
        <v>64</v>
      </c>
      <c r="D209">
        <v>0.75</v>
      </c>
      <c r="E209" t="str">
        <f t="shared" si="37"/>
        <v>Cal-37</v>
      </c>
      <c r="F209" t="s">
        <v>44</v>
      </c>
      <c r="G209" s="105" t="str">
        <f t="shared" si="32"/>
        <v>Merchant with PPA NPV</v>
      </c>
      <c r="H209" s="20" cm="1">
        <f t="array" ref="H209">INDEX(Financials!$B$5:$AI$260,FinancialWalk!K209,FinancialWalk!L209)</f>
        <v>110079339.42595369</v>
      </c>
      <c r="K209">
        <f>SUMIFS(Financials!$A$5:$A$260,Financials!$D$5:$D$260,FinancialWalk!D209,Financials!$E$5:$E$260,FinancialWalk!E209,Financials!$F$5:$F$260,FinancialWalk!F209)</f>
        <v>251</v>
      </c>
      <c r="L209">
        <f t="shared" si="35"/>
        <v>25</v>
      </c>
    </row>
    <row r="210" spans="2:12" x14ac:dyDescent="0.3">
      <c r="B210" t="str">
        <f t="shared" si="36"/>
        <v>MarinusPortlandYallourn</v>
      </c>
      <c r="C210" t="s">
        <v>64</v>
      </c>
      <c r="D210">
        <v>0.75</v>
      </c>
      <c r="E210" t="str">
        <f t="shared" si="37"/>
        <v>Cal-37</v>
      </c>
      <c r="F210" t="s">
        <v>44</v>
      </c>
      <c r="G210" s="105" t="str">
        <f t="shared" si="32"/>
        <v>Merchant with PPA NPV</v>
      </c>
      <c r="H210" s="20" cm="1">
        <f t="array" ref="H210">INDEX(Financials!$B$5:$AI$260,FinancialWalk!K210,FinancialWalk!L210)</f>
        <v>110079339.42595369</v>
      </c>
      <c r="K210">
        <f>SUMIFS(Financials!$A$5:$A$260,Financials!$D$5:$D$260,FinancialWalk!D210,Financials!$E$5:$E$260,FinancialWalk!E210,Financials!$F$5:$F$260,FinancialWalk!F210)</f>
        <v>251</v>
      </c>
      <c r="L210">
        <f t="shared" si="35"/>
        <v>25</v>
      </c>
    </row>
    <row r="211" spans="2:12" x14ac:dyDescent="0.3">
      <c r="B211" t="str">
        <f t="shared" si="36"/>
        <v>MarinusPortlandYallourn</v>
      </c>
      <c r="C211" t="s">
        <v>64</v>
      </c>
      <c r="D211">
        <v>0.5</v>
      </c>
      <c r="E211" t="str">
        <f t="shared" si="37"/>
        <v>Cal-37</v>
      </c>
      <c r="F211" t="s">
        <v>44</v>
      </c>
      <c r="G211" s="105" t="str">
        <f t="shared" si="32"/>
        <v>Merchant with PPA NPV</v>
      </c>
      <c r="H211" s="20" cm="1">
        <f t="array" ref="H211">INDEX(Financials!$B$5:$AI$260,FinancialWalk!K211,FinancialWalk!L211)</f>
        <v>57865367.496407367</v>
      </c>
      <c r="K211">
        <f>SUMIFS(Financials!$A$5:$A$260,Financials!$D$5:$D$260,FinancialWalk!D211,Financials!$E$5:$E$260,FinancialWalk!E211,Financials!$F$5:$F$260,FinancialWalk!F211)</f>
        <v>252</v>
      </c>
      <c r="L211">
        <f t="shared" si="35"/>
        <v>25</v>
      </c>
    </row>
    <row r="212" spans="2:12" x14ac:dyDescent="0.3">
      <c r="B212" t="str">
        <f t="shared" si="36"/>
        <v>MarinusPortlandYallourn</v>
      </c>
      <c r="C212" t="s">
        <v>64</v>
      </c>
      <c r="D212">
        <v>0.5</v>
      </c>
      <c r="E212" t="str">
        <f t="shared" si="37"/>
        <v>Cal-37</v>
      </c>
      <c r="F212" t="s">
        <v>44</v>
      </c>
      <c r="G212" s="105" t="str">
        <f t="shared" si="32"/>
        <v>Merchant with PPA NPV</v>
      </c>
      <c r="H212" s="20" cm="1">
        <f t="array" ref="H212">INDEX(Financials!$B$5:$AI$260,FinancialWalk!K212,FinancialWalk!L212)</f>
        <v>57865367.496407367</v>
      </c>
      <c r="K212">
        <f>SUMIFS(Financials!$A$5:$A$260,Financials!$D$5:$D$260,FinancialWalk!D212,Financials!$E$5:$E$260,FinancialWalk!E212,Financials!$F$5:$F$260,FinancialWalk!F212)</f>
        <v>252</v>
      </c>
      <c r="L212">
        <f t="shared" si="35"/>
        <v>25</v>
      </c>
    </row>
    <row r="213" spans="2:12" x14ac:dyDescent="0.3">
      <c r="B213" t="str">
        <f t="shared" si="36"/>
        <v>MarinusPortlandYallourn</v>
      </c>
      <c r="C213" t="s">
        <v>64</v>
      </c>
      <c r="D213">
        <v>0.5</v>
      </c>
      <c r="E213" t="str">
        <f t="shared" si="37"/>
        <v>Cal-37</v>
      </c>
      <c r="F213" t="s">
        <v>44</v>
      </c>
      <c r="G213" s="105" t="str">
        <f t="shared" si="32"/>
        <v>Merchant with PPA NPV</v>
      </c>
      <c r="H213" s="20" cm="1">
        <f t="array" ref="H213">INDEX(Financials!$B$5:$AI$260,FinancialWalk!K213,FinancialWalk!L213)</f>
        <v>57865367.496407367</v>
      </c>
      <c r="K213">
        <f>SUMIFS(Financials!$A$5:$A$260,Financials!$D$5:$D$260,FinancialWalk!D213,Financials!$E$5:$E$260,FinancialWalk!E213,Financials!$F$5:$F$260,FinancialWalk!F213)</f>
        <v>252</v>
      </c>
      <c r="L213">
        <f t="shared" si="35"/>
        <v>25</v>
      </c>
    </row>
    <row r="214" spans="2:12" x14ac:dyDescent="0.3">
      <c r="B214" t="str">
        <f t="shared" si="36"/>
        <v>MarinusPortlandYallourn</v>
      </c>
      <c r="C214" t="s">
        <v>64</v>
      </c>
      <c r="D214">
        <v>0.5</v>
      </c>
      <c r="E214" t="str">
        <f t="shared" si="37"/>
        <v>Cal-37</v>
      </c>
      <c r="F214" t="s">
        <v>44</v>
      </c>
      <c r="G214" s="105" t="str">
        <f t="shared" si="32"/>
        <v>Merchant with PPA NPV</v>
      </c>
      <c r="H214" s="20" cm="1">
        <f t="array" ref="H214">INDEX(Financials!$B$5:$AI$260,FinancialWalk!K214,FinancialWalk!L214)</f>
        <v>57865367.496407367</v>
      </c>
      <c r="K214">
        <f>SUMIFS(Financials!$A$5:$A$260,Financials!$D$5:$D$260,FinancialWalk!D214,Financials!$E$5:$E$260,FinancialWalk!E214,Financials!$F$5:$F$260,FinancialWalk!F214)</f>
        <v>252</v>
      </c>
      <c r="L214">
        <f t="shared" si="35"/>
        <v>25</v>
      </c>
    </row>
    <row r="215" spans="2:12" x14ac:dyDescent="0.3">
      <c r="B215" t="str">
        <f t="shared" si="36"/>
        <v>MarinusPortlandYallourn</v>
      </c>
      <c r="C215" t="s">
        <v>64</v>
      </c>
      <c r="D215">
        <v>0.5</v>
      </c>
      <c r="E215" t="str">
        <f t="shared" si="37"/>
        <v>Cal-37</v>
      </c>
      <c r="F215" t="s">
        <v>44</v>
      </c>
      <c r="G215" s="105" t="str">
        <f t="shared" si="32"/>
        <v>Merchant with PPA NPV</v>
      </c>
      <c r="H215" s="20" cm="1">
        <f t="array" ref="H215">INDEX(Financials!$B$5:$AI$260,FinancialWalk!K215,FinancialWalk!L215)</f>
        <v>57865367.496407367</v>
      </c>
      <c r="K215">
        <f>SUMIFS(Financials!$A$5:$A$260,Financials!$D$5:$D$260,FinancialWalk!D215,Financials!$E$5:$E$260,FinancialWalk!E215,Financials!$F$5:$F$260,FinancialWalk!F215)</f>
        <v>252</v>
      </c>
      <c r="L215">
        <f t="shared" si="35"/>
        <v>25</v>
      </c>
    </row>
    <row r="216" spans="2:12" x14ac:dyDescent="0.3">
      <c r="B216" t="str">
        <f t="shared" si="36"/>
        <v>MarinusPortlandYallourn</v>
      </c>
      <c r="C216" t="s">
        <v>64</v>
      </c>
      <c r="D216">
        <v>0.25</v>
      </c>
      <c r="E216" t="str">
        <f t="shared" si="37"/>
        <v>Cal-37</v>
      </c>
      <c r="F216" t="s">
        <v>44</v>
      </c>
      <c r="G216" s="105" t="str">
        <f t="shared" si="32"/>
        <v>Merchant with PPA NPV</v>
      </c>
      <c r="H216" s="20" cm="1">
        <f t="array" ref="H216">INDEX(Financials!$B$5:$AI$260,FinancialWalk!K216,FinancialWalk!L216)</f>
        <v>4269743.6233704854</v>
      </c>
      <c r="K216">
        <f>SUMIFS(Financials!$A$5:$A$260,Financials!$D$5:$D$260,FinancialWalk!D216,Financials!$E$5:$E$260,FinancialWalk!E216,Financials!$F$5:$F$260,FinancialWalk!F216)</f>
        <v>253</v>
      </c>
      <c r="L216">
        <f t="shared" si="35"/>
        <v>25</v>
      </c>
    </row>
    <row r="217" spans="2:12" x14ac:dyDescent="0.3">
      <c r="B217" t="str">
        <f t="shared" si="36"/>
        <v>MarinusPortlandYallourn</v>
      </c>
      <c r="C217" t="s">
        <v>64</v>
      </c>
      <c r="D217">
        <v>0.25</v>
      </c>
      <c r="E217" t="str">
        <f t="shared" si="37"/>
        <v>Cal-37</v>
      </c>
      <c r="F217" t="s">
        <v>44</v>
      </c>
      <c r="G217" s="105" t="str">
        <f t="shared" si="32"/>
        <v>Merchant with PPA NPV</v>
      </c>
      <c r="H217" s="20" cm="1">
        <f t="array" ref="H217">INDEX(Financials!$B$5:$AI$260,FinancialWalk!K217,FinancialWalk!L217)</f>
        <v>4269743.6233704854</v>
      </c>
      <c r="K217">
        <f>SUMIFS(Financials!$A$5:$A$260,Financials!$D$5:$D$260,FinancialWalk!D217,Financials!$E$5:$E$260,FinancialWalk!E217,Financials!$F$5:$F$260,FinancialWalk!F217)</f>
        <v>253</v>
      </c>
      <c r="L217">
        <f t="shared" si="35"/>
        <v>25</v>
      </c>
    </row>
    <row r="218" spans="2:12" x14ac:dyDescent="0.3">
      <c r="B218" t="str">
        <f t="shared" si="36"/>
        <v>MarinusPortlandYallourn</v>
      </c>
      <c r="C218" t="s">
        <v>64</v>
      </c>
      <c r="D218">
        <v>0.25</v>
      </c>
      <c r="E218" t="str">
        <f t="shared" si="37"/>
        <v>Cal-37</v>
      </c>
      <c r="F218" t="s">
        <v>44</v>
      </c>
      <c r="G218" s="105" t="str">
        <f t="shared" si="32"/>
        <v>Merchant with PPA NPV</v>
      </c>
      <c r="H218" s="20" cm="1">
        <f t="array" ref="H218">INDEX(Financials!$B$5:$AI$260,FinancialWalk!K218,FinancialWalk!L218)</f>
        <v>4269743.6233704854</v>
      </c>
      <c r="K218">
        <f>SUMIFS(Financials!$A$5:$A$260,Financials!$D$5:$D$260,FinancialWalk!D218,Financials!$E$5:$E$260,FinancialWalk!E218,Financials!$F$5:$F$260,FinancialWalk!F218)</f>
        <v>253</v>
      </c>
      <c r="L218">
        <f t="shared" si="35"/>
        <v>25</v>
      </c>
    </row>
    <row r="219" spans="2:12" x14ac:dyDescent="0.3">
      <c r="B219" t="str">
        <f t="shared" si="36"/>
        <v>MarinusPortlandYallourn</v>
      </c>
      <c r="C219" t="s">
        <v>64</v>
      </c>
      <c r="D219">
        <v>0.25</v>
      </c>
      <c r="E219" t="str">
        <f t="shared" si="37"/>
        <v>Cal-37</v>
      </c>
      <c r="F219" t="s">
        <v>44</v>
      </c>
      <c r="G219" s="105" t="str">
        <f t="shared" si="32"/>
        <v>Merchant with PPA NPV</v>
      </c>
      <c r="H219" s="20" cm="1">
        <f t="array" ref="H219">INDEX(Financials!$B$5:$AI$260,FinancialWalk!K219,FinancialWalk!L219)</f>
        <v>4269743.6233704854</v>
      </c>
      <c r="K219">
        <f>SUMIFS(Financials!$A$5:$A$260,Financials!$D$5:$D$260,FinancialWalk!D219,Financials!$E$5:$E$260,FinancialWalk!E219,Financials!$F$5:$F$260,FinancialWalk!F219)</f>
        <v>253</v>
      </c>
      <c r="L219">
        <f t="shared" si="35"/>
        <v>25</v>
      </c>
    </row>
    <row r="220" spans="2:12" x14ac:dyDescent="0.3">
      <c r="B220" t="str">
        <f t="shared" si="36"/>
        <v>MarinusPortlandYallourn</v>
      </c>
      <c r="C220" t="s">
        <v>64</v>
      </c>
      <c r="D220">
        <v>0.05</v>
      </c>
      <c r="E220" t="str">
        <f t="shared" si="37"/>
        <v>Cal-37</v>
      </c>
      <c r="F220" t="s">
        <v>44</v>
      </c>
      <c r="G220" s="105" t="str">
        <f t="shared" si="32"/>
        <v>Merchant with PPA NPV</v>
      </c>
      <c r="H220" s="20" cm="1">
        <f t="array" ref="H220">INDEX(Financials!$B$5:$AI$260,FinancialWalk!K220,FinancialWalk!L220)</f>
        <v>-60652156.479419135</v>
      </c>
      <c r="K220">
        <f>SUMIFS(Financials!$A$5:$A$260,Financials!$D$5:$D$260,FinancialWalk!D220,Financials!$E$5:$E$260,FinancialWalk!E220,Financials!$F$5:$F$260,FinancialWalk!F220)</f>
        <v>254</v>
      </c>
      <c r="L220">
        <f t="shared" si="35"/>
        <v>25</v>
      </c>
    </row>
    <row r="221" spans="2:12" x14ac:dyDescent="0.3">
      <c r="B221" t="str">
        <f t="shared" si="36"/>
        <v>MarinusPortlandYallourn</v>
      </c>
      <c r="C221" t="s">
        <v>64</v>
      </c>
      <c r="D221">
        <v>0.05</v>
      </c>
      <c r="E221" t="str">
        <f t="shared" si="37"/>
        <v>Cal-37</v>
      </c>
      <c r="F221" t="s">
        <v>44</v>
      </c>
      <c r="G221" s="105" t="str">
        <f t="shared" si="32"/>
        <v>Merchant with PPA NPV</v>
      </c>
      <c r="H221" s="20" cm="1">
        <f t="array" ref="H221">INDEX(Financials!$B$5:$AI$260,FinancialWalk!K221,FinancialWalk!L221)</f>
        <v>-60652156.479419135</v>
      </c>
      <c r="K221">
        <f>SUMIFS(Financials!$A$5:$A$260,Financials!$D$5:$D$260,FinancialWalk!D221,Financials!$E$5:$E$260,FinancialWalk!E221,Financials!$F$5:$F$260,FinancialWalk!F221)</f>
        <v>254</v>
      </c>
      <c r="L221">
        <f t="shared" si="35"/>
        <v>25</v>
      </c>
    </row>
    <row r="222" spans="2:12" x14ac:dyDescent="0.3">
      <c r="B222" t="str">
        <f t="shared" si="36"/>
        <v>MarinusPortlandYallourn</v>
      </c>
      <c r="C222" t="s">
        <v>64</v>
      </c>
      <c r="D222">
        <v>0.05</v>
      </c>
      <c r="E222" t="str">
        <f t="shared" si="37"/>
        <v>Cal-37</v>
      </c>
      <c r="F222" t="s">
        <v>44</v>
      </c>
      <c r="G222" s="105" t="str">
        <f t="shared" si="32"/>
        <v>Merchant with PPA NPV</v>
      </c>
      <c r="H222" s="20" cm="1">
        <f t="array" ref="H222">INDEX(Financials!$B$5:$AI$260,FinancialWalk!K222,FinancialWalk!L222)</f>
        <v>-60652156.479419135</v>
      </c>
      <c r="K222">
        <f>SUMIFS(Financials!$A$5:$A$260,Financials!$D$5:$D$260,FinancialWalk!D222,Financials!$E$5:$E$260,FinancialWalk!E222,Financials!$F$5:$F$260,FinancialWalk!F222)</f>
        <v>254</v>
      </c>
      <c r="L222">
        <f t="shared" si="35"/>
        <v>25</v>
      </c>
    </row>
    <row r="223" spans="2:12" x14ac:dyDescent="0.3">
      <c r="B223" t="str">
        <f t="shared" si="36"/>
        <v>MarinusPortlandYallourn</v>
      </c>
      <c r="C223" t="s">
        <v>64</v>
      </c>
      <c r="D223">
        <v>0</v>
      </c>
      <c r="E223" t="str">
        <f t="shared" si="37"/>
        <v>Cal-37</v>
      </c>
      <c r="F223" t="s">
        <v>44</v>
      </c>
      <c r="G223" s="105" t="str">
        <f t="shared" si="32"/>
        <v>Merchant with PPA NPV</v>
      </c>
      <c r="H223" s="20" cm="1">
        <f t="array" ref="H223">INDEX(Financials!$B$5:$AI$260,FinancialWalk!K223,FinancialWalk!L223)</f>
        <v>-128362949.83170143</v>
      </c>
      <c r="K223">
        <f>SUMIFS(Financials!$A$5:$A$260,Financials!$D$5:$D$260,FinancialWalk!D223,Financials!$E$5:$E$260,FinancialWalk!E223,Financials!$F$5:$F$260,FinancialWalk!F223)</f>
        <v>255</v>
      </c>
      <c r="L223">
        <f t="shared" si="35"/>
        <v>25</v>
      </c>
    </row>
    <row r="224" spans="2:12" x14ac:dyDescent="0.3">
      <c r="B224" t="str">
        <f t="shared" si="36"/>
        <v>MarinusPortlandYallourn</v>
      </c>
      <c r="C224" t="s">
        <v>64</v>
      </c>
      <c r="D224" t="s">
        <v>24</v>
      </c>
      <c r="E224" t="str">
        <f t="shared" si="37"/>
        <v>Cal-37</v>
      </c>
      <c r="F224" t="s">
        <v>44</v>
      </c>
      <c r="G224" s="105" t="str">
        <f t="shared" si="32"/>
        <v>Merchant with PPA NPV</v>
      </c>
      <c r="H224" s="20" cm="1">
        <f t="array" ref="H224">INDEX(Financials!$B$5:$AI$260,FinancialWalk!K224,FinancialWalk!L224)</f>
        <v>58059128.494310521</v>
      </c>
      <c r="K224">
        <f>SUMIFS(Financials!$A$5:$A$260,Financials!$D$5:$D$260,FinancialWalk!D224,Financials!$E$5:$E$260,FinancialWalk!E224,Financials!$F$5:$F$260,FinancialWalk!F224)</f>
        <v>256</v>
      </c>
      <c r="L224">
        <f t="shared" si="35"/>
        <v>25</v>
      </c>
    </row>
    <row r="225" spans="2:12" x14ac:dyDescent="0.3">
      <c r="B225" t="str">
        <f>$B$2</f>
        <v>MarinusPortlandYallourn</v>
      </c>
      <c r="C225" t="s">
        <v>64</v>
      </c>
      <c r="D225">
        <v>1</v>
      </c>
      <c r="E225" t="s">
        <v>18</v>
      </c>
      <c r="F225" t="s">
        <v>34</v>
      </c>
      <c r="G225" s="105" t="str">
        <f t="shared" ref="G225:G268" si="38">$P$25</f>
        <v>Merchant with PPA ROI</v>
      </c>
      <c r="H225" s="13" cm="1">
        <f t="array" ref="H225">INDEX(Financials!$B$5:$AI$260,FinancialWalk!K225,FinancialWalk!L225)</f>
        <v>5.1141025555134583</v>
      </c>
      <c r="K225">
        <f>SUMIFS(Financials!$A$5:$A$260,Financials!$D$5:$D$260,FinancialWalk!D225,Financials!$E$5:$E$260,FinancialWalk!E225,Financials!$F$5:$F$260,FinancialWalk!F225)</f>
        <v>121</v>
      </c>
      <c r="L225">
        <f t="shared" si="35"/>
        <v>26</v>
      </c>
    </row>
    <row r="226" spans="2:12" x14ac:dyDescent="0.3">
      <c r="B226" t="str">
        <f>B225</f>
        <v>MarinusPortlandYallourn</v>
      </c>
      <c r="C226" t="s">
        <v>64</v>
      </c>
      <c r="D226">
        <v>0.95</v>
      </c>
      <c r="E226" t="str">
        <f>E225</f>
        <v>Cal-37</v>
      </c>
      <c r="F226" t="s">
        <v>34</v>
      </c>
      <c r="G226" s="105" t="str">
        <f t="shared" si="38"/>
        <v>Merchant with PPA ROI</v>
      </c>
      <c r="H226" s="13" cm="1">
        <f t="array" ref="H226">INDEX(Financials!$B$5:$AI$260,FinancialWalk!K226,FinancialWalk!L226)</f>
        <v>2.7574399147324011</v>
      </c>
      <c r="K226">
        <f>SUMIFS(Financials!$A$5:$A$260,Financials!$D$5:$D$260,FinancialWalk!D226,Financials!$E$5:$E$260,FinancialWalk!E226,Financials!$F$5:$F$260,FinancialWalk!F226)</f>
        <v>122</v>
      </c>
      <c r="L226">
        <f t="shared" si="35"/>
        <v>26</v>
      </c>
    </row>
    <row r="227" spans="2:12" x14ac:dyDescent="0.3">
      <c r="B227" t="str">
        <f t="shared" ref="B227:B246" si="39">B226</f>
        <v>MarinusPortlandYallourn</v>
      </c>
      <c r="C227" t="s">
        <v>64</v>
      </c>
      <c r="D227">
        <v>0.95</v>
      </c>
      <c r="E227" t="str">
        <f t="shared" ref="E227:E246" si="40">E226</f>
        <v>Cal-37</v>
      </c>
      <c r="F227" t="s">
        <v>34</v>
      </c>
      <c r="G227" s="105" t="str">
        <f t="shared" si="38"/>
        <v>Merchant with PPA ROI</v>
      </c>
      <c r="H227" s="13" cm="1">
        <f t="array" ref="H227">INDEX(Financials!$B$5:$AI$260,FinancialWalk!K227,FinancialWalk!L227)</f>
        <v>2.7574399147324011</v>
      </c>
      <c r="K227">
        <f>SUMIFS(Financials!$A$5:$A$260,Financials!$D$5:$D$260,FinancialWalk!D227,Financials!$E$5:$E$260,FinancialWalk!E227,Financials!$F$5:$F$260,FinancialWalk!F227)</f>
        <v>122</v>
      </c>
      <c r="L227">
        <f t="shared" si="35"/>
        <v>26</v>
      </c>
    </row>
    <row r="228" spans="2:12" x14ac:dyDescent="0.3">
      <c r="B228" t="str">
        <f t="shared" si="39"/>
        <v>MarinusPortlandYallourn</v>
      </c>
      <c r="C228" t="s">
        <v>64</v>
      </c>
      <c r="D228">
        <v>0.95</v>
      </c>
      <c r="E228" t="str">
        <f t="shared" si="40"/>
        <v>Cal-37</v>
      </c>
      <c r="F228" t="s">
        <v>34</v>
      </c>
      <c r="G228" s="105" t="str">
        <f t="shared" si="38"/>
        <v>Merchant with PPA ROI</v>
      </c>
      <c r="H228" s="13" cm="1">
        <f t="array" ref="H228">INDEX(Financials!$B$5:$AI$260,FinancialWalk!K228,FinancialWalk!L228)</f>
        <v>2.7574399147324011</v>
      </c>
      <c r="K228">
        <f>SUMIFS(Financials!$A$5:$A$260,Financials!$D$5:$D$260,FinancialWalk!D228,Financials!$E$5:$E$260,FinancialWalk!E228,Financials!$F$5:$F$260,FinancialWalk!F228)</f>
        <v>122</v>
      </c>
      <c r="L228">
        <f t="shared" si="35"/>
        <v>26</v>
      </c>
    </row>
    <row r="229" spans="2:12" x14ac:dyDescent="0.3">
      <c r="B229" t="str">
        <f t="shared" si="39"/>
        <v>MarinusPortlandYallourn</v>
      </c>
      <c r="C229" t="s">
        <v>64</v>
      </c>
      <c r="D229">
        <v>0.75</v>
      </c>
      <c r="E229" t="str">
        <f t="shared" si="40"/>
        <v>Cal-37</v>
      </c>
      <c r="F229" t="s">
        <v>34</v>
      </c>
      <c r="G229" s="105" t="str">
        <f t="shared" si="38"/>
        <v>Merchant with PPA ROI</v>
      </c>
      <c r="H229" s="13" cm="1">
        <f t="array" ref="H229">INDEX(Financials!$B$5:$AI$260,FinancialWalk!K229,FinancialWalk!L229)</f>
        <v>1.6383576904934607</v>
      </c>
      <c r="K229">
        <f>SUMIFS(Financials!$A$5:$A$260,Financials!$D$5:$D$260,FinancialWalk!D229,Financials!$E$5:$E$260,FinancialWalk!E229,Financials!$F$5:$F$260,FinancialWalk!F229)</f>
        <v>123</v>
      </c>
      <c r="L229">
        <f t="shared" si="35"/>
        <v>26</v>
      </c>
    </row>
    <row r="230" spans="2:12" x14ac:dyDescent="0.3">
      <c r="B230" t="str">
        <f t="shared" si="39"/>
        <v>MarinusPortlandYallourn</v>
      </c>
      <c r="C230" t="s">
        <v>64</v>
      </c>
      <c r="D230">
        <v>0.75</v>
      </c>
      <c r="E230" t="str">
        <f t="shared" si="40"/>
        <v>Cal-37</v>
      </c>
      <c r="F230" t="s">
        <v>34</v>
      </c>
      <c r="G230" s="105" t="str">
        <f t="shared" si="38"/>
        <v>Merchant with PPA ROI</v>
      </c>
      <c r="H230" s="13" cm="1">
        <f t="array" ref="H230">INDEX(Financials!$B$5:$AI$260,FinancialWalk!K230,FinancialWalk!L230)</f>
        <v>1.6383576904934607</v>
      </c>
      <c r="K230">
        <f>SUMIFS(Financials!$A$5:$A$260,Financials!$D$5:$D$260,FinancialWalk!D230,Financials!$E$5:$E$260,FinancialWalk!E230,Financials!$F$5:$F$260,FinancialWalk!F230)</f>
        <v>123</v>
      </c>
      <c r="L230">
        <f t="shared" si="35"/>
        <v>26</v>
      </c>
    </row>
    <row r="231" spans="2:12" x14ac:dyDescent="0.3">
      <c r="B231" t="str">
        <f t="shared" si="39"/>
        <v>MarinusPortlandYallourn</v>
      </c>
      <c r="C231" t="s">
        <v>64</v>
      </c>
      <c r="D231">
        <v>0.75</v>
      </c>
      <c r="E231" t="str">
        <f t="shared" si="40"/>
        <v>Cal-37</v>
      </c>
      <c r="F231" t="s">
        <v>34</v>
      </c>
      <c r="G231" s="105" t="str">
        <f t="shared" si="38"/>
        <v>Merchant with PPA ROI</v>
      </c>
      <c r="H231" s="13" cm="1">
        <f t="array" ref="H231">INDEX(Financials!$B$5:$AI$260,FinancialWalk!K231,FinancialWalk!L231)</f>
        <v>1.6383576904934607</v>
      </c>
      <c r="K231">
        <f>SUMIFS(Financials!$A$5:$A$260,Financials!$D$5:$D$260,FinancialWalk!D231,Financials!$E$5:$E$260,FinancialWalk!E231,Financials!$F$5:$F$260,FinancialWalk!F231)</f>
        <v>123</v>
      </c>
      <c r="L231">
        <f t="shared" si="35"/>
        <v>26</v>
      </c>
    </row>
    <row r="232" spans="2:12" x14ac:dyDescent="0.3">
      <c r="B232" t="str">
        <f t="shared" si="39"/>
        <v>MarinusPortlandYallourn</v>
      </c>
      <c r="C232" t="s">
        <v>64</v>
      </c>
      <c r="D232">
        <v>0.75</v>
      </c>
      <c r="E232" t="str">
        <f t="shared" si="40"/>
        <v>Cal-37</v>
      </c>
      <c r="F232" t="s">
        <v>34</v>
      </c>
      <c r="G232" s="105" t="str">
        <f t="shared" si="38"/>
        <v>Merchant with PPA ROI</v>
      </c>
      <c r="H232" s="13" cm="1">
        <f t="array" ref="H232">INDEX(Financials!$B$5:$AI$260,FinancialWalk!K232,FinancialWalk!L232)</f>
        <v>1.6383576904934607</v>
      </c>
      <c r="K232">
        <f>SUMIFS(Financials!$A$5:$A$260,Financials!$D$5:$D$260,FinancialWalk!D232,Financials!$E$5:$E$260,FinancialWalk!E232,Financials!$F$5:$F$260,FinancialWalk!F232)</f>
        <v>123</v>
      </c>
      <c r="L232">
        <f t="shared" si="35"/>
        <v>26</v>
      </c>
    </row>
    <row r="233" spans="2:12" x14ac:dyDescent="0.3">
      <c r="B233" t="str">
        <f t="shared" si="39"/>
        <v>MarinusPortlandYallourn</v>
      </c>
      <c r="C233" t="s">
        <v>64</v>
      </c>
      <c r="D233">
        <v>0.5</v>
      </c>
      <c r="E233" t="str">
        <f t="shared" si="40"/>
        <v>Cal-37</v>
      </c>
      <c r="F233" t="s">
        <v>34</v>
      </c>
      <c r="G233" s="105" t="str">
        <f t="shared" si="38"/>
        <v>Merchant with PPA ROI</v>
      </c>
      <c r="H233" s="13" cm="1">
        <f t="array" ref="H233">INDEX(Financials!$B$5:$AI$260,FinancialWalk!K233,FinancialWalk!L233)</f>
        <v>0.85071410864698516</v>
      </c>
      <c r="K233">
        <f>SUMIFS(Financials!$A$5:$A$260,Financials!$D$5:$D$260,FinancialWalk!D233,Financials!$E$5:$E$260,FinancialWalk!E233,Financials!$F$5:$F$260,FinancialWalk!F233)</f>
        <v>124</v>
      </c>
      <c r="L233">
        <f t="shared" si="35"/>
        <v>26</v>
      </c>
    </row>
    <row r="234" spans="2:12" x14ac:dyDescent="0.3">
      <c r="B234" t="str">
        <f t="shared" si="39"/>
        <v>MarinusPortlandYallourn</v>
      </c>
      <c r="C234" t="s">
        <v>64</v>
      </c>
      <c r="D234">
        <v>0.5</v>
      </c>
      <c r="E234" t="str">
        <f t="shared" si="40"/>
        <v>Cal-37</v>
      </c>
      <c r="F234" t="s">
        <v>34</v>
      </c>
      <c r="G234" s="105" t="str">
        <f t="shared" si="38"/>
        <v>Merchant with PPA ROI</v>
      </c>
      <c r="H234" s="13" cm="1">
        <f t="array" ref="H234">INDEX(Financials!$B$5:$AI$260,FinancialWalk!K234,FinancialWalk!L234)</f>
        <v>0.85071410864698516</v>
      </c>
      <c r="K234">
        <f>SUMIFS(Financials!$A$5:$A$260,Financials!$D$5:$D$260,FinancialWalk!D234,Financials!$E$5:$E$260,FinancialWalk!E234,Financials!$F$5:$F$260,FinancialWalk!F234)</f>
        <v>124</v>
      </c>
      <c r="L234">
        <f t="shared" si="35"/>
        <v>26</v>
      </c>
    </row>
    <row r="235" spans="2:12" x14ac:dyDescent="0.3">
      <c r="B235" t="str">
        <f t="shared" si="39"/>
        <v>MarinusPortlandYallourn</v>
      </c>
      <c r="C235" t="s">
        <v>64</v>
      </c>
      <c r="D235">
        <v>0.5</v>
      </c>
      <c r="E235" t="str">
        <f t="shared" si="40"/>
        <v>Cal-37</v>
      </c>
      <c r="F235" t="s">
        <v>34</v>
      </c>
      <c r="G235" s="105" t="str">
        <f t="shared" si="38"/>
        <v>Merchant with PPA ROI</v>
      </c>
      <c r="H235" s="13" cm="1">
        <f t="array" ref="H235">INDEX(Financials!$B$5:$AI$260,FinancialWalk!K235,FinancialWalk!L235)</f>
        <v>0.85071410864698516</v>
      </c>
      <c r="K235">
        <f>SUMIFS(Financials!$A$5:$A$260,Financials!$D$5:$D$260,FinancialWalk!D235,Financials!$E$5:$E$260,FinancialWalk!E235,Financials!$F$5:$F$260,FinancialWalk!F235)</f>
        <v>124</v>
      </c>
      <c r="L235">
        <f t="shared" si="35"/>
        <v>26</v>
      </c>
    </row>
    <row r="236" spans="2:12" x14ac:dyDescent="0.3">
      <c r="B236" t="str">
        <f t="shared" si="39"/>
        <v>MarinusPortlandYallourn</v>
      </c>
      <c r="C236" t="s">
        <v>64</v>
      </c>
      <c r="D236">
        <v>0.5</v>
      </c>
      <c r="E236" t="str">
        <f t="shared" si="40"/>
        <v>Cal-37</v>
      </c>
      <c r="F236" t="s">
        <v>34</v>
      </c>
      <c r="G236" s="105" t="str">
        <f t="shared" si="38"/>
        <v>Merchant with PPA ROI</v>
      </c>
      <c r="H236" s="13" cm="1">
        <f t="array" ref="H236">INDEX(Financials!$B$5:$AI$260,FinancialWalk!K236,FinancialWalk!L236)</f>
        <v>0.85071410864698516</v>
      </c>
      <c r="K236">
        <f>SUMIFS(Financials!$A$5:$A$260,Financials!$D$5:$D$260,FinancialWalk!D236,Financials!$E$5:$E$260,FinancialWalk!E236,Financials!$F$5:$F$260,FinancialWalk!F236)</f>
        <v>124</v>
      </c>
      <c r="L236">
        <f t="shared" si="35"/>
        <v>26</v>
      </c>
    </row>
    <row r="237" spans="2:12" x14ac:dyDescent="0.3">
      <c r="B237" t="str">
        <f t="shared" si="39"/>
        <v>MarinusPortlandYallourn</v>
      </c>
      <c r="C237" t="s">
        <v>64</v>
      </c>
      <c r="D237">
        <v>0.5</v>
      </c>
      <c r="E237" t="str">
        <f t="shared" si="40"/>
        <v>Cal-37</v>
      </c>
      <c r="F237" t="s">
        <v>34</v>
      </c>
      <c r="G237" s="105" t="str">
        <f t="shared" si="38"/>
        <v>Merchant with PPA ROI</v>
      </c>
      <c r="H237" s="13" cm="1">
        <f t="array" ref="H237">INDEX(Financials!$B$5:$AI$260,FinancialWalk!K237,FinancialWalk!L237)</f>
        <v>0.85071410864698516</v>
      </c>
      <c r="K237">
        <f>SUMIFS(Financials!$A$5:$A$260,Financials!$D$5:$D$260,FinancialWalk!D237,Financials!$E$5:$E$260,FinancialWalk!E237,Financials!$F$5:$F$260,FinancialWalk!F237)</f>
        <v>124</v>
      </c>
      <c r="L237">
        <f t="shared" si="35"/>
        <v>26</v>
      </c>
    </row>
    <row r="238" spans="2:12" x14ac:dyDescent="0.3">
      <c r="B238" t="str">
        <f t="shared" si="39"/>
        <v>MarinusPortlandYallourn</v>
      </c>
      <c r="C238" t="s">
        <v>64</v>
      </c>
      <c r="D238">
        <v>0.25</v>
      </c>
      <c r="E238" t="str">
        <f t="shared" si="40"/>
        <v>Cal-37</v>
      </c>
      <c r="F238" t="s">
        <v>34</v>
      </c>
      <c r="G238" s="105" t="str">
        <f t="shared" si="38"/>
        <v>Merchant with PPA ROI</v>
      </c>
      <c r="H238" s="13" cm="1">
        <f t="array" ref="H238">INDEX(Financials!$B$5:$AI$260,FinancialWalk!K238,FinancialWalk!L238)</f>
        <v>6.0346467080480866E-2</v>
      </c>
      <c r="K238">
        <f>SUMIFS(Financials!$A$5:$A$260,Financials!$D$5:$D$260,FinancialWalk!D238,Financials!$E$5:$E$260,FinancialWalk!E238,Financials!$F$5:$F$260,FinancialWalk!F238)</f>
        <v>125</v>
      </c>
      <c r="L238">
        <f t="shared" si="35"/>
        <v>26</v>
      </c>
    </row>
    <row r="239" spans="2:12" x14ac:dyDescent="0.3">
      <c r="B239" t="str">
        <f t="shared" si="39"/>
        <v>MarinusPortlandYallourn</v>
      </c>
      <c r="C239" t="s">
        <v>64</v>
      </c>
      <c r="D239">
        <v>0.25</v>
      </c>
      <c r="E239" t="str">
        <f t="shared" si="40"/>
        <v>Cal-37</v>
      </c>
      <c r="F239" t="s">
        <v>34</v>
      </c>
      <c r="G239" s="105" t="str">
        <f t="shared" si="38"/>
        <v>Merchant with PPA ROI</v>
      </c>
      <c r="H239" s="13" cm="1">
        <f t="array" ref="H239">INDEX(Financials!$B$5:$AI$260,FinancialWalk!K239,FinancialWalk!L239)</f>
        <v>6.0346467080480866E-2</v>
      </c>
      <c r="K239">
        <f>SUMIFS(Financials!$A$5:$A$260,Financials!$D$5:$D$260,FinancialWalk!D239,Financials!$E$5:$E$260,FinancialWalk!E239,Financials!$F$5:$F$260,FinancialWalk!F239)</f>
        <v>125</v>
      </c>
      <c r="L239">
        <f t="shared" si="35"/>
        <v>26</v>
      </c>
    </row>
    <row r="240" spans="2:12" x14ac:dyDescent="0.3">
      <c r="B240" t="str">
        <f t="shared" si="39"/>
        <v>MarinusPortlandYallourn</v>
      </c>
      <c r="C240" t="s">
        <v>64</v>
      </c>
      <c r="D240">
        <v>0.25</v>
      </c>
      <c r="E240" t="str">
        <f t="shared" si="40"/>
        <v>Cal-37</v>
      </c>
      <c r="F240" t="s">
        <v>34</v>
      </c>
      <c r="G240" s="105" t="str">
        <f t="shared" si="38"/>
        <v>Merchant with PPA ROI</v>
      </c>
      <c r="H240" s="13" cm="1">
        <f t="array" ref="H240">INDEX(Financials!$B$5:$AI$260,FinancialWalk!K240,FinancialWalk!L240)</f>
        <v>6.0346467080480866E-2</v>
      </c>
      <c r="K240">
        <f>SUMIFS(Financials!$A$5:$A$260,Financials!$D$5:$D$260,FinancialWalk!D240,Financials!$E$5:$E$260,FinancialWalk!E240,Financials!$F$5:$F$260,FinancialWalk!F240)</f>
        <v>125</v>
      </c>
      <c r="L240">
        <f t="shared" si="35"/>
        <v>26</v>
      </c>
    </row>
    <row r="241" spans="2:12" x14ac:dyDescent="0.3">
      <c r="B241" t="str">
        <f t="shared" si="39"/>
        <v>MarinusPortlandYallourn</v>
      </c>
      <c r="C241" t="s">
        <v>64</v>
      </c>
      <c r="D241">
        <v>0.25</v>
      </c>
      <c r="E241" t="str">
        <f t="shared" si="40"/>
        <v>Cal-37</v>
      </c>
      <c r="F241" t="s">
        <v>34</v>
      </c>
      <c r="G241" s="105" t="str">
        <f t="shared" si="38"/>
        <v>Merchant with PPA ROI</v>
      </c>
      <c r="H241" s="13" cm="1">
        <f t="array" ref="H241">INDEX(Financials!$B$5:$AI$260,FinancialWalk!K241,FinancialWalk!L241)</f>
        <v>6.0346467080480866E-2</v>
      </c>
      <c r="K241">
        <f>SUMIFS(Financials!$A$5:$A$260,Financials!$D$5:$D$260,FinancialWalk!D241,Financials!$E$5:$E$260,FinancialWalk!E241,Financials!$F$5:$F$260,FinancialWalk!F241)</f>
        <v>125</v>
      </c>
      <c r="L241">
        <f t="shared" si="35"/>
        <v>26</v>
      </c>
    </row>
    <row r="242" spans="2:12" x14ac:dyDescent="0.3">
      <c r="B242" t="str">
        <f t="shared" si="39"/>
        <v>MarinusPortlandYallourn</v>
      </c>
      <c r="C242" t="s">
        <v>64</v>
      </c>
      <c r="D242">
        <v>0.05</v>
      </c>
      <c r="E242" t="str">
        <f t="shared" si="40"/>
        <v>Cal-37</v>
      </c>
      <c r="F242" t="s">
        <v>34</v>
      </c>
      <c r="G242" s="105" t="str">
        <f t="shared" si="38"/>
        <v>Merchant with PPA ROI</v>
      </c>
      <c r="H242" s="13" cm="1">
        <f t="array" ref="H242">INDEX(Financials!$B$5:$AI$260,FinancialWalk!K242,FinancialWalk!L242)</f>
        <v>-0.90782515040048462</v>
      </c>
      <c r="K242">
        <f>SUMIFS(Financials!$A$5:$A$260,Financials!$D$5:$D$260,FinancialWalk!D242,Financials!$E$5:$E$260,FinancialWalk!E242,Financials!$F$5:$F$260,FinancialWalk!F242)</f>
        <v>126</v>
      </c>
      <c r="L242">
        <f t="shared" si="35"/>
        <v>26</v>
      </c>
    </row>
    <row r="243" spans="2:12" x14ac:dyDescent="0.3">
      <c r="B243" t="str">
        <f t="shared" si="39"/>
        <v>MarinusPortlandYallourn</v>
      </c>
      <c r="C243" t="s">
        <v>64</v>
      </c>
      <c r="D243">
        <v>0.05</v>
      </c>
      <c r="E243" t="str">
        <f t="shared" si="40"/>
        <v>Cal-37</v>
      </c>
      <c r="F243" t="s">
        <v>34</v>
      </c>
      <c r="G243" s="105" t="str">
        <f t="shared" si="38"/>
        <v>Merchant with PPA ROI</v>
      </c>
      <c r="H243" s="13" cm="1">
        <f t="array" ref="H243">INDEX(Financials!$B$5:$AI$260,FinancialWalk!K243,FinancialWalk!L243)</f>
        <v>-0.90782515040048462</v>
      </c>
      <c r="K243">
        <f>SUMIFS(Financials!$A$5:$A$260,Financials!$D$5:$D$260,FinancialWalk!D243,Financials!$E$5:$E$260,FinancialWalk!E243,Financials!$F$5:$F$260,FinancialWalk!F243)</f>
        <v>126</v>
      </c>
      <c r="L243">
        <f t="shared" si="35"/>
        <v>26</v>
      </c>
    </row>
    <row r="244" spans="2:12" x14ac:dyDescent="0.3">
      <c r="B244" t="str">
        <f t="shared" si="39"/>
        <v>MarinusPortlandYallourn</v>
      </c>
      <c r="C244" t="s">
        <v>64</v>
      </c>
      <c r="D244">
        <v>0.05</v>
      </c>
      <c r="E244" t="str">
        <f t="shared" si="40"/>
        <v>Cal-37</v>
      </c>
      <c r="F244" t="s">
        <v>34</v>
      </c>
      <c r="G244" s="105" t="str">
        <f t="shared" si="38"/>
        <v>Merchant with PPA ROI</v>
      </c>
      <c r="H244" s="13" cm="1">
        <f t="array" ref="H244">INDEX(Financials!$B$5:$AI$260,FinancialWalk!K244,FinancialWalk!L244)</f>
        <v>-0.90782515040048462</v>
      </c>
      <c r="K244">
        <f>SUMIFS(Financials!$A$5:$A$260,Financials!$D$5:$D$260,FinancialWalk!D244,Financials!$E$5:$E$260,FinancialWalk!E244,Financials!$F$5:$F$260,FinancialWalk!F244)</f>
        <v>126</v>
      </c>
      <c r="L244">
        <f t="shared" si="35"/>
        <v>26</v>
      </c>
    </row>
    <row r="245" spans="2:12" x14ac:dyDescent="0.3">
      <c r="B245" t="str">
        <f t="shared" si="39"/>
        <v>MarinusPortlandYallourn</v>
      </c>
      <c r="C245" t="s">
        <v>64</v>
      </c>
      <c r="D245">
        <v>0</v>
      </c>
      <c r="E245" t="str">
        <f t="shared" si="40"/>
        <v>Cal-37</v>
      </c>
      <c r="F245" t="s">
        <v>34</v>
      </c>
      <c r="G245" s="105" t="str">
        <f t="shared" si="38"/>
        <v>Merchant with PPA ROI</v>
      </c>
      <c r="H245" s="13" cm="1">
        <f t="array" ref="H245">INDEX(Financials!$B$5:$AI$260,FinancialWalk!K245,FinancialWalk!L245)</f>
        <v>-2.0215835242947118</v>
      </c>
      <c r="K245">
        <f>SUMIFS(Financials!$A$5:$A$260,Financials!$D$5:$D$260,FinancialWalk!D245,Financials!$E$5:$E$260,FinancialWalk!E245,Financials!$F$5:$F$260,FinancialWalk!F245)</f>
        <v>127</v>
      </c>
      <c r="L245">
        <f t="shared" si="35"/>
        <v>26</v>
      </c>
    </row>
    <row r="246" spans="2:12" x14ac:dyDescent="0.3">
      <c r="B246" t="str">
        <f t="shared" si="39"/>
        <v>MarinusPortlandYallourn</v>
      </c>
      <c r="C246" t="s">
        <v>64</v>
      </c>
      <c r="D246" t="s">
        <v>24</v>
      </c>
      <c r="E246" t="str">
        <f t="shared" si="40"/>
        <v>Cal-37</v>
      </c>
      <c r="F246" t="s">
        <v>34</v>
      </c>
      <c r="G246" s="105" t="str">
        <f t="shared" si="38"/>
        <v>Merchant with PPA ROI</v>
      </c>
      <c r="H246" s="13" cm="1">
        <f t="array" ref="H246">INDEX(Financials!$B$5:$AI$260,FinancialWalk!K246,FinancialWalk!L246)</f>
        <v>0.87135580580499161</v>
      </c>
      <c r="K246">
        <f>SUMIFS(Financials!$A$5:$A$260,Financials!$D$5:$D$260,FinancialWalk!D246,Financials!$E$5:$E$260,FinancialWalk!E246,Financials!$F$5:$F$260,FinancialWalk!F246)</f>
        <v>128</v>
      </c>
      <c r="L246">
        <f t="shared" si="35"/>
        <v>26</v>
      </c>
    </row>
    <row r="247" spans="2:12" x14ac:dyDescent="0.3">
      <c r="B247" t="str">
        <f>$B$2</f>
        <v>MarinusPortlandYallourn</v>
      </c>
      <c r="C247" t="s">
        <v>64</v>
      </c>
      <c r="D247">
        <v>1</v>
      </c>
      <c r="E247" t="s">
        <v>18</v>
      </c>
      <c r="F247" t="s">
        <v>44</v>
      </c>
      <c r="G247" s="105" t="str">
        <f t="shared" si="38"/>
        <v>Merchant with PPA ROI</v>
      </c>
      <c r="H247" s="13" cm="1">
        <f t="array" ref="H247">INDEX(Financials!$B$5:$AI$260,FinancialWalk!K247,FinancialWalk!L247)</f>
        <v>4.626622280398446</v>
      </c>
      <c r="K247">
        <f>SUMIFS(Financials!$A$5:$A$260,Financials!$D$5:$D$260,FinancialWalk!D247,Financials!$E$5:$E$260,FinancialWalk!E247,Financials!$F$5:$F$260,FinancialWalk!F247)</f>
        <v>249</v>
      </c>
      <c r="L247">
        <f t="shared" si="35"/>
        <v>26</v>
      </c>
    </row>
    <row r="248" spans="2:12" x14ac:dyDescent="0.3">
      <c r="B248" t="str">
        <f>B247</f>
        <v>MarinusPortlandYallourn</v>
      </c>
      <c r="C248" t="s">
        <v>64</v>
      </c>
      <c r="D248">
        <v>0.95</v>
      </c>
      <c r="E248" t="str">
        <f>E247</f>
        <v>Cal-37</v>
      </c>
      <c r="F248" t="s">
        <v>44</v>
      </c>
      <c r="G248" s="105" t="str">
        <f t="shared" si="38"/>
        <v>Merchant with PPA ROI</v>
      </c>
      <c r="H248" s="13" cm="1">
        <f t="array" ref="H248">INDEX(Financials!$B$5:$AI$260,FinancialWalk!K248,FinancialWalk!L248)</f>
        <v>2.5300496625866065</v>
      </c>
      <c r="K248">
        <f>SUMIFS(Financials!$A$5:$A$260,Financials!$D$5:$D$260,FinancialWalk!D248,Financials!$E$5:$E$260,FinancialWalk!E248,Financials!$F$5:$F$260,FinancialWalk!F248)</f>
        <v>250</v>
      </c>
      <c r="L248">
        <f t="shared" si="35"/>
        <v>26</v>
      </c>
    </row>
    <row r="249" spans="2:12" x14ac:dyDescent="0.3">
      <c r="B249" t="str">
        <f t="shared" ref="B249:B268" si="41">B248</f>
        <v>MarinusPortlandYallourn</v>
      </c>
      <c r="C249" t="s">
        <v>64</v>
      </c>
      <c r="D249">
        <v>0.95</v>
      </c>
      <c r="E249" t="str">
        <f t="shared" ref="E249:E268" si="42">E248</f>
        <v>Cal-37</v>
      </c>
      <c r="F249" t="s">
        <v>44</v>
      </c>
      <c r="G249" s="105" t="str">
        <f t="shared" si="38"/>
        <v>Merchant with PPA ROI</v>
      </c>
      <c r="H249" s="13" cm="1">
        <f t="array" ref="H249">INDEX(Financials!$B$5:$AI$260,FinancialWalk!K249,FinancialWalk!L249)</f>
        <v>2.5300496625866065</v>
      </c>
      <c r="K249">
        <f>SUMIFS(Financials!$A$5:$A$260,Financials!$D$5:$D$260,FinancialWalk!D249,Financials!$E$5:$E$260,FinancialWalk!E249,Financials!$F$5:$F$260,FinancialWalk!F249)</f>
        <v>250</v>
      </c>
      <c r="L249">
        <f t="shared" si="35"/>
        <v>26</v>
      </c>
    </row>
    <row r="250" spans="2:12" x14ac:dyDescent="0.3">
      <c r="B250" t="str">
        <f t="shared" si="41"/>
        <v>MarinusPortlandYallourn</v>
      </c>
      <c r="C250" t="s">
        <v>64</v>
      </c>
      <c r="D250">
        <v>0.95</v>
      </c>
      <c r="E250" t="str">
        <f t="shared" si="42"/>
        <v>Cal-37</v>
      </c>
      <c r="F250" t="s">
        <v>44</v>
      </c>
      <c r="G250" s="105" t="str">
        <f t="shared" si="38"/>
        <v>Merchant with PPA ROI</v>
      </c>
      <c r="H250" s="13" cm="1">
        <f t="array" ref="H250">INDEX(Financials!$B$5:$AI$260,FinancialWalk!K250,FinancialWalk!L250)</f>
        <v>2.5300496625866065</v>
      </c>
      <c r="K250">
        <f>SUMIFS(Financials!$A$5:$A$260,Financials!$D$5:$D$260,FinancialWalk!D250,Financials!$E$5:$E$260,FinancialWalk!E250,Financials!$F$5:$F$260,FinancialWalk!F250)</f>
        <v>250</v>
      </c>
      <c r="L250">
        <f t="shared" si="35"/>
        <v>26</v>
      </c>
    </row>
    <row r="251" spans="2:12" x14ac:dyDescent="0.3">
      <c r="B251" t="str">
        <f t="shared" si="41"/>
        <v>MarinusPortlandYallourn</v>
      </c>
      <c r="C251" t="s">
        <v>64</v>
      </c>
      <c r="D251">
        <v>0.75</v>
      </c>
      <c r="E251" t="str">
        <f t="shared" si="42"/>
        <v>Cal-37</v>
      </c>
      <c r="F251" t="s">
        <v>44</v>
      </c>
      <c r="G251" s="105" t="str">
        <f t="shared" si="38"/>
        <v>Merchant with PPA ROI</v>
      </c>
      <c r="H251" s="13" cm="1">
        <f t="array" ref="H251">INDEX(Financials!$B$5:$AI$260,FinancialWalk!K251,FinancialWalk!L251)</f>
        <v>1.5482824000357642</v>
      </c>
      <c r="K251">
        <f>SUMIFS(Financials!$A$5:$A$260,Financials!$D$5:$D$260,FinancialWalk!D251,Financials!$E$5:$E$260,FinancialWalk!E251,Financials!$F$5:$F$260,FinancialWalk!F251)</f>
        <v>251</v>
      </c>
      <c r="L251">
        <f t="shared" si="35"/>
        <v>26</v>
      </c>
    </row>
    <row r="252" spans="2:12" x14ac:dyDescent="0.3">
      <c r="B252" t="str">
        <f t="shared" si="41"/>
        <v>MarinusPortlandYallourn</v>
      </c>
      <c r="C252" t="s">
        <v>64</v>
      </c>
      <c r="D252">
        <v>0.75</v>
      </c>
      <c r="E252" t="str">
        <f t="shared" si="42"/>
        <v>Cal-37</v>
      </c>
      <c r="F252" t="s">
        <v>44</v>
      </c>
      <c r="G252" s="105" t="str">
        <f t="shared" si="38"/>
        <v>Merchant with PPA ROI</v>
      </c>
      <c r="H252" s="13" cm="1">
        <f t="array" ref="H252">INDEX(Financials!$B$5:$AI$260,FinancialWalk!K252,FinancialWalk!L252)</f>
        <v>1.5482824000357642</v>
      </c>
      <c r="K252">
        <f>SUMIFS(Financials!$A$5:$A$260,Financials!$D$5:$D$260,FinancialWalk!D252,Financials!$E$5:$E$260,FinancialWalk!E252,Financials!$F$5:$F$260,FinancialWalk!F252)</f>
        <v>251</v>
      </c>
      <c r="L252">
        <f t="shared" si="35"/>
        <v>26</v>
      </c>
    </row>
    <row r="253" spans="2:12" x14ac:dyDescent="0.3">
      <c r="B253" t="str">
        <f t="shared" si="41"/>
        <v>MarinusPortlandYallourn</v>
      </c>
      <c r="C253" t="s">
        <v>64</v>
      </c>
      <c r="D253">
        <v>0.75</v>
      </c>
      <c r="E253" t="str">
        <f t="shared" si="42"/>
        <v>Cal-37</v>
      </c>
      <c r="F253" t="s">
        <v>44</v>
      </c>
      <c r="G253" s="105" t="str">
        <f t="shared" si="38"/>
        <v>Merchant with PPA ROI</v>
      </c>
      <c r="H253" s="13" cm="1">
        <f t="array" ref="H253">INDEX(Financials!$B$5:$AI$260,FinancialWalk!K253,FinancialWalk!L253)</f>
        <v>1.5482824000357642</v>
      </c>
      <c r="K253">
        <f>SUMIFS(Financials!$A$5:$A$260,Financials!$D$5:$D$260,FinancialWalk!D253,Financials!$E$5:$E$260,FinancialWalk!E253,Financials!$F$5:$F$260,FinancialWalk!F253)</f>
        <v>251</v>
      </c>
      <c r="L253">
        <f t="shared" si="35"/>
        <v>26</v>
      </c>
    </row>
    <row r="254" spans="2:12" x14ac:dyDescent="0.3">
      <c r="B254" t="str">
        <f t="shared" si="41"/>
        <v>MarinusPortlandYallourn</v>
      </c>
      <c r="C254" t="s">
        <v>64</v>
      </c>
      <c r="D254">
        <v>0.75</v>
      </c>
      <c r="E254" t="str">
        <f t="shared" si="42"/>
        <v>Cal-37</v>
      </c>
      <c r="F254" t="s">
        <v>44</v>
      </c>
      <c r="G254" s="105" t="str">
        <f t="shared" si="38"/>
        <v>Merchant with PPA ROI</v>
      </c>
      <c r="H254" s="13" cm="1">
        <f t="array" ref="H254">INDEX(Financials!$B$5:$AI$260,FinancialWalk!K254,FinancialWalk!L254)</f>
        <v>1.5482824000357642</v>
      </c>
      <c r="K254">
        <f>SUMIFS(Financials!$A$5:$A$260,Financials!$D$5:$D$260,FinancialWalk!D254,Financials!$E$5:$E$260,FinancialWalk!E254,Financials!$F$5:$F$260,FinancialWalk!F254)</f>
        <v>251</v>
      </c>
      <c r="L254">
        <f t="shared" si="35"/>
        <v>26</v>
      </c>
    </row>
    <row r="255" spans="2:12" x14ac:dyDescent="0.3">
      <c r="B255" t="str">
        <f t="shared" si="41"/>
        <v>MarinusPortlandYallourn</v>
      </c>
      <c r="C255" t="s">
        <v>64</v>
      </c>
      <c r="D255">
        <v>0.5</v>
      </c>
      <c r="E255" t="str">
        <f t="shared" si="42"/>
        <v>Cal-37</v>
      </c>
      <c r="F255" t="s">
        <v>44</v>
      </c>
      <c r="G255" s="105" t="str">
        <f t="shared" si="38"/>
        <v>Merchant with PPA ROI</v>
      </c>
      <c r="H255" s="13" cm="1">
        <f t="array" ref="H255">INDEX(Financials!$B$5:$AI$260,FinancialWalk!K255,FinancialWalk!L255)</f>
        <v>0.81388506266023053</v>
      </c>
      <c r="K255">
        <f>SUMIFS(Financials!$A$5:$A$260,Financials!$D$5:$D$260,FinancialWalk!D255,Financials!$E$5:$E$260,FinancialWalk!E255,Financials!$F$5:$F$260,FinancialWalk!F255)</f>
        <v>252</v>
      </c>
      <c r="L255">
        <f t="shared" si="35"/>
        <v>26</v>
      </c>
    </row>
    <row r="256" spans="2:12" x14ac:dyDescent="0.3">
      <c r="B256" t="str">
        <f t="shared" si="41"/>
        <v>MarinusPortlandYallourn</v>
      </c>
      <c r="C256" t="s">
        <v>64</v>
      </c>
      <c r="D256">
        <v>0.5</v>
      </c>
      <c r="E256" t="str">
        <f t="shared" si="42"/>
        <v>Cal-37</v>
      </c>
      <c r="F256" t="s">
        <v>44</v>
      </c>
      <c r="G256" s="105" t="str">
        <f t="shared" si="38"/>
        <v>Merchant with PPA ROI</v>
      </c>
      <c r="H256" s="13" cm="1">
        <f t="array" ref="H256">INDEX(Financials!$B$5:$AI$260,FinancialWalk!K256,FinancialWalk!L256)</f>
        <v>0.81388506266023053</v>
      </c>
      <c r="K256">
        <f>SUMIFS(Financials!$A$5:$A$260,Financials!$D$5:$D$260,FinancialWalk!D256,Financials!$E$5:$E$260,FinancialWalk!E256,Financials!$F$5:$F$260,FinancialWalk!F256)</f>
        <v>252</v>
      </c>
      <c r="L256">
        <f t="shared" si="35"/>
        <v>26</v>
      </c>
    </row>
    <row r="257" spans="1:12" x14ac:dyDescent="0.3">
      <c r="B257" t="str">
        <f t="shared" si="41"/>
        <v>MarinusPortlandYallourn</v>
      </c>
      <c r="C257" t="s">
        <v>64</v>
      </c>
      <c r="D257">
        <v>0.5</v>
      </c>
      <c r="E257" t="str">
        <f t="shared" si="42"/>
        <v>Cal-37</v>
      </c>
      <c r="F257" t="s">
        <v>44</v>
      </c>
      <c r="G257" s="105" t="str">
        <f t="shared" si="38"/>
        <v>Merchant with PPA ROI</v>
      </c>
      <c r="H257" s="13" cm="1">
        <f t="array" ref="H257">INDEX(Financials!$B$5:$AI$260,FinancialWalk!K257,FinancialWalk!L257)</f>
        <v>0.81388506266023053</v>
      </c>
      <c r="K257">
        <f>SUMIFS(Financials!$A$5:$A$260,Financials!$D$5:$D$260,FinancialWalk!D257,Financials!$E$5:$E$260,FinancialWalk!E257,Financials!$F$5:$F$260,FinancialWalk!F257)</f>
        <v>252</v>
      </c>
      <c r="L257">
        <f t="shared" si="35"/>
        <v>26</v>
      </c>
    </row>
    <row r="258" spans="1:12" x14ac:dyDescent="0.3">
      <c r="B258" t="str">
        <f t="shared" si="41"/>
        <v>MarinusPortlandYallourn</v>
      </c>
      <c r="C258" t="s">
        <v>64</v>
      </c>
      <c r="D258">
        <v>0.5</v>
      </c>
      <c r="E258" t="str">
        <f t="shared" si="42"/>
        <v>Cal-37</v>
      </c>
      <c r="F258" t="s">
        <v>44</v>
      </c>
      <c r="G258" s="105" t="str">
        <f t="shared" si="38"/>
        <v>Merchant with PPA ROI</v>
      </c>
      <c r="H258" s="13" cm="1">
        <f t="array" ref="H258">INDEX(Financials!$B$5:$AI$260,FinancialWalk!K258,FinancialWalk!L258)</f>
        <v>0.81388506266023053</v>
      </c>
      <c r="K258">
        <f>SUMIFS(Financials!$A$5:$A$260,Financials!$D$5:$D$260,FinancialWalk!D258,Financials!$E$5:$E$260,FinancialWalk!E258,Financials!$F$5:$F$260,FinancialWalk!F258)</f>
        <v>252</v>
      </c>
      <c r="L258">
        <f t="shared" si="35"/>
        <v>26</v>
      </c>
    </row>
    <row r="259" spans="1:12" x14ac:dyDescent="0.3">
      <c r="B259" t="str">
        <f t="shared" si="41"/>
        <v>MarinusPortlandYallourn</v>
      </c>
      <c r="C259" t="s">
        <v>64</v>
      </c>
      <c r="D259">
        <v>0.5</v>
      </c>
      <c r="E259" t="str">
        <f t="shared" si="42"/>
        <v>Cal-37</v>
      </c>
      <c r="F259" t="s">
        <v>44</v>
      </c>
      <c r="G259" s="105" t="str">
        <f t="shared" si="38"/>
        <v>Merchant with PPA ROI</v>
      </c>
      <c r="H259" s="13" cm="1">
        <f t="array" ref="H259">INDEX(Financials!$B$5:$AI$260,FinancialWalk!K259,FinancialWalk!L259)</f>
        <v>0.81388506266023053</v>
      </c>
      <c r="K259">
        <f>SUMIFS(Financials!$A$5:$A$260,Financials!$D$5:$D$260,FinancialWalk!D259,Financials!$E$5:$E$260,FinancialWalk!E259,Financials!$F$5:$F$260,FinancialWalk!F259)</f>
        <v>252</v>
      </c>
      <c r="L259">
        <f t="shared" si="35"/>
        <v>26</v>
      </c>
    </row>
    <row r="260" spans="1:12" x14ac:dyDescent="0.3">
      <c r="B260" t="str">
        <f t="shared" si="41"/>
        <v>MarinusPortlandYallourn</v>
      </c>
      <c r="C260" t="s">
        <v>64</v>
      </c>
      <c r="D260">
        <v>0.25</v>
      </c>
      <c r="E260" t="str">
        <f t="shared" si="42"/>
        <v>Cal-37</v>
      </c>
      <c r="F260" t="s">
        <v>44</v>
      </c>
      <c r="G260" s="105" t="str">
        <f t="shared" si="38"/>
        <v>Merchant with PPA ROI</v>
      </c>
      <c r="H260" s="13" cm="1">
        <f t="array" ref="H260">INDEX(Financials!$B$5:$AI$260,FinancialWalk!K260,FinancialWalk!L260)</f>
        <v>6.0054583713924588E-2</v>
      </c>
      <c r="K260">
        <f>SUMIFS(Financials!$A$5:$A$260,Financials!$D$5:$D$260,FinancialWalk!D260,Financials!$E$5:$E$260,FinancialWalk!E260,Financials!$F$5:$F$260,FinancialWalk!F260)</f>
        <v>253</v>
      </c>
      <c r="L260">
        <f t="shared" si="35"/>
        <v>26</v>
      </c>
    </row>
    <row r="261" spans="1:12" x14ac:dyDescent="0.3">
      <c r="B261" t="str">
        <f t="shared" si="41"/>
        <v>MarinusPortlandYallourn</v>
      </c>
      <c r="C261" t="s">
        <v>64</v>
      </c>
      <c r="D261">
        <v>0.25</v>
      </c>
      <c r="E261" t="str">
        <f t="shared" si="42"/>
        <v>Cal-37</v>
      </c>
      <c r="F261" t="s">
        <v>44</v>
      </c>
      <c r="G261" s="105" t="str">
        <f t="shared" si="38"/>
        <v>Merchant with PPA ROI</v>
      </c>
      <c r="H261" s="13" cm="1">
        <f t="array" ref="H261">INDEX(Financials!$B$5:$AI$260,FinancialWalk!K261,FinancialWalk!L261)</f>
        <v>6.0054583713924588E-2</v>
      </c>
      <c r="K261">
        <f>SUMIFS(Financials!$A$5:$A$260,Financials!$D$5:$D$260,FinancialWalk!D261,Financials!$E$5:$E$260,FinancialWalk!E261,Financials!$F$5:$F$260,FinancialWalk!F261)</f>
        <v>253</v>
      </c>
      <c r="L261">
        <f t="shared" ref="L261:L324" si="43">VLOOKUP(G261,$P$5:$Q$33,2,FALSE)</f>
        <v>26</v>
      </c>
    </row>
    <row r="262" spans="1:12" x14ac:dyDescent="0.3">
      <c r="B262" t="str">
        <f t="shared" si="41"/>
        <v>MarinusPortlandYallourn</v>
      </c>
      <c r="C262" t="s">
        <v>64</v>
      </c>
      <c r="D262">
        <v>0.25</v>
      </c>
      <c r="E262" t="str">
        <f t="shared" si="42"/>
        <v>Cal-37</v>
      </c>
      <c r="F262" t="s">
        <v>44</v>
      </c>
      <c r="G262" s="105" t="str">
        <f t="shared" si="38"/>
        <v>Merchant with PPA ROI</v>
      </c>
      <c r="H262" s="13" cm="1">
        <f t="array" ref="H262">INDEX(Financials!$B$5:$AI$260,FinancialWalk!K262,FinancialWalk!L262)</f>
        <v>6.0054583713924588E-2</v>
      </c>
      <c r="K262">
        <f>SUMIFS(Financials!$A$5:$A$260,Financials!$D$5:$D$260,FinancialWalk!D262,Financials!$E$5:$E$260,FinancialWalk!E262,Financials!$F$5:$F$260,FinancialWalk!F262)</f>
        <v>253</v>
      </c>
      <c r="L262">
        <f t="shared" si="43"/>
        <v>26</v>
      </c>
    </row>
    <row r="263" spans="1:12" x14ac:dyDescent="0.3">
      <c r="B263" t="str">
        <f t="shared" si="41"/>
        <v>MarinusPortlandYallourn</v>
      </c>
      <c r="C263" t="s">
        <v>64</v>
      </c>
      <c r="D263">
        <v>0.25</v>
      </c>
      <c r="E263" t="str">
        <f t="shared" si="42"/>
        <v>Cal-37</v>
      </c>
      <c r="F263" t="s">
        <v>44</v>
      </c>
      <c r="G263" s="105" t="str">
        <f t="shared" si="38"/>
        <v>Merchant with PPA ROI</v>
      </c>
      <c r="H263" s="13" cm="1">
        <f t="array" ref="H263">INDEX(Financials!$B$5:$AI$260,FinancialWalk!K263,FinancialWalk!L263)</f>
        <v>6.0054583713924588E-2</v>
      </c>
      <c r="K263">
        <f>SUMIFS(Financials!$A$5:$A$260,Financials!$D$5:$D$260,FinancialWalk!D263,Financials!$E$5:$E$260,FinancialWalk!E263,Financials!$F$5:$F$260,FinancialWalk!F263)</f>
        <v>253</v>
      </c>
      <c r="L263">
        <f t="shared" si="43"/>
        <v>26</v>
      </c>
    </row>
    <row r="264" spans="1:12" x14ac:dyDescent="0.3">
      <c r="B264" t="str">
        <f t="shared" si="41"/>
        <v>MarinusPortlandYallourn</v>
      </c>
      <c r="C264" t="s">
        <v>64</v>
      </c>
      <c r="D264">
        <v>0.05</v>
      </c>
      <c r="E264" t="str">
        <f t="shared" si="42"/>
        <v>Cal-37</v>
      </c>
      <c r="F264" t="s">
        <v>44</v>
      </c>
      <c r="G264" s="105" t="str">
        <f t="shared" si="38"/>
        <v>Merchant with PPA ROI</v>
      </c>
      <c r="H264" s="13" cm="1">
        <f t="array" ref="H264">INDEX(Financials!$B$5:$AI$260,FinancialWalk!K264,FinancialWalk!L264)</f>
        <v>-0.85308166719575329</v>
      </c>
      <c r="K264">
        <f>SUMIFS(Financials!$A$5:$A$260,Financials!$D$5:$D$260,FinancialWalk!D264,Financials!$E$5:$E$260,FinancialWalk!E264,Financials!$F$5:$F$260,FinancialWalk!F264)</f>
        <v>254</v>
      </c>
      <c r="L264">
        <f t="shared" si="43"/>
        <v>26</v>
      </c>
    </row>
    <row r="265" spans="1:12" x14ac:dyDescent="0.3">
      <c r="B265" t="str">
        <f t="shared" si="41"/>
        <v>MarinusPortlandYallourn</v>
      </c>
      <c r="C265" t="s">
        <v>64</v>
      </c>
      <c r="D265">
        <v>0.05</v>
      </c>
      <c r="E265" t="str">
        <f t="shared" si="42"/>
        <v>Cal-37</v>
      </c>
      <c r="F265" t="s">
        <v>44</v>
      </c>
      <c r="G265" s="105" t="str">
        <f t="shared" si="38"/>
        <v>Merchant with PPA ROI</v>
      </c>
      <c r="H265" s="13" cm="1">
        <f t="array" ref="H265">INDEX(Financials!$B$5:$AI$260,FinancialWalk!K265,FinancialWalk!L265)</f>
        <v>-0.85308166719575329</v>
      </c>
      <c r="K265">
        <f>SUMIFS(Financials!$A$5:$A$260,Financials!$D$5:$D$260,FinancialWalk!D265,Financials!$E$5:$E$260,FinancialWalk!E265,Financials!$F$5:$F$260,FinancialWalk!F265)</f>
        <v>254</v>
      </c>
      <c r="L265">
        <f t="shared" si="43"/>
        <v>26</v>
      </c>
    </row>
    <row r="266" spans="1:12" x14ac:dyDescent="0.3">
      <c r="B266" t="str">
        <f t="shared" si="41"/>
        <v>MarinusPortlandYallourn</v>
      </c>
      <c r="C266" t="s">
        <v>64</v>
      </c>
      <c r="D266">
        <v>0.05</v>
      </c>
      <c r="E266" t="str">
        <f t="shared" si="42"/>
        <v>Cal-37</v>
      </c>
      <c r="F266" t="s">
        <v>44</v>
      </c>
      <c r="G266" s="105" t="str">
        <f t="shared" si="38"/>
        <v>Merchant with PPA ROI</v>
      </c>
      <c r="H266" s="13" cm="1">
        <f t="array" ref="H266">INDEX(Financials!$B$5:$AI$260,FinancialWalk!K266,FinancialWalk!L266)</f>
        <v>-0.85308166719575329</v>
      </c>
      <c r="K266">
        <f>SUMIFS(Financials!$A$5:$A$260,Financials!$D$5:$D$260,FinancialWalk!D266,Financials!$E$5:$E$260,FinancialWalk!E266,Financials!$F$5:$F$260,FinancialWalk!F266)</f>
        <v>254</v>
      </c>
      <c r="L266">
        <f t="shared" si="43"/>
        <v>26</v>
      </c>
    </row>
    <row r="267" spans="1:12" x14ac:dyDescent="0.3">
      <c r="B267" t="str">
        <f t="shared" si="41"/>
        <v>MarinusPortlandYallourn</v>
      </c>
      <c r="C267" t="s">
        <v>64</v>
      </c>
      <c r="D267">
        <v>0</v>
      </c>
      <c r="E267" t="str">
        <f t="shared" si="42"/>
        <v>Cal-37</v>
      </c>
      <c r="F267" t="s">
        <v>44</v>
      </c>
      <c r="G267" s="105" t="str">
        <f t="shared" si="38"/>
        <v>Merchant with PPA ROI</v>
      </c>
      <c r="H267" s="13" cm="1">
        <f t="array" ref="H267">INDEX(Financials!$B$5:$AI$260,FinancialWalk!K267,FinancialWalk!L267)</f>
        <v>-1.8054441194642483</v>
      </c>
      <c r="K267">
        <f>SUMIFS(Financials!$A$5:$A$260,Financials!$D$5:$D$260,FinancialWalk!D267,Financials!$E$5:$E$260,FinancialWalk!E267,Financials!$F$5:$F$260,FinancialWalk!F267)</f>
        <v>255</v>
      </c>
      <c r="L267">
        <f t="shared" si="43"/>
        <v>26</v>
      </c>
    </row>
    <row r="268" spans="1:12" x14ac:dyDescent="0.3">
      <c r="B268" t="str">
        <f t="shared" si="41"/>
        <v>MarinusPortlandYallourn</v>
      </c>
      <c r="C268" t="s">
        <v>64</v>
      </c>
      <c r="D268" t="s">
        <v>24</v>
      </c>
      <c r="E268" t="str">
        <f t="shared" si="42"/>
        <v>Cal-37</v>
      </c>
      <c r="F268" t="s">
        <v>44</v>
      </c>
      <c r="G268" s="105" t="str">
        <f t="shared" si="38"/>
        <v>Merchant with PPA ROI</v>
      </c>
      <c r="H268" s="13" cm="1">
        <f t="array" ref="H268">INDEX(Financials!$B$5:$AI$260,FinancialWalk!K268,FinancialWalk!L268)</f>
        <v>0.81661034012311551</v>
      </c>
      <c r="K268">
        <f>SUMIFS(Financials!$A$5:$A$260,Financials!$D$5:$D$260,FinancialWalk!D268,Financials!$E$5:$E$260,FinancialWalk!E268,Financials!$F$5:$F$260,FinancialWalk!F268)</f>
        <v>256</v>
      </c>
      <c r="L268">
        <f t="shared" si="43"/>
        <v>26</v>
      </c>
    </row>
    <row r="269" spans="1:12" x14ac:dyDescent="0.3">
      <c r="A269">
        <v>1</v>
      </c>
      <c r="B269" t="str">
        <f>$B$2</f>
        <v>MarinusPortlandYallourn</v>
      </c>
      <c r="C269" t="s">
        <v>64</v>
      </c>
      <c r="D269">
        <v>1</v>
      </c>
      <c r="E269" t="s">
        <v>18</v>
      </c>
      <c r="F269" t="s">
        <v>34</v>
      </c>
      <c r="G269" s="105" t="str">
        <f>FinancialWalk!$P$31</f>
        <v>Merchant with PPA and Sold Swap EBIT Discounted</v>
      </c>
      <c r="H269" s="20" cm="1">
        <f t="array" ref="H269">INDEX(Financials!$B$5:$AI$260,FinancialWalk!K269,FinancialWalk!L269)</f>
        <v>38106237.436172366</v>
      </c>
      <c r="K269">
        <f>SUMIFS(Financials!$A$5:$A$260,Financials!$D$5:$D$260,FinancialWalk!D269,Financials!$E$5:$E$260,FinancialWalk!E269,Financials!$F$5:$F$260,FinancialWalk!F269)</f>
        <v>121</v>
      </c>
      <c r="L269">
        <f t="shared" si="43"/>
        <v>32</v>
      </c>
    </row>
    <row r="270" spans="1:12" x14ac:dyDescent="0.3">
      <c r="B270" t="str">
        <f>B269</f>
        <v>MarinusPortlandYallourn</v>
      </c>
      <c r="C270" t="s">
        <v>64</v>
      </c>
      <c r="D270">
        <v>0.95</v>
      </c>
      <c r="E270" t="str">
        <f>E269</f>
        <v>Cal-37</v>
      </c>
      <c r="F270" t="s">
        <v>34</v>
      </c>
      <c r="G270" s="105" t="str">
        <f>FinancialWalk!$P$31</f>
        <v>Merchant with PPA and Sold Swap EBIT Discounted</v>
      </c>
      <c r="H270" s="20" cm="1">
        <f t="array" ref="H270">INDEX(Financials!$B$5:$AI$260,FinancialWalk!K270,FinancialWalk!L270)</f>
        <v>55793290.716275319</v>
      </c>
      <c r="K270">
        <f>SUMIFS(Financials!$A$5:$A$260,Financials!$D$5:$D$260,FinancialWalk!D270,Financials!$E$5:$E$260,FinancialWalk!E270,Financials!$F$5:$F$260,FinancialWalk!F270)</f>
        <v>122</v>
      </c>
      <c r="L270">
        <f t="shared" si="43"/>
        <v>32</v>
      </c>
    </row>
    <row r="271" spans="1:12" x14ac:dyDescent="0.3">
      <c r="B271" t="str">
        <f t="shared" ref="B271:B290" si="44">B270</f>
        <v>MarinusPortlandYallourn</v>
      </c>
      <c r="C271" t="s">
        <v>64</v>
      </c>
      <c r="D271">
        <v>0.95</v>
      </c>
      <c r="E271" t="str">
        <f t="shared" ref="E271:E290" si="45">E270</f>
        <v>Cal-37</v>
      </c>
      <c r="F271" t="s">
        <v>34</v>
      </c>
      <c r="G271" s="105" t="str">
        <f>FinancialWalk!$P$31</f>
        <v>Merchant with PPA and Sold Swap EBIT Discounted</v>
      </c>
      <c r="H271" s="20" cm="1">
        <f t="array" ref="H271">INDEX(Financials!$B$5:$AI$260,FinancialWalk!K271,FinancialWalk!L271)</f>
        <v>55793290.716275319</v>
      </c>
      <c r="K271">
        <f>SUMIFS(Financials!$A$5:$A$260,Financials!$D$5:$D$260,FinancialWalk!D271,Financials!$E$5:$E$260,FinancialWalk!E271,Financials!$F$5:$F$260,FinancialWalk!F271)</f>
        <v>122</v>
      </c>
      <c r="L271">
        <f t="shared" si="43"/>
        <v>32</v>
      </c>
    </row>
    <row r="272" spans="1:12" x14ac:dyDescent="0.3">
      <c r="B272" t="str">
        <f t="shared" si="44"/>
        <v>MarinusPortlandYallourn</v>
      </c>
      <c r="C272" t="s">
        <v>64</v>
      </c>
      <c r="D272">
        <v>0.95</v>
      </c>
      <c r="E272" t="str">
        <f t="shared" si="45"/>
        <v>Cal-37</v>
      </c>
      <c r="F272" t="s">
        <v>34</v>
      </c>
      <c r="G272" s="105" t="str">
        <f>FinancialWalk!$P$31</f>
        <v>Merchant with PPA and Sold Swap EBIT Discounted</v>
      </c>
      <c r="H272" s="20" cm="1">
        <f t="array" ref="H272">INDEX(Financials!$B$5:$AI$260,FinancialWalk!K272,FinancialWalk!L272)</f>
        <v>55793290.716275319</v>
      </c>
      <c r="K272">
        <f>SUMIFS(Financials!$A$5:$A$260,Financials!$D$5:$D$260,FinancialWalk!D272,Financials!$E$5:$E$260,FinancialWalk!E272,Financials!$F$5:$F$260,FinancialWalk!F272)</f>
        <v>122</v>
      </c>
      <c r="L272">
        <f t="shared" si="43"/>
        <v>32</v>
      </c>
    </row>
    <row r="273" spans="2:12" x14ac:dyDescent="0.3">
      <c r="B273" t="str">
        <f t="shared" si="44"/>
        <v>MarinusPortlandYallourn</v>
      </c>
      <c r="C273" t="s">
        <v>64</v>
      </c>
      <c r="D273">
        <v>0.75</v>
      </c>
      <c r="E273" t="str">
        <f t="shared" si="45"/>
        <v>Cal-37</v>
      </c>
      <c r="F273" t="s">
        <v>34</v>
      </c>
      <c r="G273" s="105" t="str">
        <f>FinancialWalk!$P$31</f>
        <v>Merchant with PPA and Sold Swap EBIT Discounted</v>
      </c>
      <c r="H273" s="20" cm="1">
        <f t="array" ref="H273">INDEX(Financials!$B$5:$AI$260,FinancialWalk!K273,FinancialWalk!L273)</f>
        <v>59893854.527597956</v>
      </c>
      <c r="K273">
        <f>SUMIFS(Financials!$A$5:$A$260,Financials!$D$5:$D$260,FinancialWalk!D273,Financials!$E$5:$E$260,FinancialWalk!E273,Financials!$F$5:$F$260,FinancialWalk!F273)</f>
        <v>123</v>
      </c>
      <c r="L273">
        <f t="shared" si="43"/>
        <v>32</v>
      </c>
    </row>
    <row r="274" spans="2:12" x14ac:dyDescent="0.3">
      <c r="B274" t="str">
        <f t="shared" si="44"/>
        <v>MarinusPortlandYallourn</v>
      </c>
      <c r="C274" t="s">
        <v>64</v>
      </c>
      <c r="D274">
        <v>0.75</v>
      </c>
      <c r="E274" t="str">
        <f t="shared" si="45"/>
        <v>Cal-37</v>
      </c>
      <c r="F274" t="s">
        <v>34</v>
      </c>
      <c r="G274" s="105" t="str">
        <f>FinancialWalk!$P$31</f>
        <v>Merchant with PPA and Sold Swap EBIT Discounted</v>
      </c>
      <c r="H274" s="20" cm="1">
        <f t="array" ref="H274">INDEX(Financials!$B$5:$AI$260,FinancialWalk!K274,FinancialWalk!L274)</f>
        <v>59893854.527597956</v>
      </c>
      <c r="K274">
        <f>SUMIFS(Financials!$A$5:$A$260,Financials!$D$5:$D$260,FinancialWalk!D274,Financials!$E$5:$E$260,FinancialWalk!E274,Financials!$F$5:$F$260,FinancialWalk!F274)</f>
        <v>123</v>
      </c>
      <c r="L274">
        <f t="shared" si="43"/>
        <v>32</v>
      </c>
    </row>
    <row r="275" spans="2:12" x14ac:dyDescent="0.3">
      <c r="B275" t="str">
        <f t="shared" si="44"/>
        <v>MarinusPortlandYallourn</v>
      </c>
      <c r="C275" t="s">
        <v>64</v>
      </c>
      <c r="D275">
        <v>0.75</v>
      </c>
      <c r="E275" t="str">
        <f t="shared" si="45"/>
        <v>Cal-37</v>
      </c>
      <c r="F275" t="s">
        <v>34</v>
      </c>
      <c r="G275" s="105" t="str">
        <f>FinancialWalk!$P$31</f>
        <v>Merchant with PPA and Sold Swap EBIT Discounted</v>
      </c>
      <c r="H275" s="20" cm="1">
        <f t="array" ref="H275">INDEX(Financials!$B$5:$AI$260,FinancialWalk!K275,FinancialWalk!L275)</f>
        <v>59893854.527597956</v>
      </c>
      <c r="K275">
        <f>SUMIFS(Financials!$A$5:$A$260,Financials!$D$5:$D$260,FinancialWalk!D275,Financials!$E$5:$E$260,FinancialWalk!E275,Financials!$F$5:$F$260,FinancialWalk!F275)</f>
        <v>123</v>
      </c>
      <c r="L275">
        <f t="shared" si="43"/>
        <v>32</v>
      </c>
    </row>
    <row r="276" spans="2:12" x14ac:dyDescent="0.3">
      <c r="B276" t="str">
        <f t="shared" si="44"/>
        <v>MarinusPortlandYallourn</v>
      </c>
      <c r="C276" t="s">
        <v>64</v>
      </c>
      <c r="D276">
        <v>0.75</v>
      </c>
      <c r="E276" t="str">
        <f t="shared" si="45"/>
        <v>Cal-37</v>
      </c>
      <c r="F276" t="s">
        <v>34</v>
      </c>
      <c r="G276" s="105" t="str">
        <f>FinancialWalk!$P$31</f>
        <v>Merchant with PPA and Sold Swap EBIT Discounted</v>
      </c>
      <c r="H276" s="20" cm="1">
        <f t="array" ref="H276">INDEX(Financials!$B$5:$AI$260,FinancialWalk!K276,FinancialWalk!L276)</f>
        <v>59893854.527597956</v>
      </c>
      <c r="K276">
        <f>SUMIFS(Financials!$A$5:$A$260,Financials!$D$5:$D$260,FinancialWalk!D276,Financials!$E$5:$E$260,FinancialWalk!E276,Financials!$F$5:$F$260,FinancialWalk!F276)</f>
        <v>123</v>
      </c>
      <c r="L276">
        <f t="shared" si="43"/>
        <v>32</v>
      </c>
    </row>
    <row r="277" spans="2:12" x14ac:dyDescent="0.3">
      <c r="B277" t="str">
        <f t="shared" si="44"/>
        <v>MarinusPortlandYallourn</v>
      </c>
      <c r="C277" t="s">
        <v>64</v>
      </c>
      <c r="D277">
        <v>0.5</v>
      </c>
      <c r="E277" t="str">
        <f t="shared" si="45"/>
        <v>Cal-37</v>
      </c>
      <c r="F277" t="s">
        <v>34</v>
      </c>
      <c r="G277" s="105" t="str">
        <f>FinancialWalk!$P$31</f>
        <v>Merchant with PPA and Sold Swap EBIT Discounted</v>
      </c>
      <c r="H277" s="20" cm="1">
        <f t="array" ref="H277">INDEX(Financials!$B$5:$AI$260,FinancialWalk!K277,FinancialWalk!L277)</f>
        <v>62019272.053145967</v>
      </c>
      <c r="K277">
        <f>SUMIFS(Financials!$A$5:$A$260,Financials!$D$5:$D$260,FinancialWalk!D277,Financials!$E$5:$E$260,FinancialWalk!E277,Financials!$F$5:$F$260,FinancialWalk!F277)</f>
        <v>124</v>
      </c>
      <c r="L277">
        <f t="shared" si="43"/>
        <v>32</v>
      </c>
    </row>
    <row r="278" spans="2:12" x14ac:dyDescent="0.3">
      <c r="B278" t="str">
        <f t="shared" si="44"/>
        <v>MarinusPortlandYallourn</v>
      </c>
      <c r="C278" t="s">
        <v>64</v>
      </c>
      <c r="D278">
        <v>0.5</v>
      </c>
      <c r="E278" t="str">
        <f t="shared" si="45"/>
        <v>Cal-37</v>
      </c>
      <c r="F278" t="s">
        <v>34</v>
      </c>
      <c r="G278" s="105" t="str">
        <f>FinancialWalk!$P$31</f>
        <v>Merchant with PPA and Sold Swap EBIT Discounted</v>
      </c>
      <c r="H278" s="20" cm="1">
        <f t="array" ref="H278">INDEX(Financials!$B$5:$AI$260,FinancialWalk!K278,FinancialWalk!L278)</f>
        <v>62019272.053145967</v>
      </c>
      <c r="K278">
        <f>SUMIFS(Financials!$A$5:$A$260,Financials!$D$5:$D$260,FinancialWalk!D278,Financials!$E$5:$E$260,FinancialWalk!E278,Financials!$F$5:$F$260,FinancialWalk!F278)</f>
        <v>124</v>
      </c>
      <c r="L278">
        <f t="shared" si="43"/>
        <v>32</v>
      </c>
    </row>
    <row r="279" spans="2:12" x14ac:dyDescent="0.3">
      <c r="B279" t="str">
        <f t="shared" si="44"/>
        <v>MarinusPortlandYallourn</v>
      </c>
      <c r="C279" t="s">
        <v>64</v>
      </c>
      <c r="D279">
        <v>0.5</v>
      </c>
      <c r="E279" t="str">
        <f t="shared" si="45"/>
        <v>Cal-37</v>
      </c>
      <c r="F279" t="s">
        <v>34</v>
      </c>
      <c r="G279" s="105" t="str">
        <f>FinancialWalk!$P$31</f>
        <v>Merchant with PPA and Sold Swap EBIT Discounted</v>
      </c>
      <c r="H279" s="20" cm="1">
        <f t="array" ref="H279">INDEX(Financials!$B$5:$AI$260,FinancialWalk!K279,FinancialWalk!L279)</f>
        <v>62019272.053145967</v>
      </c>
      <c r="K279">
        <f>SUMIFS(Financials!$A$5:$A$260,Financials!$D$5:$D$260,FinancialWalk!D279,Financials!$E$5:$E$260,FinancialWalk!E279,Financials!$F$5:$F$260,FinancialWalk!F279)</f>
        <v>124</v>
      </c>
      <c r="L279">
        <f t="shared" si="43"/>
        <v>32</v>
      </c>
    </row>
    <row r="280" spans="2:12" x14ac:dyDescent="0.3">
      <c r="B280" t="str">
        <f t="shared" si="44"/>
        <v>MarinusPortlandYallourn</v>
      </c>
      <c r="C280" t="s">
        <v>64</v>
      </c>
      <c r="D280">
        <v>0.5</v>
      </c>
      <c r="E280" t="str">
        <f t="shared" si="45"/>
        <v>Cal-37</v>
      </c>
      <c r="F280" t="s">
        <v>34</v>
      </c>
      <c r="G280" s="105" t="str">
        <f>FinancialWalk!$P$31</f>
        <v>Merchant with PPA and Sold Swap EBIT Discounted</v>
      </c>
      <c r="H280" s="20" cm="1">
        <f t="array" ref="H280">INDEX(Financials!$B$5:$AI$260,FinancialWalk!K280,FinancialWalk!L280)</f>
        <v>62019272.053145967</v>
      </c>
      <c r="K280">
        <f>SUMIFS(Financials!$A$5:$A$260,Financials!$D$5:$D$260,FinancialWalk!D280,Financials!$E$5:$E$260,FinancialWalk!E280,Financials!$F$5:$F$260,FinancialWalk!F280)</f>
        <v>124</v>
      </c>
      <c r="L280">
        <f t="shared" si="43"/>
        <v>32</v>
      </c>
    </row>
    <row r="281" spans="2:12" x14ac:dyDescent="0.3">
      <c r="B281" t="str">
        <f t="shared" si="44"/>
        <v>MarinusPortlandYallourn</v>
      </c>
      <c r="C281" t="s">
        <v>64</v>
      </c>
      <c r="D281">
        <v>0.5</v>
      </c>
      <c r="E281" t="str">
        <f t="shared" si="45"/>
        <v>Cal-37</v>
      </c>
      <c r="F281" t="s">
        <v>34</v>
      </c>
      <c r="G281" s="105" t="str">
        <f>FinancialWalk!$P$31</f>
        <v>Merchant with PPA and Sold Swap EBIT Discounted</v>
      </c>
      <c r="H281" s="20" cm="1">
        <f t="array" ref="H281">INDEX(Financials!$B$5:$AI$260,FinancialWalk!K281,FinancialWalk!L281)</f>
        <v>62019272.053145967</v>
      </c>
      <c r="K281">
        <f>SUMIFS(Financials!$A$5:$A$260,Financials!$D$5:$D$260,FinancialWalk!D281,Financials!$E$5:$E$260,FinancialWalk!E281,Financials!$F$5:$F$260,FinancialWalk!F281)</f>
        <v>124</v>
      </c>
      <c r="L281">
        <f t="shared" si="43"/>
        <v>32</v>
      </c>
    </row>
    <row r="282" spans="2:12" x14ac:dyDescent="0.3">
      <c r="B282" t="str">
        <f t="shared" si="44"/>
        <v>MarinusPortlandYallourn</v>
      </c>
      <c r="C282" t="s">
        <v>64</v>
      </c>
      <c r="D282">
        <v>0.25</v>
      </c>
      <c r="E282" t="str">
        <f t="shared" si="45"/>
        <v>Cal-37</v>
      </c>
      <c r="F282" t="s">
        <v>34</v>
      </c>
      <c r="G282" s="105" t="str">
        <f>FinancialWalk!$P$31</f>
        <v>Merchant with PPA and Sold Swap EBIT Discounted</v>
      </c>
      <c r="H282" s="20" cm="1">
        <f t="array" ref="H282">INDEX(Financials!$B$5:$AI$260,FinancialWalk!K282,FinancialWalk!L282)</f>
        <v>68284850.677543268</v>
      </c>
      <c r="K282">
        <f>SUMIFS(Financials!$A$5:$A$260,Financials!$D$5:$D$260,FinancialWalk!D282,Financials!$E$5:$E$260,FinancialWalk!E282,Financials!$F$5:$F$260,FinancialWalk!F282)</f>
        <v>125</v>
      </c>
      <c r="L282">
        <f t="shared" si="43"/>
        <v>32</v>
      </c>
    </row>
    <row r="283" spans="2:12" x14ac:dyDescent="0.3">
      <c r="B283" t="str">
        <f t="shared" si="44"/>
        <v>MarinusPortlandYallourn</v>
      </c>
      <c r="C283" t="s">
        <v>64</v>
      </c>
      <c r="D283">
        <v>0.25</v>
      </c>
      <c r="E283" t="str">
        <f t="shared" si="45"/>
        <v>Cal-37</v>
      </c>
      <c r="F283" t="s">
        <v>34</v>
      </c>
      <c r="G283" s="105" t="str">
        <f>FinancialWalk!$P$31</f>
        <v>Merchant with PPA and Sold Swap EBIT Discounted</v>
      </c>
      <c r="H283" s="20" cm="1">
        <f t="array" ref="H283">INDEX(Financials!$B$5:$AI$260,FinancialWalk!K283,FinancialWalk!L283)</f>
        <v>68284850.677543268</v>
      </c>
      <c r="K283">
        <f>SUMIFS(Financials!$A$5:$A$260,Financials!$D$5:$D$260,FinancialWalk!D283,Financials!$E$5:$E$260,FinancialWalk!E283,Financials!$F$5:$F$260,FinancialWalk!F283)</f>
        <v>125</v>
      </c>
      <c r="L283">
        <f t="shared" si="43"/>
        <v>32</v>
      </c>
    </row>
    <row r="284" spans="2:12" x14ac:dyDescent="0.3">
      <c r="B284" t="str">
        <f t="shared" si="44"/>
        <v>MarinusPortlandYallourn</v>
      </c>
      <c r="C284" t="s">
        <v>64</v>
      </c>
      <c r="D284">
        <v>0.25</v>
      </c>
      <c r="E284" t="str">
        <f t="shared" si="45"/>
        <v>Cal-37</v>
      </c>
      <c r="F284" t="s">
        <v>34</v>
      </c>
      <c r="G284" s="105" t="str">
        <f>FinancialWalk!$P$31</f>
        <v>Merchant with PPA and Sold Swap EBIT Discounted</v>
      </c>
      <c r="H284" s="20" cm="1">
        <f t="array" ref="H284">INDEX(Financials!$B$5:$AI$260,FinancialWalk!K284,FinancialWalk!L284)</f>
        <v>68284850.677543268</v>
      </c>
      <c r="K284">
        <f>SUMIFS(Financials!$A$5:$A$260,Financials!$D$5:$D$260,FinancialWalk!D284,Financials!$E$5:$E$260,FinancialWalk!E284,Financials!$F$5:$F$260,FinancialWalk!F284)</f>
        <v>125</v>
      </c>
      <c r="L284">
        <f t="shared" si="43"/>
        <v>32</v>
      </c>
    </row>
    <row r="285" spans="2:12" x14ac:dyDescent="0.3">
      <c r="B285" t="str">
        <f t="shared" si="44"/>
        <v>MarinusPortlandYallourn</v>
      </c>
      <c r="C285" t="s">
        <v>64</v>
      </c>
      <c r="D285">
        <v>0.25</v>
      </c>
      <c r="E285" t="str">
        <f t="shared" si="45"/>
        <v>Cal-37</v>
      </c>
      <c r="F285" t="s">
        <v>34</v>
      </c>
      <c r="G285" s="105" t="str">
        <f>FinancialWalk!$P$31</f>
        <v>Merchant with PPA and Sold Swap EBIT Discounted</v>
      </c>
      <c r="H285" s="20" cm="1">
        <f t="array" ref="H285">INDEX(Financials!$B$5:$AI$260,FinancialWalk!K285,FinancialWalk!L285)</f>
        <v>68284850.677543268</v>
      </c>
      <c r="K285">
        <f>SUMIFS(Financials!$A$5:$A$260,Financials!$D$5:$D$260,FinancialWalk!D285,Financials!$E$5:$E$260,FinancialWalk!E285,Financials!$F$5:$F$260,FinancialWalk!F285)</f>
        <v>125</v>
      </c>
      <c r="L285">
        <f t="shared" si="43"/>
        <v>32</v>
      </c>
    </row>
    <row r="286" spans="2:12" x14ac:dyDescent="0.3">
      <c r="B286" t="str">
        <f t="shared" si="44"/>
        <v>MarinusPortlandYallourn</v>
      </c>
      <c r="C286" t="s">
        <v>64</v>
      </c>
      <c r="D286">
        <v>0.05</v>
      </c>
      <c r="E286" t="str">
        <f t="shared" si="45"/>
        <v>Cal-37</v>
      </c>
      <c r="F286" t="s">
        <v>34</v>
      </c>
      <c r="G286" s="105" t="str">
        <f>FinancialWalk!$P$31</f>
        <v>Merchant with PPA and Sold Swap EBIT Discounted</v>
      </c>
      <c r="H286" s="20" cm="1">
        <f t="array" ref="H286">INDEX(Financials!$B$5:$AI$260,FinancialWalk!K286,FinancialWalk!L286)</f>
        <v>80977609.677451581</v>
      </c>
      <c r="K286">
        <f>SUMIFS(Financials!$A$5:$A$260,Financials!$D$5:$D$260,FinancialWalk!D286,Financials!$E$5:$E$260,FinancialWalk!E286,Financials!$F$5:$F$260,FinancialWalk!F286)</f>
        <v>126</v>
      </c>
      <c r="L286">
        <f t="shared" si="43"/>
        <v>32</v>
      </c>
    </row>
    <row r="287" spans="2:12" x14ac:dyDescent="0.3">
      <c r="B287" t="str">
        <f t="shared" si="44"/>
        <v>MarinusPortlandYallourn</v>
      </c>
      <c r="C287" t="s">
        <v>64</v>
      </c>
      <c r="D287">
        <v>0.05</v>
      </c>
      <c r="E287" t="str">
        <f t="shared" si="45"/>
        <v>Cal-37</v>
      </c>
      <c r="F287" t="s">
        <v>34</v>
      </c>
      <c r="G287" s="105" t="str">
        <f>FinancialWalk!$P$31</f>
        <v>Merchant with PPA and Sold Swap EBIT Discounted</v>
      </c>
      <c r="H287" s="20" cm="1">
        <f t="array" ref="H287">INDEX(Financials!$B$5:$AI$260,FinancialWalk!K287,FinancialWalk!L287)</f>
        <v>80977609.677451581</v>
      </c>
      <c r="K287">
        <f>SUMIFS(Financials!$A$5:$A$260,Financials!$D$5:$D$260,FinancialWalk!D287,Financials!$E$5:$E$260,FinancialWalk!E287,Financials!$F$5:$F$260,FinancialWalk!F287)</f>
        <v>126</v>
      </c>
      <c r="L287">
        <f t="shared" si="43"/>
        <v>32</v>
      </c>
    </row>
    <row r="288" spans="2:12" x14ac:dyDescent="0.3">
      <c r="B288" t="str">
        <f t="shared" si="44"/>
        <v>MarinusPortlandYallourn</v>
      </c>
      <c r="C288" t="s">
        <v>64</v>
      </c>
      <c r="D288">
        <v>0.05</v>
      </c>
      <c r="E288" t="str">
        <f t="shared" si="45"/>
        <v>Cal-37</v>
      </c>
      <c r="F288" t="s">
        <v>34</v>
      </c>
      <c r="G288" s="105" t="str">
        <f>FinancialWalk!$P$31</f>
        <v>Merchant with PPA and Sold Swap EBIT Discounted</v>
      </c>
      <c r="H288" s="20" cm="1">
        <f t="array" ref="H288">INDEX(Financials!$B$5:$AI$260,FinancialWalk!K288,FinancialWalk!L288)</f>
        <v>80977609.677451581</v>
      </c>
      <c r="K288">
        <f>SUMIFS(Financials!$A$5:$A$260,Financials!$D$5:$D$260,FinancialWalk!D288,Financials!$E$5:$E$260,FinancialWalk!E288,Financials!$F$5:$F$260,FinancialWalk!F288)</f>
        <v>126</v>
      </c>
      <c r="L288">
        <f t="shared" si="43"/>
        <v>32</v>
      </c>
    </row>
    <row r="289" spans="2:12" x14ac:dyDescent="0.3">
      <c r="B289" t="str">
        <f t="shared" si="44"/>
        <v>MarinusPortlandYallourn</v>
      </c>
      <c r="C289" t="s">
        <v>64</v>
      </c>
      <c r="D289">
        <v>0</v>
      </c>
      <c r="E289" t="str">
        <f t="shared" si="45"/>
        <v>Cal-37</v>
      </c>
      <c r="F289" t="s">
        <v>34</v>
      </c>
      <c r="G289" s="105" t="str">
        <f>FinancialWalk!$P$31</f>
        <v>Merchant with PPA and Sold Swap EBIT Discounted</v>
      </c>
      <c r="H289" s="20" cm="1">
        <f t="array" ref="H289">INDEX(Financials!$B$5:$AI$260,FinancialWalk!K289,FinancialWalk!L289)</f>
        <v>79796446.245760933</v>
      </c>
      <c r="K289">
        <f>SUMIFS(Financials!$A$5:$A$260,Financials!$D$5:$D$260,FinancialWalk!D289,Financials!$E$5:$E$260,FinancialWalk!E289,Financials!$F$5:$F$260,FinancialWalk!F289)</f>
        <v>127</v>
      </c>
      <c r="L289">
        <f t="shared" si="43"/>
        <v>32</v>
      </c>
    </row>
    <row r="290" spans="2:12" x14ac:dyDescent="0.3">
      <c r="B290" t="str">
        <f t="shared" si="44"/>
        <v>MarinusPortlandYallourn</v>
      </c>
      <c r="C290" t="s">
        <v>64</v>
      </c>
      <c r="D290" t="s">
        <v>24</v>
      </c>
      <c r="E290" t="str">
        <f t="shared" si="45"/>
        <v>Cal-37</v>
      </c>
      <c r="F290" t="s">
        <v>34</v>
      </c>
      <c r="G290" s="105" t="str">
        <f>FinancialWalk!$P$31</f>
        <v>Merchant with PPA and Sold Swap EBIT Discounted</v>
      </c>
      <c r="H290" s="20" cm="1">
        <f t="array" ref="H290">INDEX(Financials!$B$5:$AI$260,FinancialWalk!K290,FinancialWalk!L290)</f>
        <v>65088495.86281427</v>
      </c>
      <c r="K290">
        <f>SUMIFS(Financials!$A$5:$A$260,Financials!$D$5:$D$260,FinancialWalk!D290,Financials!$E$5:$E$260,FinancialWalk!E290,Financials!$F$5:$F$260,FinancialWalk!F290)</f>
        <v>128</v>
      </c>
      <c r="L290">
        <f t="shared" si="43"/>
        <v>32</v>
      </c>
    </row>
    <row r="291" spans="2:12" x14ac:dyDescent="0.3">
      <c r="B291" t="str">
        <f>$B$2</f>
        <v>MarinusPortlandYallourn</v>
      </c>
      <c r="C291" t="s">
        <v>64</v>
      </c>
      <c r="D291">
        <v>1</v>
      </c>
      <c r="E291" t="s">
        <v>18</v>
      </c>
      <c r="F291" t="s">
        <v>44</v>
      </c>
      <c r="G291" s="105" t="str">
        <f>FinancialWalk!$P$31</f>
        <v>Merchant with PPA and Sold Swap EBIT Discounted</v>
      </c>
      <c r="H291" s="20" cm="1">
        <f t="array" ref="H291">INDEX(Financials!$B$5:$AI$260,FinancialWalk!K291,FinancialWalk!L291)</f>
        <v>28896107.105003834</v>
      </c>
      <c r="K291">
        <f>SUMIFS(Financials!$A$5:$A$260,Financials!$D$5:$D$260,FinancialWalk!D291,Financials!$E$5:$E$260,FinancialWalk!E291,Financials!$F$5:$F$260,FinancialWalk!F291)</f>
        <v>249</v>
      </c>
      <c r="L291">
        <f t="shared" si="43"/>
        <v>32</v>
      </c>
    </row>
    <row r="292" spans="2:12" x14ac:dyDescent="0.3">
      <c r="B292" t="str">
        <f>B291</f>
        <v>MarinusPortlandYallourn</v>
      </c>
      <c r="C292" t="s">
        <v>64</v>
      </c>
      <c r="D292">
        <v>0.95</v>
      </c>
      <c r="E292" t="str">
        <f>E291</f>
        <v>Cal-37</v>
      </c>
      <c r="F292" t="s">
        <v>44</v>
      </c>
      <c r="G292" s="105" t="str">
        <f>FinancialWalk!$P$31</f>
        <v>Merchant with PPA and Sold Swap EBIT Discounted</v>
      </c>
      <c r="H292" s="20" cm="1">
        <f t="array" ref="H292">INDEX(Financials!$B$5:$AI$260,FinancialWalk!K292,FinancialWalk!L292)</f>
        <v>50709658.170260295</v>
      </c>
      <c r="K292">
        <f>SUMIFS(Financials!$A$5:$A$260,Financials!$D$5:$D$260,FinancialWalk!D292,Financials!$E$5:$E$260,FinancialWalk!E292,Financials!$F$5:$F$260,FinancialWalk!F292)</f>
        <v>250</v>
      </c>
      <c r="L292">
        <f t="shared" si="43"/>
        <v>32</v>
      </c>
    </row>
    <row r="293" spans="2:12" x14ac:dyDescent="0.3">
      <c r="B293" t="str">
        <f t="shared" ref="B293:B312" si="46">B292</f>
        <v>MarinusPortlandYallourn</v>
      </c>
      <c r="C293" t="s">
        <v>64</v>
      </c>
      <c r="D293">
        <v>0.95</v>
      </c>
      <c r="E293" t="str">
        <f t="shared" ref="E293:E312" si="47">E292</f>
        <v>Cal-37</v>
      </c>
      <c r="F293" t="s">
        <v>44</v>
      </c>
      <c r="G293" s="105" t="str">
        <f>FinancialWalk!$P$31</f>
        <v>Merchant with PPA and Sold Swap EBIT Discounted</v>
      </c>
      <c r="H293" s="20" cm="1">
        <f t="array" ref="H293">INDEX(Financials!$B$5:$AI$260,FinancialWalk!K293,FinancialWalk!L293)</f>
        <v>50709658.170260295</v>
      </c>
      <c r="K293">
        <f>SUMIFS(Financials!$A$5:$A$260,Financials!$D$5:$D$260,FinancialWalk!D293,Financials!$E$5:$E$260,FinancialWalk!E293,Financials!$F$5:$F$260,FinancialWalk!F293)</f>
        <v>250</v>
      </c>
      <c r="L293">
        <f t="shared" si="43"/>
        <v>32</v>
      </c>
    </row>
    <row r="294" spans="2:12" x14ac:dyDescent="0.3">
      <c r="B294" t="str">
        <f t="shared" si="46"/>
        <v>MarinusPortlandYallourn</v>
      </c>
      <c r="C294" t="s">
        <v>64</v>
      </c>
      <c r="D294">
        <v>0.95</v>
      </c>
      <c r="E294" t="str">
        <f t="shared" si="47"/>
        <v>Cal-37</v>
      </c>
      <c r="F294" t="s">
        <v>44</v>
      </c>
      <c r="G294" s="105" t="str">
        <f>FinancialWalk!$P$31</f>
        <v>Merchant with PPA and Sold Swap EBIT Discounted</v>
      </c>
      <c r="H294" s="20" cm="1">
        <f t="array" ref="H294">INDEX(Financials!$B$5:$AI$260,FinancialWalk!K294,FinancialWalk!L294)</f>
        <v>50709658.170260295</v>
      </c>
      <c r="K294">
        <f>SUMIFS(Financials!$A$5:$A$260,Financials!$D$5:$D$260,FinancialWalk!D294,Financials!$E$5:$E$260,FinancialWalk!E294,Financials!$F$5:$F$260,FinancialWalk!F294)</f>
        <v>250</v>
      </c>
      <c r="L294">
        <f t="shared" si="43"/>
        <v>32</v>
      </c>
    </row>
    <row r="295" spans="2:12" x14ac:dyDescent="0.3">
      <c r="B295" t="str">
        <f t="shared" si="46"/>
        <v>MarinusPortlandYallourn</v>
      </c>
      <c r="C295" t="s">
        <v>64</v>
      </c>
      <c r="D295">
        <v>0.75</v>
      </c>
      <c r="E295" t="str">
        <f t="shared" si="47"/>
        <v>Cal-37</v>
      </c>
      <c r="F295" t="s">
        <v>44</v>
      </c>
      <c r="G295" s="105" t="str">
        <f>FinancialWalk!$P$31</f>
        <v>Merchant with PPA and Sold Swap EBIT Discounted</v>
      </c>
      <c r="H295" s="20" cm="1">
        <f t="array" ref="H295">INDEX(Financials!$B$5:$AI$260,FinancialWalk!K295,FinancialWalk!L295)</f>
        <v>56858397.034891613</v>
      </c>
      <c r="K295">
        <f>SUMIFS(Financials!$A$5:$A$260,Financials!$D$5:$D$260,FinancialWalk!D295,Financials!$E$5:$E$260,FinancialWalk!E295,Financials!$F$5:$F$260,FinancialWalk!F295)</f>
        <v>251</v>
      </c>
      <c r="L295">
        <f t="shared" si="43"/>
        <v>32</v>
      </c>
    </row>
    <row r="296" spans="2:12" x14ac:dyDescent="0.3">
      <c r="B296" t="str">
        <f t="shared" si="46"/>
        <v>MarinusPortlandYallourn</v>
      </c>
      <c r="C296" t="s">
        <v>64</v>
      </c>
      <c r="D296">
        <v>0.75</v>
      </c>
      <c r="E296" t="str">
        <f t="shared" si="47"/>
        <v>Cal-37</v>
      </c>
      <c r="F296" t="s">
        <v>44</v>
      </c>
      <c r="G296" s="105" t="str">
        <f>FinancialWalk!$P$31</f>
        <v>Merchant with PPA and Sold Swap EBIT Discounted</v>
      </c>
      <c r="H296" s="20" cm="1">
        <f t="array" ref="H296">INDEX(Financials!$B$5:$AI$260,FinancialWalk!K296,FinancialWalk!L296)</f>
        <v>56858397.034891613</v>
      </c>
      <c r="K296">
        <f>SUMIFS(Financials!$A$5:$A$260,Financials!$D$5:$D$260,FinancialWalk!D296,Financials!$E$5:$E$260,FinancialWalk!E296,Financials!$F$5:$F$260,FinancialWalk!F296)</f>
        <v>251</v>
      </c>
      <c r="L296">
        <f t="shared" si="43"/>
        <v>32</v>
      </c>
    </row>
    <row r="297" spans="2:12" x14ac:dyDescent="0.3">
      <c r="B297" t="str">
        <f t="shared" si="46"/>
        <v>MarinusPortlandYallourn</v>
      </c>
      <c r="C297" t="s">
        <v>64</v>
      </c>
      <c r="D297">
        <v>0.75</v>
      </c>
      <c r="E297" t="str">
        <f t="shared" si="47"/>
        <v>Cal-37</v>
      </c>
      <c r="F297" t="s">
        <v>44</v>
      </c>
      <c r="G297" s="105" t="str">
        <f>FinancialWalk!$P$31</f>
        <v>Merchant with PPA and Sold Swap EBIT Discounted</v>
      </c>
      <c r="H297" s="20" cm="1">
        <f t="array" ref="H297">INDEX(Financials!$B$5:$AI$260,FinancialWalk!K297,FinancialWalk!L297)</f>
        <v>56858397.034891613</v>
      </c>
      <c r="K297">
        <f>SUMIFS(Financials!$A$5:$A$260,Financials!$D$5:$D$260,FinancialWalk!D297,Financials!$E$5:$E$260,FinancialWalk!E297,Financials!$F$5:$F$260,FinancialWalk!F297)</f>
        <v>251</v>
      </c>
      <c r="L297">
        <f t="shared" si="43"/>
        <v>32</v>
      </c>
    </row>
    <row r="298" spans="2:12" x14ac:dyDescent="0.3">
      <c r="B298" t="str">
        <f t="shared" si="46"/>
        <v>MarinusPortlandYallourn</v>
      </c>
      <c r="C298" t="s">
        <v>64</v>
      </c>
      <c r="D298">
        <v>0.75</v>
      </c>
      <c r="E298" t="str">
        <f t="shared" si="47"/>
        <v>Cal-37</v>
      </c>
      <c r="F298" t="s">
        <v>44</v>
      </c>
      <c r="G298" s="105" t="str">
        <f>FinancialWalk!$P$31</f>
        <v>Merchant with PPA and Sold Swap EBIT Discounted</v>
      </c>
      <c r="H298" s="20" cm="1">
        <f t="array" ref="H298">INDEX(Financials!$B$5:$AI$260,FinancialWalk!K298,FinancialWalk!L298)</f>
        <v>56858397.034891613</v>
      </c>
      <c r="K298">
        <f>SUMIFS(Financials!$A$5:$A$260,Financials!$D$5:$D$260,FinancialWalk!D298,Financials!$E$5:$E$260,FinancialWalk!E298,Financials!$F$5:$F$260,FinancialWalk!F298)</f>
        <v>251</v>
      </c>
      <c r="L298">
        <f t="shared" si="43"/>
        <v>32</v>
      </c>
    </row>
    <row r="299" spans="2:12" x14ac:dyDescent="0.3">
      <c r="B299" t="str">
        <f t="shared" si="46"/>
        <v>MarinusPortlandYallourn</v>
      </c>
      <c r="C299" t="s">
        <v>64</v>
      </c>
      <c r="D299">
        <v>0.5</v>
      </c>
      <c r="E299" t="str">
        <f t="shared" si="47"/>
        <v>Cal-37</v>
      </c>
      <c r="F299" t="s">
        <v>44</v>
      </c>
      <c r="G299" s="105" t="str">
        <f>FinancialWalk!$P$31</f>
        <v>Merchant with PPA and Sold Swap EBIT Discounted</v>
      </c>
      <c r="H299" s="20" cm="1">
        <f t="array" ref="H299">INDEX(Financials!$B$5:$AI$260,FinancialWalk!K299,FinancialWalk!L299)</f>
        <v>59840774.765918739</v>
      </c>
      <c r="K299">
        <f>SUMIFS(Financials!$A$5:$A$260,Financials!$D$5:$D$260,FinancialWalk!D299,Financials!$E$5:$E$260,FinancialWalk!E299,Financials!$F$5:$F$260,FinancialWalk!F299)</f>
        <v>252</v>
      </c>
      <c r="L299">
        <f t="shared" si="43"/>
        <v>32</v>
      </c>
    </row>
    <row r="300" spans="2:12" x14ac:dyDescent="0.3">
      <c r="B300" t="str">
        <f t="shared" si="46"/>
        <v>MarinusPortlandYallourn</v>
      </c>
      <c r="C300" t="s">
        <v>64</v>
      </c>
      <c r="D300">
        <v>0.5</v>
      </c>
      <c r="E300" t="str">
        <f t="shared" si="47"/>
        <v>Cal-37</v>
      </c>
      <c r="F300" t="s">
        <v>44</v>
      </c>
      <c r="G300" s="105" t="str">
        <f>FinancialWalk!$P$31</f>
        <v>Merchant with PPA and Sold Swap EBIT Discounted</v>
      </c>
      <c r="H300" s="20" cm="1">
        <f t="array" ref="H300">INDEX(Financials!$B$5:$AI$260,FinancialWalk!K300,FinancialWalk!L300)</f>
        <v>59840774.765918739</v>
      </c>
      <c r="K300">
        <f>SUMIFS(Financials!$A$5:$A$260,Financials!$D$5:$D$260,FinancialWalk!D300,Financials!$E$5:$E$260,FinancialWalk!E300,Financials!$F$5:$F$260,FinancialWalk!F300)</f>
        <v>252</v>
      </c>
      <c r="L300">
        <f t="shared" si="43"/>
        <v>32</v>
      </c>
    </row>
    <row r="301" spans="2:12" x14ac:dyDescent="0.3">
      <c r="B301" t="str">
        <f t="shared" si="46"/>
        <v>MarinusPortlandYallourn</v>
      </c>
      <c r="C301" t="s">
        <v>64</v>
      </c>
      <c r="D301">
        <v>0.5</v>
      </c>
      <c r="E301" t="str">
        <f t="shared" si="47"/>
        <v>Cal-37</v>
      </c>
      <c r="F301" t="s">
        <v>44</v>
      </c>
      <c r="G301" s="105" t="str">
        <f>FinancialWalk!$P$31</f>
        <v>Merchant with PPA and Sold Swap EBIT Discounted</v>
      </c>
      <c r="H301" s="20" cm="1">
        <f t="array" ref="H301">INDEX(Financials!$B$5:$AI$260,FinancialWalk!K301,FinancialWalk!L301)</f>
        <v>59840774.765918739</v>
      </c>
      <c r="K301">
        <f>SUMIFS(Financials!$A$5:$A$260,Financials!$D$5:$D$260,FinancialWalk!D301,Financials!$E$5:$E$260,FinancialWalk!E301,Financials!$F$5:$F$260,FinancialWalk!F301)</f>
        <v>252</v>
      </c>
      <c r="L301">
        <f t="shared" si="43"/>
        <v>32</v>
      </c>
    </row>
    <row r="302" spans="2:12" x14ac:dyDescent="0.3">
      <c r="B302" t="str">
        <f t="shared" si="46"/>
        <v>MarinusPortlandYallourn</v>
      </c>
      <c r="C302" t="s">
        <v>64</v>
      </c>
      <c r="D302">
        <v>0.5</v>
      </c>
      <c r="E302" t="str">
        <f t="shared" si="47"/>
        <v>Cal-37</v>
      </c>
      <c r="F302" t="s">
        <v>44</v>
      </c>
      <c r="G302" s="105" t="str">
        <f>FinancialWalk!$P$31</f>
        <v>Merchant with PPA and Sold Swap EBIT Discounted</v>
      </c>
      <c r="H302" s="20" cm="1">
        <f t="array" ref="H302">INDEX(Financials!$B$5:$AI$260,FinancialWalk!K302,FinancialWalk!L302)</f>
        <v>59840774.765918739</v>
      </c>
      <c r="K302">
        <f>SUMIFS(Financials!$A$5:$A$260,Financials!$D$5:$D$260,FinancialWalk!D302,Financials!$E$5:$E$260,FinancialWalk!E302,Financials!$F$5:$F$260,FinancialWalk!F302)</f>
        <v>252</v>
      </c>
      <c r="L302">
        <f t="shared" si="43"/>
        <v>32</v>
      </c>
    </row>
    <row r="303" spans="2:12" x14ac:dyDescent="0.3">
      <c r="B303" t="str">
        <f t="shared" si="46"/>
        <v>MarinusPortlandYallourn</v>
      </c>
      <c r="C303" t="s">
        <v>64</v>
      </c>
      <c r="D303">
        <v>0.5</v>
      </c>
      <c r="E303" t="str">
        <f t="shared" si="47"/>
        <v>Cal-37</v>
      </c>
      <c r="F303" t="s">
        <v>44</v>
      </c>
      <c r="G303" s="105" t="str">
        <f>FinancialWalk!$P$31</f>
        <v>Merchant with PPA and Sold Swap EBIT Discounted</v>
      </c>
      <c r="H303" s="20" cm="1">
        <f t="array" ref="H303">INDEX(Financials!$B$5:$AI$260,FinancialWalk!K303,FinancialWalk!L303)</f>
        <v>59840774.765918739</v>
      </c>
      <c r="K303">
        <f>SUMIFS(Financials!$A$5:$A$260,Financials!$D$5:$D$260,FinancialWalk!D303,Financials!$E$5:$E$260,FinancialWalk!E303,Financials!$F$5:$F$260,FinancialWalk!F303)</f>
        <v>252</v>
      </c>
      <c r="L303">
        <f t="shared" si="43"/>
        <v>32</v>
      </c>
    </row>
    <row r="304" spans="2:12" x14ac:dyDescent="0.3">
      <c r="B304" t="str">
        <f t="shared" si="46"/>
        <v>MarinusPortlandYallourn</v>
      </c>
      <c r="C304" t="s">
        <v>64</v>
      </c>
      <c r="D304">
        <v>0.25</v>
      </c>
      <c r="E304" t="str">
        <f t="shared" si="47"/>
        <v>Cal-37</v>
      </c>
      <c r="F304" t="s">
        <v>44</v>
      </c>
      <c r="G304" s="105" t="str">
        <f>FinancialWalk!$P$31</f>
        <v>Merchant with PPA and Sold Swap EBIT Discounted</v>
      </c>
      <c r="H304" s="20" cm="1">
        <f t="array" ref="H304">INDEX(Financials!$B$5:$AI$260,FinancialWalk!K304,FinancialWalk!L304)</f>
        <v>66775013.537250943</v>
      </c>
      <c r="K304">
        <f>SUMIFS(Financials!$A$5:$A$260,Financials!$D$5:$D$260,FinancialWalk!D304,Financials!$E$5:$E$260,FinancialWalk!E304,Financials!$F$5:$F$260,FinancialWalk!F304)</f>
        <v>253</v>
      </c>
      <c r="L304">
        <f t="shared" si="43"/>
        <v>32</v>
      </c>
    </row>
    <row r="305" spans="2:12" x14ac:dyDescent="0.3">
      <c r="B305" t="str">
        <f t="shared" si="46"/>
        <v>MarinusPortlandYallourn</v>
      </c>
      <c r="C305" t="s">
        <v>64</v>
      </c>
      <c r="D305">
        <v>0.25</v>
      </c>
      <c r="E305" t="str">
        <f t="shared" si="47"/>
        <v>Cal-37</v>
      </c>
      <c r="F305" t="s">
        <v>44</v>
      </c>
      <c r="G305" s="105" t="str">
        <f>FinancialWalk!$P$31</f>
        <v>Merchant with PPA and Sold Swap EBIT Discounted</v>
      </c>
      <c r="H305" s="20" cm="1">
        <f t="array" ref="H305">INDEX(Financials!$B$5:$AI$260,FinancialWalk!K305,FinancialWalk!L305)</f>
        <v>66775013.537250943</v>
      </c>
      <c r="K305">
        <f>SUMIFS(Financials!$A$5:$A$260,Financials!$D$5:$D$260,FinancialWalk!D305,Financials!$E$5:$E$260,FinancialWalk!E305,Financials!$F$5:$F$260,FinancialWalk!F305)</f>
        <v>253</v>
      </c>
      <c r="L305">
        <f t="shared" si="43"/>
        <v>32</v>
      </c>
    </row>
    <row r="306" spans="2:12" x14ac:dyDescent="0.3">
      <c r="B306" t="str">
        <f t="shared" si="46"/>
        <v>MarinusPortlandYallourn</v>
      </c>
      <c r="C306" t="s">
        <v>64</v>
      </c>
      <c r="D306">
        <v>0.25</v>
      </c>
      <c r="E306" t="str">
        <f t="shared" si="47"/>
        <v>Cal-37</v>
      </c>
      <c r="F306" t="s">
        <v>44</v>
      </c>
      <c r="G306" s="105" t="str">
        <f>FinancialWalk!$P$31</f>
        <v>Merchant with PPA and Sold Swap EBIT Discounted</v>
      </c>
      <c r="H306" s="20" cm="1">
        <f t="array" ref="H306">INDEX(Financials!$B$5:$AI$260,FinancialWalk!K306,FinancialWalk!L306)</f>
        <v>66775013.537250943</v>
      </c>
      <c r="K306">
        <f>SUMIFS(Financials!$A$5:$A$260,Financials!$D$5:$D$260,FinancialWalk!D306,Financials!$E$5:$E$260,FinancialWalk!E306,Financials!$F$5:$F$260,FinancialWalk!F306)</f>
        <v>253</v>
      </c>
      <c r="L306">
        <f t="shared" si="43"/>
        <v>32</v>
      </c>
    </row>
    <row r="307" spans="2:12" x14ac:dyDescent="0.3">
      <c r="B307" t="str">
        <f t="shared" si="46"/>
        <v>MarinusPortlandYallourn</v>
      </c>
      <c r="C307" t="s">
        <v>64</v>
      </c>
      <c r="D307">
        <v>0.25</v>
      </c>
      <c r="E307" t="str">
        <f t="shared" si="47"/>
        <v>Cal-37</v>
      </c>
      <c r="F307" t="s">
        <v>44</v>
      </c>
      <c r="G307" s="105" t="str">
        <f>FinancialWalk!$P$31</f>
        <v>Merchant with PPA and Sold Swap EBIT Discounted</v>
      </c>
      <c r="H307" s="20" cm="1">
        <f t="array" ref="H307">INDEX(Financials!$B$5:$AI$260,FinancialWalk!K307,FinancialWalk!L307)</f>
        <v>66775013.537250943</v>
      </c>
      <c r="K307">
        <f>SUMIFS(Financials!$A$5:$A$260,Financials!$D$5:$D$260,FinancialWalk!D307,Financials!$E$5:$E$260,FinancialWalk!E307,Financials!$F$5:$F$260,FinancialWalk!F307)</f>
        <v>253</v>
      </c>
      <c r="L307">
        <f t="shared" si="43"/>
        <v>32</v>
      </c>
    </row>
    <row r="308" spans="2:12" x14ac:dyDescent="0.3">
      <c r="B308" t="str">
        <f t="shared" si="46"/>
        <v>MarinusPortlandYallourn</v>
      </c>
      <c r="C308" t="s">
        <v>64</v>
      </c>
      <c r="D308">
        <v>0.05</v>
      </c>
      <c r="E308" t="str">
        <f t="shared" si="47"/>
        <v>Cal-37</v>
      </c>
      <c r="F308" t="s">
        <v>44</v>
      </c>
      <c r="G308" s="105" t="str">
        <f>FinancialWalk!$P$31</f>
        <v>Merchant with PPA and Sold Swap EBIT Discounted</v>
      </c>
      <c r="H308" s="20" cm="1">
        <f t="array" ref="H308">INDEX(Financials!$B$5:$AI$260,FinancialWalk!K308,FinancialWalk!L308)</f>
        <v>38744432.395231545</v>
      </c>
      <c r="K308">
        <f>SUMIFS(Financials!$A$5:$A$260,Financials!$D$5:$D$260,FinancialWalk!D308,Financials!$E$5:$E$260,FinancialWalk!E308,Financials!$F$5:$F$260,FinancialWalk!F308)</f>
        <v>254</v>
      </c>
      <c r="L308">
        <f t="shared" si="43"/>
        <v>32</v>
      </c>
    </row>
    <row r="309" spans="2:12" x14ac:dyDescent="0.3">
      <c r="B309" t="str">
        <f t="shared" si="46"/>
        <v>MarinusPortlandYallourn</v>
      </c>
      <c r="C309" t="s">
        <v>64</v>
      </c>
      <c r="D309">
        <v>0.05</v>
      </c>
      <c r="E309" t="str">
        <f t="shared" si="47"/>
        <v>Cal-37</v>
      </c>
      <c r="F309" t="s">
        <v>44</v>
      </c>
      <c r="G309" s="105" t="str">
        <f>FinancialWalk!$P$31</f>
        <v>Merchant with PPA and Sold Swap EBIT Discounted</v>
      </c>
      <c r="H309" s="20" cm="1">
        <f t="array" ref="H309">INDEX(Financials!$B$5:$AI$260,FinancialWalk!K309,FinancialWalk!L309)</f>
        <v>38744432.395231545</v>
      </c>
      <c r="K309">
        <f>SUMIFS(Financials!$A$5:$A$260,Financials!$D$5:$D$260,FinancialWalk!D309,Financials!$E$5:$E$260,FinancialWalk!E309,Financials!$F$5:$F$260,FinancialWalk!F309)</f>
        <v>254</v>
      </c>
      <c r="L309">
        <f t="shared" si="43"/>
        <v>32</v>
      </c>
    </row>
    <row r="310" spans="2:12" x14ac:dyDescent="0.3">
      <c r="B310" t="str">
        <f t="shared" si="46"/>
        <v>MarinusPortlandYallourn</v>
      </c>
      <c r="C310" t="s">
        <v>64</v>
      </c>
      <c r="D310">
        <v>0.05</v>
      </c>
      <c r="E310" t="str">
        <f t="shared" si="47"/>
        <v>Cal-37</v>
      </c>
      <c r="F310" t="s">
        <v>44</v>
      </c>
      <c r="G310" s="105" t="str">
        <f>FinancialWalk!$P$31</f>
        <v>Merchant with PPA and Sold Swap EBIT Discounted</v>
      </c>
      <c r="H310" s="20" cm="1">
        <f t="array" ref="H310">INDEX(Financials!$B$5:$AI$260,FinancialWalk!K310,FinancialWalk!L310)</f>
        <v>38744432.395231545</v>
      </c>
      <c r="K310">
        <f>SUMIFS(Financials!$A$5:$A$260,Financials!$D$5:$D$260,FinancialWalk!D310,Financials!$E$5:$E$260,FinancialWalk!E310,Financials!$F$5:$F$260,FinancialWalk!F310)</f>
        <v>254</v>
      </c>
      <c r="L310">
        <f t="shared" si="43"/>
        <v>32</v>
      </c>
    </row>
    <row r="311" spans="2:12" x14ac:dyDescent="0.3">
      <c r="B311" t="str">
        <f t="shared" si="46"/>
        <v>MarinusPortlandYallourn</v>
      </c>
      <c r="C311" t="s">
        <v>64</v>
      </c>
      <c r="D311">
        <v>0</v>
      </c>
      <c r="E311" t="str">
        <f t="shared" si="47"/>
        <v>Cal-37</v>
      </c>
      <c r="F311" t="s">
        <v>44</v>
      </c>
      <c r="G311" s="105" t="str">
        <f>FinancialWalk!$P$31</f>
        <v>Merchant with PPA and Sold Swap EBIT Discounted</v>
      </c>
      <c r="H311" s="20" cm="1">
        <f t="array" ref="H311">INDEX(Financials!$B$5:$AI$260,FinancialWalk!K311,FinancialWalk!L311)</f>
        <v>15061031.862765148</v>
      </c>
      <c r="K311">
        <f>SUMIFS(Financials!$A$5:$A$260,Financials!$D$5:$D$260,FinancialWalk!D311,Financials!$E$5:$E$260,FinancialWalk!E311,Financials!$F$5:$F$260,FinancialWalk!F311)</f>
        <v>255</v>
      </c>
      <c r="L311">
        <f t="shared" si="43"/>
        <v>32</v>
      </c>
    </row>
    <row r="312" spans="2:12" x14ac:dyDescent="0.3">
      <c r="B312" t="str">
        <f t="shared" si="46"/>
        <v>MarinusPortlandYallourn</v>
      </c>
      <c r="C312" t="s">
        <v>64</v>
      </c>
      <c r="D312" t="s">
        <v>24</v>
      </c>
      <c r="E312" t="str">
        <f t="shared" si="47"/>
        <v>Cal-37</v>
      </c>
      <c r="F312" t="s">
        <v>44</v>
      </c>
      <c r="G312" s="105" t="str">
        <f>FinancialWalk!$P$31</f>
        <v>Merchant with PPA and Sold Swap EBIT Discounted</v>
      </c>
      <c r="H312" s="20" cm="1">
        <f t="array" ref="H312">INDEX(Financials!$B$5:$AI$260,FinancialWalk!K312,FinancialWalk!L312)</f>
        <v>62687838.811579742</v>
      </c>
      <c r="K312">
        <f>SUMIFS(Financials!$A$5:$A$260,Financials!$D$5:$D$260,FinancialWalk!D312,Financials!$E$5:$E$260,FinancialWalk!E312,Financials!$F$5:$F$260,FinancialWalk!F312)</f>
        <v>256</v>
      </c>
      <c r="L312">
        <f t="shared" si="43"/>
        <v>32</v>
      </c>
    </row>
    <row r="313" spans="2:12" x14ac:dyDescent="0.3">
      <c r="B313" t="str">
        <f>$B$2</f>
        <v>MarinusPortlandYallourn</v>
      </c>
      <c r="C313" t="s">
        <v>64</v>
      </c>
      <c r="D313">
        <v>1</v>
      </c>
      <c r="E313" t="s">
        <v>18</v>
      </c>
      <c r="F313" t="s">
        <v>34</v>
      </c>
      <c r="G313" s="105" t="str">
        <f t="shared" ref="G313:G356" si="48">$P$32</f>
        <v>Merchant with PPA and Sold Swap NPV</v>
      </c>
      <c r="H313" s="20" cm="1">
        <f t="array" ref="H313">INDEX(Financials!$B$5:$AI$260,FinancialWalk!K313,FinancialWalk!L313)</f>
        <v>119137125.59909958</v>
      </c>
      <c r="K313">
        <f>SUMIFS(Financials!$A$5:$A$260,Financials!$D$5:$D$260,FinancialWalk!D313,Financials!$E$5:$E$260,FinancialWalk!E313,Financials!$F$5:$F$260,FinancialWalk!F313)</f>
        <v>121</v>
      </c>
      <c r="L313">
        <f t="shared" si="43"/>
        <v>33</v>
      </c>
    </row>
    <row r="314" spans="2:12" x14ac:dyDescent="0.3">
      <c r="B314" t="str">
        <f>B313</f>
        <v>MarinusPortlandYallourn</v>
      </c>
      <c r="C314" t="s">
        <v>64</v>
      </c>
      <c r="D314">
        <v>0.95</v>
      </c>
      <c r="E314" t="str">
        <f>E313</f>
        <v>Cal-37</v>
      </c>
      <c r="F314" t="s">
        <v>34</v>
      </c>
      <c r="G314" s="105" t="str">
        <f t="shared" si="48"/>
        <v>Merchant with PPA and Sold Swap NPV</v>
      </c>
      <c r="H314" s="20" cm="1">
        <f t="array" ref="H314">INDEX(Financials!$B$5:$AI$260,FinancialWalk!K314,FinancialWalk!L314)</f>
        <v>87277394.101976976</v>
      </c>
      <c r="K314">
        <f>SUMIFS(Financials!$A$5:$A$260,Financials!$D$5:$D$260,FinancialWalk!D314,Financials!$E$5:$E$260,FinancialWalk!E314,Financials!$F$5:$F$260,FinancialWalk!F314)</f>
        <v>122</v>
      </c>
      <c r="L314">
        <f t="shared" si="43"/>
        <v>33</v>
      </c>
    </row>
    <row r="315" spans="2:12" x14ac:dyDescent="0.3">
      <c r="B315" t="str">
        <f t="shared" ref="B315:B334" si="49">B314</f>
        <v>MarinusPortlandYallourn</v>
      </c>
      <c r="C315" t="s">
        <v>64</v>
      </c>
      <c r="D315">
        <v>0.95</v>
      </c>
      <c r="E315" t="str">
        <f t="shared" ref="E315:E334" si="50">E314</f>
        <v>Cal-37</v>
      </c>
      <c r="F315" t="s">
        <v>34</v>
      </c>
      <c r="G315" s="105" t="str">
        <f t="shared" si="48"/>
        <v>Merchant with PPA and Sold Swap NPV</v>
      </c>
      <c r="H315" s="20" cm="1">
        <f t="array" ref="H315">INDEX(Financials!$B$5:$AI$260,FinancialWalk!K315,FinancialWalk!L315)</f>
        <v>87277394.101976976</v>
      </c>
      <c r="K315">
        <f>SUMIFS(Financials!$A$5:$A$260,Financials!$D$5:$D$260,FinancialWalk!D315,Financials!$E$5:$E$260,FinancialWalk!E315,Financials!$F$5:$F$260,FinancialWalk!F315)</f>
        <v>122</v>
      </c>
      <c r="L315">
        <f t="shared" si="43"/>
        <v>33</v>
      </c>
    </row>
    <row r="316" spans="2:12" x14ac:dyDescent="0.3">
      <c r="B316" t="str">
        <f t="shared" si="49"/>
        <v>MarinusPortlandYallourn</v>
      </c>
      <c r="C316" t="s">
        <v>64</v>
      </c>
      <c r="D316">
        <v>0.95</v>
      </c>
      <c r="E316" t="str">
        <f t="shared" si="50"/>
        <v>Cal-37</v>
      </c>
      <c r="F316" t="s">
        <v>34</v>
      </c>
      <c r="G316" s="105" t="str">
        <f t="shared" si="48"/>
        <v>Merchant with PPA and Sold Swap NPV</v>
      </c>
      <c r="H316" s="20" cm="1">
        <f t="array" ref="H316">INDEX(Financials!$B$5:$AI$260,FinancialWalk!K316,FinancialWalk!L316)</f>
        <v>87277394.101976976</v>
      </c>
      <c r="K316">
        <f>SUMIFS(Financials!$A$5:$A$260,Financials!$D$5:$D$260,FinancialWalk!D316,Financials!$E$5:$E$260,FinancialWalk!E316,Financials!$F$5:$F$260,FinancialWalk!F316)</f>
        <v>122</v>
      </c>
      <c r="L316">
        <f t="shared" si="43"/>
        <v>33</v>
      </c>
    </row>
    <row r="317" spans="2:12" x14ac:dyDescent="0.3">
      <c r="B317" t="str">
        <f t="shared" si="49"/>
        <v>MarinusPortlandYallourn</v>
      </c>
      <c r="C317" t="s">
        <v>64</v>
      </c>
      <c r="D317">
        <v>0.75</v>
      </c>
      <c r="E317" t="str">
        <f t="shared" si="50"/>
        <v>Cal-37</v>
      </c>
      <c r="F317" t="s">
        <v>34</v>
      </c>
      <c r="G317" s="105" t="str">
        <f t="shared" si="48"/>
        <v>Merchant with PPA and Sold Swap NPV</v>
      </c>
      <c r="H317" s="20" cm="1">
        <f t="array" ref="H317">INDEX(Financials!$B$5:$AI$260,FinancialWalk!K317,FinancialWalk!L317)</f>
        <v>70064345.336872429</v>
      </c>
      <c r="K317">
        <f>SUMIFS(Financials!$A$5:$A$260,Financials!$D$5:$D$260,FinancialWalk!D317,Financials!$E$5:$E$260,FinancialWalk!E317,Financials!$F$5:$F$260,FinancialWalk!F317)</f>
        <v>123</v>
      </c>
      <c r="L317">
        <f t="shared" si="43"/>
        <v>33</v>
      </c>
    </row>
    <row r="318" spans="2:12" x14ac:dyDescent="0.3">
      <c r="B318" t="str">
        <f t="shared" si="49"/>
        <v>MarinusPortlandYallourn</v>
      </c>
      <c r="C318" t="s">
        <v>64</v>
      </c>
      <c r="D318">
        <v>0.75</v>
      </c>
      <c r="E318" t="str">
        <f t="shared" si="50"/>
        <v>Cal-37</v>
      </c>
      <c r="F318" t="s">
        <v>34</v>
      </c>
      <c r="G318" s="105" t="str">
        <f t="shared" si="48"/>
        <v>Merchant with PPA and Sold Swap NPV</v>
      </c>
      <c r="H318" s="20" cm="1">
        <f t="array" ref="H318">INDEX(Financials!$B$5:$AI$260,FinancialWalk!K318,FinancialWalk!L318)</f>
        <v>70064345.336872429</v>
      </c>
      <c r="K318">
        <f>SUMIFS(Financials!$A$5:$A$260,Financials!$D$5:$D$260,FinancialWalk!D318,Financials!$E$5:$E$260,FinancialWalk!E318,Financials!$F$5:$F$260,FinancialWalk!F318)</f>
        <v>123</v>
      </c>
      <c r="L318">
        <f t="shared" si="43"/>
        <v>33</v>
      </c>
    </row>
    <row r="319" spans="2:12" x14ac:dyDescent="0.3">
      <c r="B319" t="str">
        <f t="shared" si="49"/>
        <v>MarinusPortlandYallourn</v>
      </c>
      <c r="C319" t="s">
        <v>64</v>
      </c>
      <c r="D319">
        <v>0.75</v>
      </c>
      <c r="E319" t="str">
        <f t="shared" si="50"/>
        <v>Cal-37</v>
      </c>
      <c r="F319" t="s">
        <v>34</v>
      </c>
      <c r="G319" s="105" t="str">
        <f t="shared" si="48"/>
        <v>Merchant with PPA and Sold Swap NPV</v>
      </c>
      <c r="H319" s="20" cm="1">
        <f t="array" ref="H319">INDEX(Financials!$B$5:$AI$260,FinancialWalk!K319,FinancialWalk!L319)</f>
        <v>70064345.336872429</v>
      </c>
      <c r="K319">
        <f>SUMIFS(Financials!$A$5:$A$260,Financials!$D$5:$D$260,FinancialWalk!D319,Financials!$E$5:$E$260,FinancialWalk!E319,Financials!$F$5:$F$260,FinancialWalk!F319)</f>
        <v>123</v>
      </c>
      <c r="L319">
        <f t="shared" si="43"/>
        <v>33</v>
      </c>
    </row>
    <row r="320" spans="2:12" x14ac:dyDescent="0.3">
      <c r="B320" t="str">
        <f t="shared" si="49"/>
        <v>MarinusPortlandYallourn</v>
      </c>
      <c r="C320" t="s">
        <v>64</v>
      </c>
      <c r="D320">
        <v>0.75</v>
      </c>
      <c r="E320" t="str">
        <f t="shared" si="50"/>
        <v>Cal-37</v>
      </c>
      <c r="F320" t="s">
        <v>34</v>
      </c>
      <c r="G320" s="105" t="str">
        <f t="shared" si="48"/>
        <v>Merchant with PPA and Sold Swap NPV</v>
      </c>
      <c r="H320" s="20" cm="1">
        <f t="array" ref="H320">INDEX(Financials!$B$5:$AI$260,FinancialWalk!K320,FinancialWalk!L320)</f>
        <v>70064345.336872429</v>
      </c>
      <c r="K320">
        <f>SUMIFS(Financials!$A$5:$A$260,Financials!$D$5:$D$260,FinancialWalk!D320,Financials!$E$5:$E$260,FinancialWalk!E320,Financials!$F$5:$F$260,FinancialWalk!F320)</f>
        <v>123</v>
      </c>
      <c r="L320">
        <f t="shared" si="43"/>
        <v>33</v>
      </c>
    </row>
    <row r="321" spans="2:12" x14ac:dyDescent="0.3">
      <c r="B321" t="str">
        <f t="shared" si="49"/>
        <v>MarinusPortlandYallourn</v>
      </c>
      <c r="C321" t="s">
        <v>64</v>
      </c>
      <c r="D321">
        <v>0.5</v>
      </c>
      <c r="E321" t="str">
        <f t="shared" si="50"/>
        <v>Cal-37</v>
      </c>
      <c r="F321" t="s">
        <v>34</v>
      </c>
      <c r="G321" s="105" t="str">
        <f t="shared" si="48"/>
        <v>Merchant with PPA and Sold Swap NPV</v>
      </c>
      <c r="H321" s="20" cm="1">
        <f t="array" ref="H321">INDEX(Financials!$B$5:$AI$260,FinancialWalk!K321,FinancialWalk!L321)</f>
        <v>58928132.369924493</v>
      </c>
      <c r="K321">
        <f>SUMIFS(Financials!$A$5:$A$260,Financials!$D$5:$D$260,FinancialWalk!D321,Financials!$E$5:$E$260,FinancialWalk!E321,Financials!$F$5:$F$260,FinancialWalk!F321)</f>
        <v>124</v>
      </c>
      <c r="L321">
        <f t="shared" si="43"/>
        <v>33</v>
      </c>
    </row>
    <row r="322" spans="2:12" x14ac:dyDescent="0.3">
      <c r="B322" t="str">
        <f t="shared" si="49"/>
        <v>MarinusPortlandYallourn</v>
      </c>
      <c r="C322" t="s">
        <v>64</v>
      </c>
      <c r="D322">
        <v>0.5</v>
      </c>
      <c r="E322" t="str">
        <f t="shared" si="50"/>
        <v>Cal-37</v>
      </c>
      <c r="F322" t="s">
        <v>34</v>
      </c>
      <c r="G322" s="105" t="str">
        <f t="shared" si="48"/>
        <v>Merchant with PPA and Sold Swap NPV</v>
      </c>
      <c r="H322" s="20" cm="1">
        <f t="array" ref="H322">INDEX(Financials!$B$5:$AI$260,FinancialWalk!K322,FinancialWalk!L322)</f>
        <v>58928132.369924493</v>
      </c>
      <c r="K322">
        <f>SUMIFS(Financials!$A$5:$A$260,Financials!$D$5:$D$260,FinancialWalk!D322,Financials!$E$5:$E$260,FinancialWalk!E322,Financials!$F$5:$F$260,FinancialWalk!F322)</f>
        <v>124</v>
      </c>
      <c r="L322">
        <f t="shared" si="43"/>
        <v>33</v>
      </c>
    </row>
    <row r="323" spans="2:12" x14ac:dyDescent="0.3">
      <c r="B323" t="str">
        <f t="shared" si="49"/>
        <v>MarinusPortlandYallourn</v>
      </c>
      <c r="C323" t="s">
        <v>64</v>
      </c>
      <c r="D323">
        <v>0.5</v>
      </c>
      <c r="E323" t="str">
        <f t="shared" si="50"/>
        <v>Cal-37</v>
      </c>
      <c r="F323" t="s">
        <v>34</v>
      </c>
      <c r="G323" s="105" t="str">
        <f t="shared" si="48"/>
        <v>Merchant with PPA and Sold Swap NPV</v>
      </c>
      <c r="H323" s="20" cm="1">
        <f t="array" ref="H323">INDEX(Financials!$B$5:$AI$260,FinancialWalk!K323,FinancialWalk!L323)</f>
        <v>58928132.369924493</v>
      </c>
      <c r="K323">
        <f>SUMIFS(Financials!$A$5:$A$260,Financials!$D$5:$D$260,FinancialWalk!D323,Financials!$E$5:$E$260,FinancialWalk!E323,Financials!$F$5:$F$260,FinancialWalk!F323)</f>
        <v>124</v>
      </c>
      <c r="L323">
        <f t="shared" si="43"/>
        <v>33</v>
      </c>
    </row>
    <row r="324" spans="2:12" x14ac:dyDescent="0.3">
      <c r="B324" t="str">
        <f t="shared" si="49"/>
        <v>MarinusPortlandYallourn</v>
      </c>
      <c r="C324" t="s">
        <v>64</v>
      </c>
      <c r="D324">
        <v>0.5</v>
      </c>
      <c r="E324" t="str">
        <f t="shared" si="50"/>
        <v>Cal-37</v>
      </c>
      <c r="F324" t="s">
        <v>34</v>
      </c>
      <c r="G324" s="105" t="str">
        <f t="shared" si="48"/>
        <v>Merchant with PPA and Sold Swap NPV</v>
      </c>
      <c r="H324" s="20" cm="1">
        <f t="array" ref="H324">INDEX(Financials!$B$5:$AI$260,FinancialWalk!K324,FinancialWalk!L324)</f>
        <v>58928132.369924493</v>
      </c>
      <c r="K324">
        <f>SUMIFS(Financials!$A$5:$A$260,Financials!$D$5:$D$260,FinancialWalk!D324,Financials!$E$5:$E$260,FinancialWalk!E324,Financials!$F$5:$F$260,FinancialWalk!F324)</f>
        <v>124</v>
      </c>
      <c r="L324">
        <f t="shared" si="43"/>
        <v>33</v>
      </c>
    </row>
    <row r="325" spans="2:12" x14ac:dyDescent="0.3">
      <c r="B325" t="str">
        <f t="shared" si="49"/>
        <v>MarinusPortlandYallourn</v>
      </c>
      <c r="C325" t="s">
        <v>64</v>
      </c>
      <c r="D325">
        <v>0.5</v>
      </c>
      <c r="E325" t="str">
        <f t="shared" si="50"/>
        <v>Cal-37</v>
      </c>
      <c r="F325" t="s">
        <v>34</v>
      </c>
      <c r="G325" s="105" t="str">
        <f t="shared" si="48"/>
        <v>Merchant with PPA and Sold Swap NPV</v>
      </c>
      <c r="H325" s="20" cm="1">
        <f t="array" ref="H325">INDEX(Financials!$B$5:$AI$260,FinancialWalk!K325,FinancialWalk!L325)</f>
        <v>58928132.369924493</v>
      </c>
      <c r="K325">
        <f>SUMIFS(Financials!$A$5:$A$260,Financials!$D$5:$D$260,FinancialWalk!D325,Financials!$E$5:$E$260,FinancialWalk!E325,Financials!$F$5:$F$260,FinancialWalk!F325)</f>
        <v>124</v>
      </c>
      <c r="L325">
        <f t="shared" ref="L325:L388" si="51">VLOOKUP(G325,$P$5:$Q$33,2,FALSE)</f>
        <v>33</v>
      </c>
    </row>
    <row r="326" spans="2:12" x14ac:dyDescent="0.3">
      <c r="B326" t="str">
        <f t="shared" si="49"/>
        <v>MarinusPortlandYallourn</v>
      </c>
      <c r="C326" t="s">
        <v>64</v>
      </c>
      <c r="D326">
        <v>0.25</v>
      </c>
      <c r="E326" t="str">
        <f t="shared" si="50"/>
        <v>Cal-37</v>
      </c>
      <c r="F326" t="s">
        <v>34</v>
      </c>
      <c r="G326" s="105" t="str">
        <f t="shared" si="48"/>
        <v>Merchant with PPA and Sold Swap NPV</v>
      </c>
      <c r="H326" s="20" cm="1">
        <f t="array" ref="H326">INDEX(Financials!$B$5:$AI$260,FinancialWalk!K326,FinancialWalk!L326)</f>
        <v>51531460.153162442</v>
      </c>
      <c r="K326">
        <f>SUMIFS(Financials!$A$5:$A$260,Financials!$D$5:$D$260,FinancialWalk!D326,Financials!$E$5:$E$260,FinancialWalk!E326,Financials!$F$5:$F$260,FinancialWalk!F326)</f>
        <v>125</v>
      </c>
      <c r="L326">
        <f t="shared" si="51"/>
        <v>33</v>
      </c>
    </row>
    <row r="327" spans="2:12" x14ac:dyDescent="0.3">
      <c r="B327" t="str">
        <f t="shared" si="49"/>
        <v>MarinusPortlandYallourn</v>
      </c>
      <c r="C327" t="s">
        <v>64</v>
      </c>
      <c r="D327">
        <v>0.25</v>
      </c>
      <c r="E327" t="str">
        <f t="shared" si="50"/>
        <v>Cal-37</v>
      </c>
      <c r="F327" t="s">
        <v>34</v>
      </c>
      <c r="G327" s="105" t="str">
        <f t="shared" si="48"/>
        <v>Merchant with PPA and Sold Swap NPV</v>
      </c>
      <c r="H327" s="20" cm="1">
        <f t="array" ref="H327">INDEX(Financials!$B$5:$AI$260,FinancialWalk!K327,FinancialWalk!L327)</f>
        <v>51531460.153162442</v>
      </c>
      <c r="K327">
        <f>SUMIFS(Financials!$A$5:$A$260,Financials!$D$5:$D$260,FinancialWalk!D327,Financials!$E$5:$E$260,FinancialWalk!E327,Financials!$F$5:$F$260,FinancialWalk!F327)</f>
        <v>125</v>
      </c>
      <c r="L327">
        <f t="shared" si="51"/>
        <v>33</v>
      </c>
    </row>
    <row r="328" spans="2:12" x14ac:dyDescent="0.3">
      <c r="B328" t="str">
        <f t="shared" si="49"/>
        <v>MarinusPortlandYallourn</v>
      </c>
      <c r="C328" t="s">
        <v>64</v>
      </c>
      <c r="D328">
        <v>0.25</v>
      </c>
      <c r="E328" t="str">
        <f t="shared" si="50"/>
        <v>Cal-37</v>
      </c>
      <c r="F328" t="s">
        <v>34</v>
      </c>
      <c r="G328" s="105" t="str">
        <f t="shared" si="48"/>
        <v>Merchant with PPA and Sold Swap NPV</v>
      </c>
      <c r="H328" s="20" cm="1">
        <f t="array" ref="H328">INDEX(Financials!$B$5:$AI$260,FinancialWalk!K328,FinancialWalk!L328)</f>
        <v>51531460.153162442</v>
      </c>
      <c r="K328">
        <f>SUMIFS(Financials!$A$5:$A$260,Financials!$D$5:$D$260,FinancialWalk!D328,Financials!$E$5:$E$260,FinancialWalk!E328,Financials!$F$5:$F$260,FinancialWalk!F328)</f>
        <v>125</v>
      </c>
      <c r="L328">
        <f t="shared" si="51"/>
        <v>33</v>
      </c>
    </row>
    <row r="329" spans="2:12" x14ac:dyDescent="0.3">
      <c r="B329" t="str">
        <f t="shared" si="49"/>
        <v>MarinusPortlandYallourn</v>
      </c>
      <c r="C329" t="s">
        <v>64</v>
      </c>
      <c r="D329">
        <v>0.25</v>
      </c>
      <c r="E329" t="str">
        <f t="shared" si="50"/>
        <v>Cal-37</v>
      </c>
      <c r="F329" t="s">
        <v>34</v>
      </c>
      <c r="G329" s="105" t="str">
        <f t="shared" si="48"/>
        <v>Merchant with PPA and Sold Swap NPV</v>
      </c>
      <c r="H329" s="20" cm="1">
        <f t="array" ref="H329">INDEX(Financials!$B$5:$AI$260,FinancialWalk!K329,FinancialWalk!L329)</f>
        <v>51531460.153162442</v>
      </c>
      <c r="K329">
        <f>SUMIFS(Financials!$A$5:$A$260,Financials!$D$5:$D$260,FinancialWalk!D329,Financials!$E$5:$E$260,FinancialWalk!E329,Financials!$F$5:$F$260,FinancialWalk!F329)</f>
        <v>125</v>
      </c>
      <c r="L329">
        <f t="shared" si="51"/>
        <v>33</v>
      </c>
    </row>
    <row r="330" spans="2:12" x14ac:dyDescent="0.3">
      <c r="B330" t="str">
        <f t="shared" si="49"/>
        <v>MarinusPortlandYallourn</v>
      </c>
      <c r="C330" t="s">
        <v>64</v>
      </c>
      <c r="D330">
        <v>0.05</v>
      </c>
      <c r="E330" t="str">
        <f t="shared" si="50"/>
        <v>Cal-37</v>
      </c>
      <c r="F330" t="s">
        <v>34</v>
      </c>
      <c r="G330" s="105" t="str">
        <f t="shared" si="48"/>
        <v>Merchant with PPA and Sold Swap NPV</v>
      </c>
      <c r="H330" s="20" cm="1">
        <f t="array" ref="H330">INDEX(Financials!$B$5:$AI$260,FinancialWalk!K330,FinancialWalk!L330)</f>
        <v>46490923.885481238</v>
      </c>
      <c r="K330">
        <f>SUMIFS(Financials!$A$5:$A$260,Financials!$D$5:$D$260,FinancialWalk!D330,Financials!$E$5:$E$260,FinancialWalk!E330,Financials!$F$5:$F$260,FinancialWalk!F330)</f>
        <v>126</v>
      </c>
      <c r="L330">
        <f t="shared" si="51"/>
        <v>33</v>
      </c>
    </row>
    <row r="331" spans="2:12" x14ac:dyDescent="0.3">
      <c r="B331" t="str">
        <f t="shared" si="49"/>
        <v>MarinusPortlandYallourn</v>
      </c>
      <c r="C331" t="s">
        <v>64</v>
      </c>
      <c r="D331">
        <v>0.05</v>
      </c>
      <c r="E331" t="str">
        <f t="shared" si="50"/>
        <v>Cal-37</v>
      </c>
      <c r="F331" t="s">
        <v>34</v>
      </c>
      <c r="G331" s="105" t="str">
        <f t="shared" si="48"/>
        <v>Merchant with PPA and Sold Swap NPV</v>
      </c>
      <c r="H331" s="20" cm="1">
        <f t="array" ref="H331">INDEX(Financials!$B$5:$AI$260,FinancialWalk!K331,FinancialWalk!L331)</f>
        <v>46490923.885481238</v>
      </c>
      <c r="K331">
        <f>SUMIFS(Financials!$A$5:$A$260,Financials!$D$5:$D$260,FinancialWalk!D331,Financials!$E$5:$E$260,FinancialWalk!E331,Financials!$F$5:$F$260,FinancialWalk!F331)</f>
        <v>126</v>
      </c>
      <c r="L331">
        <f t="shared" si="51"/>
        <v>33</v>
      </c>
    </row>
    <row r="332" spans="2:12" x14ac:dyDescent="0.3">
      <c r="B332" t="str">
        <f t="shared" si="49"/>
        <v>MarinusPortlandYallourn</v>
      </c>
      <c r="C332" t="s">
        <v>64</v>
      </c>
      <c r="D332">
        <v>0.05</v>
      </c>
      <c r="E332" t="str">
        <f t="shared" si="50"/>
        <v>Cal-37</v>
      </c>
      <c r="F332" t="s">
        <v>34</v>
      </c>
      <c r="G332" s="105" t="str">
        <f t="shared" si="48"/>
        <v>Merchant with PPA and Sold Swap NPV</v>
      </c>
      <c r="H332" s="20" cm="1">
        <f t="array" ref="H332">INDEX(Financials!$B$5:$AI$260,FinancialWalk!K332,FinancialWalk!L332)</f>
        <v>46490923.885481238</v>
      </c>
      <c r="K332">
        <f>SUMIFS(Financials!$A$5:$A$260,Financials!$D$5:$D$260,FinancialWalk!D332,Financials!$E$5:$E$260,FinancialWalk!E332,Financials!$F$5:$F$260,FinancialWalk!F332)</f>
        <v>126</v>
      </c>
      <c r="L332">
        <f t="shared" si="51"/>
        <v>33</v>
      </c>
    </row>
    <row r="333" spans="2:12" x14ac:dyDescent="0.3">
      <c r="B333" t="str">
        <f t="shared" si="49"/>
        <v>MarinusPortlandYallourn</v>
      </c>
      <c r="C333" t="s">
        <v>64</v>
      </c>
      <c r="D333">
        <v>0</v>
      </c>
      <c r="E333" t="str">
        <f t="shared" si="50"/>
        <v>Cal-37</v>
      </c>
      <c r="F333" t="s">
        <v>34</v>
      </c>
      <c r="G333" s="105" t="str">
        <f t="shared" si="48"/>
        <v>Merchant with PPA and Sold Swap NPV</v>
      </c>
      <c r="H333" s="20" cm="1">
        <f t="array" ref="H333">INDEX(Financials!$B$5:$AI$260,FinancialWalk!K333,FinancialWalk!L333)</f>
        <v>21333383.012751281</v>
      </c>
      <c r="K333">
        <f>SUMIFS(Financials!$A$5:$A$260,Financials!$D$5:$D$260,FinancialWalk!D333,Financials!$E$5:$E$260,FinancialWalk!E333,Financials!$F$5:$F$260,FinancialWalk!F333)</f>
        <v>127</v>
      </c>
      <c r="L333">
        <f t="shared" si="51"/>
        <v>33</v>
      </c>
    </row>
    <row r="334" spans="2:12" x14ac:dyDescent="0.3">
      <c r="B334" t="str">
        <f t="shared" si="49"/>
        <v>MarinusPortlandYallourn</v>
      </c>
      <c r="C334" t="s">
        <v>64</v>
      </c>
      <c r="D334" t="s">
        <v>24</v>
      </c>
      <c r="E334" t="str">
        <f t="shared" si="50"/>
        <v>Cal-37</v>
      </c>
      <c r="F334" t="s">
        <v>34</v>
      </c>
      <c r="G334" s="105" t="str">
        <f t="shared" si="48"/>
        <v>Merchant with PPA and Sold Swap NPV</v>
      </c>
      <c r="H334" s="20" cm="1">
        <f t="array" ref="H334">INDEX(Financials!$B$5:$AI$260,FinancialWalk!K334,FinancialWalk!L334)</f>
        <v>62357700.394247897</v>
      </c>
      <c r="K334">
        <f>SUMIFS(Financials!$A$5:$A$260,Financials!$D$5:$D$260,FinancialWalk!D334,Financials!$E$5:$E$260,FinancialWalk!E334,Financials!$F$5:$F$260,FinancialWalk!F334)</f>
        <v>128</v>
      </c>
      <c r="L334">
        <f t="shared" si="51"/>
        <v>33</v>
      </c>
    </row>
    <row r="335" spans="2:12" x14ac:dyDescent="0.3">
      <c r="B335" t="str">
        <f>$B$2</f>
        <v>MarinusPortlandYallourn</v>
      </c>
      <c r="C335" t="s">
        <v>64</v>
      </c>
      <c r="D335">
        <v>1</v>
      </c>
      <c r="E335" t="s">
        <v>18</v>
      </c>
      <c r="F335" t="s">
        <v>44</v>
      </c>
      <c r="G335" s="105" t="str">
        <f t="shared" si="48"/>
        <v>Merchant with PPA and Sold Swap NPV</v>
      </c>
      <c r="H335" s="20" cm="1">
        <f t="array" ref="H335">INDEX(Financials!$B$5:$AI$260,FinancialWalk!K335,FinancialWalk!L335)</f>
        <v>94109917.171721101</v>
      </c>
      <c r="K335">
        <f>SUMIFS(Financials!$A$5:$A$260,Financials!$D$5:$D$260,FinancialWalk!D335,Financials!$E$5:$E$260,FinancialWalk!E335,Financials!$F$5:$F$260,FinancialWalk!F335)</f>
        <v>249</v>
      </c>
      <c r="L335">
        <f t="shared" si="51"/>
        <v>33</v>
      </c>
    </row>
    <row r="336" spans="2:12" x14ac:dyDescent="0.3">
      <c r="B336" t="str">
        <f>B335</f>
        <v>MarinusPortlandYallourn</v>
      </c>
      <c r="C336" t="s">
        <v>64</v>
      </c>
      <c r="D336">
        <v>0.95</v>
      </c>
      <c r="E336" t="str">
        <f>E335</f>
        <v>Cal-37</v>
      </c>
      <c r="F336" t="s">
        <v>44</v>
      </c>
      <c r="G336" s="105" t="str">
        <f t="shared" si="48"/>
        <v>Merchant with PPA and Sold Swap NPV</v>
      </c>
      <c r="H336" s="20" cm="1">
        <f t="array" ref="H336">INDEX(Financials!$B$5:$AI$260,FinancialWalk!K336,FinancialWalk!L336)</f>
        <v>76303626.594699159</v>
      </c>
      <c r="K336">
        <f>SUMIFS(Financials!$A$5:$A$260,Financials!$D$5:$D$260,FinancialWalk!D336,Financials!$E$5:$E$260,FinancialWalk!E336,Financials!$F$5:$F$260,FinancialWalk!F336)</f>
        <v>250</v>
      </c>
      <c r="L336">
        <f t="shared" si="51"/>
        <v>33</v>
      </c>
    </row>
    <row r="337" spans="2:12" x14ac:dyDescent="0.3">
      <c r="B337" t="str">
        <f t="shared" ref="B337:B356" si="52">B336</f>
        <v>MarinusPortlandYallourn</v>
      </c>
      <c r="C337" t="s">
        <v>64</v>
      </c>
      <c r="D337">
        <v>0.95</v>
      </c>
      <c r="E337" t="str">
        <f t="shared" ref="E337:E356" si="53">E336</f>
        <v>Cal-37</v>
      </c>
      <c r="F337" t="s">
        <v>44</v>
      </c>
      <c r="G337" s="105" t="str">
        <f t="shared" si="48"/>
        <v>Merchant with PPA and Sold Swap NPV</v>
      </c>
      <c r="H337" s="20" cm="1">
        <f t="array" ref="H337">INDEX(Financials!$B$5:$AI$260,FinancialWalk!K337,FinancialWalk!L337)</f>
        <v>76303626.594699159</v>
      </c>
      <c r="K337">
        <f>SUMIFS(Financials!$A$5:$A$260,Financials!$D$5:$D$260,FinancialWalk!D337,Financials!$E$5:$E$260,FinancialWalk!E337,Financials!$F$5:$F$260,FinancialWalk!F337)</f>
        <v>250</v>
      </c>
      <c r="L337">
        <f t="shared" si="51"/>
        <v>33</v>
      </c>
    </row>
    <row r="338" spans="2:12" x14ac:dyDescent="0.3">
      <c r="B338" t="str">
        <f t="shared" si="52"/>
        <v>MarinusPortlandYallourn</v>
      </c>
      <c r="C338" t="s">
        <v>64</v>
      </c>
      <c r="D338">
        <v>0.95</v>
      </c>
      <c r="E338" t="str">
        <f t="shared" si="53"/>
        <v>Cal-37</v>
      </c>
      <c r="F338" t="s">
        <v>44</v>
      </c>
      <c r="G338" s="105" t="str">
        <f t="shared" si="48"/>
        <v>Merchant with PPA and Sold Swap NPV</v>
      </c>
      <c r="H338" s="20" cm="1">
        <f t="array" ref="H338">INDEX(Financials!$B$5:$AI$260,FinancialWalk!K338,FinancialWalk!L338)</f>
        <v>76303626.594699159</v>
      </c>
      <c r="K338">
        <f>SUMIFS(Financials!$A$5:$A$260,Financials!$D$5:$D$260,FinancialWalk!D338,Financials!$E$5:$E$260,FinancialWalk!E338,Financials!$F$5:$F$260,FinancialWalk!F338)</f>
        <v>250</v>
      </c>
      <c r="L338">
        <f t="shared" si="51"/>
        <v>33</v>
      </c>
    </row>
    <row r="339" spans="2:12" x14ac:dyDescent="0.3">
      <c r="B339" t="str">
        <f t="shared" si="52"/>
        <v>MarinusPortlandYallourn</v>
      </c>
      <c r="C339" t="s">
        <v>64</v>
      </c>
      <c r="D339">
        <v>0.75</v>
      </c>
      <c r="E339" t="str">
        <f t="shared" si="53"/>
        <v>Cal-37</v>
      </c>
      <c r="F339" t="s">
        <v>44</v>
      </c>
      <c r="G339" s="105" t="str">
        <f t="shared" si="48"/>
        <v>Merchant with PPA and Sold Swap NPV</v>
      </c>
      <c r="H339" s="20" cm="1">
        <f t="array" ref="H339">INDEX(Financials!$B$5:$AI$260,FinancialWalk!K339,FinancialWalk!L339)</f>
        <v>66745760.522889279</v>
      </c>
      <c r="K339">
        <f>SUMIFS(Financials!$A$5:$A$260,Financials!$D$5:$D$260,FinancialWalk!D339,Financials!$E$5:$E$260,FinancialWalk!E339,Financials!$F$5:$F$260,FinancialWalk!F339)</f>
        <v>251</v>
      </c>
      <c r="L339">
        <f t="shared" si="51"/>
        <v>33</v>
      </c>
    </row>
    <row r="340" spans="2:12" x14ac:dyDescent="0.3">
      <c r="B340" t="str">
        <f t="shared" si="52"/>
        <v>MarinusPortlandYallourn</v>
      </c>
      <c r="C340" t="s">
        <v>64</v>
      </c>
      <c r="D340">
        <v>0.75</v>
      </c>
      <c r="E340" t="str">
        <f t="shared" si="53"/>
        <v>Cal-37</v>
      </c>
      <c r="F340" t="s">
        <v>44</v>
      </c>
      <c r="G340" s="105" t="str">
        <f t="shared" si="48"/>
        <v>Merchant with PPA and Sold Swap NPV</v>
      </c>
      <c r="H340" s="20" cm="1">
        <f t="array" ref="H340">INDEX(Financials!$B$5:$AI$260,FinancialWalk!K340,FinancialWalk!L340)</f>
        <v>66745760.522889279</v>
      </c>
      <c r="K340">
        <f>SUMIFS(Financials!$A$5:$A$260,Financials!$D$5:$D$260,FinancialWalk!D340,Financials!$E$5:$E$260,FinancialWalk!E340,Financials!$F$5:$F$260,FinancialWalk!F340)</f>
        <v>251</v>
      </c>
      <c r="L340">
        <f t="shared" si="51"/>
        <v>33</v>
      </c>
    </row>
    <row r="341" spans="2:12" x14ac:dyDescent="0.3">
      <c r="B341" t="str">
        <f t="shared" si="52"/>
        <v>MarinusPortlandYallourn</v>
      </c>
      <c r="C341" t="s">
        <v>64</v>
      </c>
      <c r="D341">
        <v>0.75</v>
      </c>
      <c r="E341" t="str">
        <f t="shared" si="53"/>
        <v>Cal-37</v>
      </c>
      <c r="F341" t="s">
        <v>44</v>
      </c>
      <c r="G341" s="105" t="str">
        <f t="shared" si="48"/>
        <v>Merchant with PPA and Sold Swap NPV</v>
      </c>
      <c r="H341" s="20" cm="1">
        <f t="array" ref="H341">INDEX(Financials!$B$5:$AI$260,FinancialWalk!K341,FinancialWalk!L341)</f>
        <v>66745760.522889279</v>
      </c>
      <c r="K341">
        <f>SUMIFS(Financials!$A$5:$A$260,Financials!$D$5:$D$260,FinancialWalk!D341,Financials!$E$5:$E$260,FinancialWalk!E341,Financials!$F$5:$F$260,FinancialWalk!F341)</f>
        <v>251</v>
      </c>
      <c r="L341">
        <f t="shared" si="51"/>
        <v>33</v>
      </c>
    </row>
    <row r="342" spans="2:12" x14ac:dyDescent="0.3">
      <c r="B342" t="str">
        <f t="shared" si="52"/>
        <v>MarinusPortlandYallourn</v>
      </c>
      <c r="C342" t="s">
        <v>64</v>
      </c>
      <c r="D342">
        <v>0.75</v>
      </c>
      <c r="E342" t="str">
        <f t="shared" si="53"/>
        <v>Cal-37</v>
      </c>
      <c r="F342" t="s">
        <v>44</v>
      </c>
      <c r="G342" s="105" t="str">
        <f t="shared" si="48"/>
        <v>Merchant with PPA and Sold Swap NPV</v>
      </c>
      <c r="H342" s="20" cm="1">
        <f t="array" ref="H342">INDEX(Financials!$B$5:$AI$260,FinancialWalk!K342,FinancialWalk!L342)</f>
        <v>66745760.522889279</v>
      </c>
      <c r="K342">
        <f>SUMIFS(Financials!$A$5:$A$260,Financials!$D$5:$D$260,FinancialWalk!D342,Financials!$E$5:$E$260,FinancialWalk!E342,Financials!$F$5:$F$260,FinancialWalk!F342)</f>
        <v>251</v>
      </c>
      <c r="L342">
        <f t="shared" si="51"/>
        <v>33</v>
      </c>
    </row>
    <row r="343" spans="2:12" x14ac:dyDescent="0.3">
      <c r="B343" t="str">
        <f t="shared" si="52"/>
        <v>MarinusPortlandYallourn</v>
      </c>
      <c r="C343" t="s">
        <v>64</v>
      </c>
      <c r="D343">
        <v>0.5</v>
      </c>
      <c r="E343" t="str">
        <f t="shared" si="53"/>
        <v>Cal-37</v>
      </c>
      <c r="F343" t="s">
        <v>44</v>
      </c>
      <c r="G343" s="105" t="str">
        <f t="shared" si="48"/>
        <v>Merchant with PPA and Sold Swap NPV</v>
      </c>
      <c r="H343" s="20" cm="1">
        <f t="array" ref="H343">INDEX(Financials!$B$5:$AI$260,FinancialWalk!K343,FinancialWalk!L343)</f>
        <v>57911843.801873535</v>
      </c>
      <c r="K343">
        <f>SUMIFS(Financials!$A$5:$A$260,Financials!$D$5:$D$260,FinancialWalk!D343,Financials!$E$5:$E$260,FinancialWalk!E343,Financials!$F$5:$F$260,FinancialWalk!F343)</f>
        <v>252</v>
      </c>
      <c r="L343">
        <f t="shared" si="51"/>
        <v>33</v>
      </c>
    </row>
    <row r="344" spans="2:12" x14ac:dyDescent="0.3">
      <c r="B344" t="str">
        <f t="shared" si="52"/>
        <v>MarinusPortlandYallourn</v>
      </c>
      <c r="C344" t="s">
        <v>64</v>
      </c>
      <c r="D344">
        <v>0.5</v>
      </c>
      <c r="E344" t="str">
        <f t="shared" si="53"/>
        <v>Cal-37</v>
      </c>
      <c r="F344" t="s">
        <v>44</v>
      </c>
      <c r="G344" s="105" t="str">
        <f t="shared" si="48"/>
        <v>Merchant with PPA and Sold Swap NPV</v>
      </c>
      <c r="H344" s="20" cm="1">
        <f t="array" ref="H344">INDEX(Financials!$B$5:$AI$260,FinancialWalk!K344,FinancialWalk!L344)</f>
        <v>57911843.801873535</v>
      </c>
      <c r="K344">
        <f>SUMIFS(Financials!$A$5:$A$260,Financials!$D$5:$D$260,FinancialWalk!D344,Financials!$E$5:$E$260,FinancialWalk!E344,Financials!$F$5:$F$260,FinancialWalk!F344)</f>
        <v>252</v>
      </c>
      <c r="L344">
        <f t="shared" si="51"/>
        <v>33</v>
      </c>
    </row>
    <row r="345" spans="2:12" x14ac:dyDescent="0.3">
      <c r="B345" t="str">
        <f t="shared" si="52"/>
        <v>MarinusPortlandYallourn</v>
      </c>
      <c r="C345" t="s">
        <v>64</v>
      </c>
      <c r="D345">
        <v>0.5</v>
      </c>
      <c r="E345" t="str">
        <f t="shared" si="53"/>
        <v>Cal-37</v>
      </c>
      <c r="F345" t="s">
        <v>44</v>
      </c>
      <c r="G345" s="105" t="str">
        <f t="shared" si="48"/>
        <v>Merchant with PPA and Sold Swap NPV</v>
      </c>
      <c r="H345" s="20" cm="1">
        <f t="array" ref="H345">INDEX(Financials!$B$5:$AI$260,FinancialWalk!K345,FinancialWalk!L345)</f>
        <v>57911843.801873535</v>
      </c>
      <c r="K345">
        <f>SUMIFS(Financials!$A$5:$A$260,Financials!$D$5:$D$260,FinancialWalk!D345,Financials!$E$5:$E$260,FinancialWalk!E345,Financials!$F$5:$F$260,FinancialWalk!F345)</f>
        <v>252</v>
      </c>
      <c r="L345">
        <f t="shared" si="51"/>
        <v>33</v>
      </c>
    </row>
    <row r="346" spans="2:12" x14ac:dyDescent="0.3">
      <c r="B346" t="str">
        <f t="shared" si="52"/>
        <v>MarinusPortlandYallourn</v>
      </c>
      <c r="C346" t="s">
        <v>64</v>
      </c>
      <c r="D346">
        <v>0.5</v>
      </c>
      <c r="E346" t="str">
        <f t="shared" si="53"/>
        <v>Cal-37</v>
      </c>
      <c r="F346" t="s">
        <v>44</v>
      </c>
      <c r="G346" s="105" t="str">
        <f t="shared" si="48"/>
        <v>Merchant with PPA and Sold Swap NPV</v>
      </c>
      <c r="H346" s="20" cm="1">
        <f t="array" ref="H346">INDEX(Financials!$B$5:$AI$260,FinancialWalk!K346,FinancialWalk!L346)</f>
        <v>57911843.801873535</v>
      </c>
      <c r="K346">
        <f>SUMIFS(Financials!$A$5:$A$260,Financials!$D$5:$D$260,FinancialWalk!D346,Financials!$E$5:$E$260,FinancialWalk!E346,Financials!$F$5:$F$260,FinancialWalk!F346)</f>
        <v>252</v>
      </c>
      <c r="L346">
        <f t="shared" si="51"/>
        <v>33</v>
      </c>
    </row>
    <row r="347" spans="2:12" x14ac:dyDescent="0.3">
      <c r="B347" t="str">
        <f t="shared" si="52"/>
        <v>MarinusPortlandYallourn</v>
      </c>
      <c r="C347" t="s">
        <v>64</v>
      </c>
      <c r="D347">
        <v>0.5</v>
      </c>
      <c r="E347" t="str">
        <f t="shared" si="53"/>
        <v>Cal-37</v>
      </c>
      <c r="F347" t="s">
        <v>44</v>
      </c>
      <c r="G347" s="105" t="str">
        <f t="shared" si="48"/>
        <v>Merchant with PPA and Sold Swap NPV</v>
      </c>
      <c r="H347" s="20" cm="1">
        <f t="array" ref="H347">INDEX(Financials!$B$5:$AI$260,FinancialWalk!K347,FinancialWalk!L347)</f>
        <v>57911843.801873535</v>
      </c>
      <c r="K347">
        <f>SUMIFS(Financials!$A$5:$A$260,Financials!$D$5:$D$260,FinancialWalk!D347,Financials!$E$5:$E$260,FinancialWalk!E347,Financials!$F$5:$F$260,FinancialWalk!F347)</f>
        <v>252</v>
      </c>
      <c r="L347">
        <f t="shared" si="51"/>
        <v>33</v>
      </c>
    </row>
    <row r="348" spans="2:12" x14ac:dyDescent="0.3">
      <c r="B348" t="str">
        <f t="shared" si="52"/>
        <v>MarinusPortlandYallourn</v>
      </c>
      <c r="C348" t="s">
        <v>64</v>
      </c>
      <c r="D348">
        <v>0.25</v>
      </c>
      <c r="E348" t="str">
        <f t="shared" si="53"/>
        <v>Cal-37</v>
      </c>
      <c r="F348" t="s">
        <v>44</v>
      </c>
      <c r="G348" s="105" t="str">
        <f t="shared" si="48"/>
        <v>Merchant with PPA and Sold Swap NPV</v>
      </c>
      <c r="H348" s="20" cm="1">
        <f t="array" ref="H348">INDEX(Financials!$B$5:$AI$260,FinancialWalk!K348,FinancialWalk!L348)</f>
        <v>51624360.012898438</v>
      </c>
      <c r="K348">
        <f>SUMIFS(Financials!$A$5:$A$260,Financials!$D$5:$D$260,FinancialWalk!D348,Financials!$E$5:$E$260,FinancialWalk!E348,Financials!$F$5:$F$260,FinancialWalk!F348)</f>
        <v>253</v>
      </c>
      <c r="L348">
        <f t="shared" si="51"/>
        <v>33</v>
      </c>
    </row>
    <row r="349" spans="2:12" x14ac:dyDescent="0.3">
      <c r="B349" t="str">
        <f t="shared" si="52"/>
        <v>MarinusPortlandYallourn</v>
      </c>
      <c r="C349" t="s">
        <v>64</v>
      </c>
      <c r="D349">
        <v>0.25</v>
      </c>
      <c r="E349" t="str">
        <f t="shared" si="53"/>
        <v>Cal-37</v>
      </c>
      <c r="F349" t="s">
        <v>44</v>
      </c>
      <c r="G349" s="105" t="str">
        <f t="shared" si="48"/>
        <v>Merchant with PPA and Sold Swap NPV</v>
      </c>
      <c r="H349" s="20" cm="1">
        <f t="array" ref="H349">INDEX(Financials!$B$5:$AI$260,FinancialWalk!K349,FinancialWalk!L349)</f>
        <v>51624360.012898438</v>
      </c>
      <c r="K349">
        <f>SUMIFS(Financials!$A$5:$A$260,Financials!$D$5:$D$260,FinancialWalk!D349,Financials!$E$5:$E$260,FinancialWalk!E349,Financials!$F$5:$F$260,FinancialWalk!F349)</f>
        <v>253</v>
      </c>
      <c r="L349">
        <f t="shared" si="51"/>
        <v>33</v>
      </c>
    </row>
    <row r="350" spans="2:12" x14ac:dyDescent="0.3">
      <c r="B350" t="str">
        <f t="shared" si="52"/>
        <v>MarinusPortlandYallourn</v>
      </c>
      <c r="C350" t="s">
        <v>64</v>
      </c>
      <c r="D350">
        <v>0.25</v>
      </c>
      <c r="E350" t="str">
        <f t="shared" si="53"/>
        <v>Cal-37</v>
      </c>
      <c r="F350" t="s">
        <v>44</v>
      </c>
      <c r="G350" s="105" t="str">
        <f t="shared" si="48"/>
        <v>Merchant with PPA and Sold Swap NPV</v>
      </c>
      <c r="H350" s="20" cm="1">
        <f t="array" ref="H350">INDEX(Financials!$B$5:$AI$260,FinancialWalk!K350,FinancialWalk!L350)</f>
        <v>51624360.012898438</v>
      </c>
      <c r="K350">
        <f>SUMIFS(Financials!$A$5:$A$260,Financials!$D$5:$D$260,FinancialWalk!D350,Financials!$E$5:$E$260,FinancialWalk!E350,Financials!$F$5:$F$260,FinancialWalk!F350)</f>
        <v>253</v>
      </c>
      <c r="L350">
        <f t="shared" si="51"/>
        <v>33</v>
      </c>
    </row>
    <row r="351" spans="2:12" x14ac:dyDescent="0.3">
      <c r="B351" t="str">
        <f t="shared" si="52"/>
        <v>MarinusPortlandYallourn</v>
      </c>
      <c r="C351" t="s">
        <v>64</v>
      </c>
      <c r="D351">
        <v>0.25</v>
      </c>
      <c r="E351" t="str">
        <f t="shared" si="53"/>
        <v>Cal-37</v>
      </c>
      <c r="F351" t="s">
        <v>44</v>
      </c>
      <c r="G351" s="105" t="str">
        <f t="shared" si="48"/>
        <v>Merchant with PPA and Sold Swap NPV</v>
      </c>
      <c r="H351" s="20" cm="1">
        <f t="array" ref="H351">INDEX(Financials!$B$5:$AI$260,FinancialWalk!K351,FinancialWalk!L351)</f>
        <v>51624360.012898438</v>
      </c>
      <c r="K351">
        <f>SUMIFS(Financials!$A$5:$A$260,Financials!$D$5:$D$260,FinancialWalk!D351,Financials!$E$5:$E$260,FinancialWalk!E351,Financials!$F$5:$F$260,FinancialWalk!F351)</f>
        <v>253</v>
      </c>
      <c r="L351">
        <f t="shared" si="51"/>
        <v>33</v>
      </c>
    </row>
    <row r="352" spans="2:12" x14ac:dyDescent="0.3">
      <c r="B352" t="str">
        <f t="shared" si="52"/>
        <v>MarinusPortlandYallourn</v>
      </c>
      <c r="C352" t="s">
        <v>64</v>
      </c>
      <c r="D352">
        <v>0.05</v>
      </c>
      <c r="E352" t="str">
        <f t="shared" si="53"/>
        <v>Cal-37</v>
      </c>
      <c r="F352" t="s">
        <v>44</v>
      </c>
      <c r="G352" s="105" t="str">
        <f t="shared" si="48"/>
        <v>Merchant with PPA and Sold Swap NPV</v>
      </c>
      <c r="H352" s="20" cm="1">
        <f t="array" ref="H352">INDEX(Financials!$B$5:$AI$260,FinancialWalk!K352,FinancialWalk!L352)</f>
        <v>6971855.3128881082</v>
      </c>
      <c r="K352">
        <f>SUMIFS(Financials!$A$5:$A$260,Financials!$D$5:$D$260,FinancialWalk!D352,Financials!$E$5:$E$260,FinancialWalk!E352,Financials!$F$5:$F$260,FinancialWalk!F352)</f>
        <v>254</v>
      </c>
      <c r="L352">
        <f t="shared" si="51"/>
        <v>33</v>
      </c>
    </row>
    <row r="353" spans="2:12" x14ac:dyDescent="0.3">
      <c r="B353" t="str">
        <f t="shared" si="52"/>
        <v>MarinusPortlandYallourn</v>
      </c>
      <c r="C353" t="s">
        <v>64</v>
      </c>
      <c r="D353">
        <v>0.05</v>
      </c>
      <c r="E353" t="str">
        <f t="shared" si="53"/>
        <v>Cal-37</v>
      </c>
      <c r="F353" t="s">
        <v>44</v>
      </c>
      <c r="G353" s="105" t="str">
        <f t="shared" si="48"/>
        <v>Merchant with PPA and Sold Swap NPV</v>
      </c>
      <c r="H353" s="20" cm="1">
        <f t="array" ref="H353">INDEX(Financials!$B$5:$AI$260,FinancialWalk!K353,FinancialWalk!L353)</f>
        <v>6971855.3128881082</v>
      </c>
      <c r="K353">
        <f>SUMIFS(Financials!$A$5:$A$260,Financials!$D$5:$D$260,FinancialWalk!D353,Financials!$E$5:$E$260,FinancialWalk!E353,Financials!$F$5:$F$260,FinancialWalk!F353)</f>
        <v>254</v>
      </c>
      <c r="L353">
        <f t="shared" si="51"/>
        <v>33</v>
      </c>
    </row>
    <row r="354" spans="2:12" x14ac:dyDescent="0.3">
      <c r="B354" t="str">
        <f t="shared" si="52"/>
        <v>MarinusPortlandYallourn</v>
      </c>
      <c r="C354" t="s">
        <v>64</v>
      </c>
      <c r="D354">
        <v>0.05</v>
      </c>
      <c r="E354" t="str">
        <f t="shared" si="53"/>
        <v>Cal-37</v>
      </c>
      <c r="F354" t="s">
        <v>44</v>
      </c>
      <c r="G354" s="105" t="str">
        <f t="shared" si="48"/>
        <v>Merchant with PPA and Sold Swap NPV</v>
      </c>
      <c r="H354" s="20" cm="1">
        <f t="array" ref="H354">INDEX(Financials!$B$5:$AI$260,FinancialWalk!K354,FinancialWalk!L354)</f>
        <v>6971855.3128881082</v>
      </c>
      <c r="K354">
        <f>SUMIFS(Financials!$A$5:$A$260,Financials!$D$5:$D$260,FinancialWalk!D354,Financials!$E$5:$E$260,FinancialWalk!E354,Financials!$F$5:$F$260,FinancialWalk!F354)</f>
        <v>254</v>
      </c>
      <c r="L354">
        <f t="shared" si="51"/>
        <v>33</v>
      </c>
    </row>
    <row r="355" spans="2:12" x14ac:dyDescent="0.3">
      <c r="B355" t="str">
        <f t="shared" si="52"/>
        <v>MarinusPortlandYallourn</v>
      </c>
      <c r="C355" t="s">
        <v>64</v>
      </c>
      <c r="D355">
        <v>0</v>
      </c>
      <c r="E355" t="str">
        <f t="shared" si="53"/>
        <v>Cal-37</v>
      </c>
      <c r="F355" t="s">
        <v>44</v>
      </c>
      <c r="G355" s="105" t="str">
        <f t="shared" si="48"/>
        <v>Merchant with PPA and Sold Swap NPV</v>
      </c>
      <c r="H355" s="20" cm="1">
        <f t="array" ref="H355">INDEX(Financials!$B$5:$AI$260,FinancialWalk!K355,FinancialWalk!L355)</f>
        <v>-36216636.313389137</v>
      </c>
      <c r="K355">
        <f>SUMIFS(Financials!$A$5:$A$260,Financials!$D$5:$D$260,FinancialWalk!D355,Financials!$E$5:$E$260,FinancialWalk!E355,Financials!$F$5:$F$260,FinancialWalk!F355)</f>
        <v>255</v>
      </c>
      <c r="L355">
        <f t="shared" si="51"/>
        <v>33</v>
      </c>
    </row>
    <row r="356" spans="2:12" x14ac:dyDescent="0.3">
      <c r="B356" t="str">
        <f t="shared" si="52"/>
        <v>MarinusPortlandYallourn</v>
      </c>
      <c r="C356" t="s">
        <v>64</v>
      </c>
      <c r="D356" t="s">
        <v>24</v>
      </c>
      <c r="E356" t="str">
        <f t="shared" si="53"/>
        <v>Cal-37</v>
      </c>
      <c r="F356" t="s">
        <v>44</v>
      </c>
      <c r="G356" s="105" t="str">
        <f t="shared" si="48"/>
        <v>Merchant with PPA and Sold Swap NPV</v>
      </c>
      <c r="H356" s="20" cm="1">
        <f t="array" ref="H356">INDEX(Financials!$B$5:$AI$260,FinancialWalk!K356,FinancialWalk!L356)</f>
        <v>60106470.395998254</v>
      </c>
      <c r="K356">
        <f>SUMIFS(Financials!$A$5:$A$260,Financials!$D$5:$D$260,FinancialWalk!D356,Financials!$E$5:$E$260,FinancialWalk!E356,Financials!$F$5:$F$260,FinancialWalk!F356)</f>
        <v>256</v>
      </c>
      <c r="L356">
        <f t="shared" si="51"/>
        <v>33</v>
      </c>
    </row>
    <row r="357" spans="2:12" x14ac:dyDescent="0.3">
      <c r="B357" t="str">
        <f>$B$2</f>
        <v>MarinusPortlandYallourn</v>
      </c>
      <c r="C357" t="s">
        <v>64</v>
      </c>
      <c r="D357">
        <v>1</v>
      </c>
      <c r="E357" t="s">
        <v>18</v>
      </c>
      <c r="F357" t="s">
        <v>34</v>
      </c>
      <c r="G357" s="105" t="str">
        <f t="shared" ref="G357:G400" si="54">$P$33</f>
        <v>Merchant with PPA and Sold Swap ROI</v>
      </c>
      <c r="H357" s="13" cm="1">
        <f t="array" ref="H357">INDEX(Financials!$B$5:$AI$260,FinancialWalk!K357,FinancialWalk!L357)</f>
        <v>1.7212768862997212</v>
      </c>
      <c r="K357">
        <f>SUMIFS(Financials!$A$5:$A$260,Financials!$D$5:$D$260,FinancialWalk!D357,Financials!$E$5:$E$260,FinancialWalk!E357,Financials!$F$5:$F$260,FinancialWalk!F357)</f>
        <v>121</v>
      </c>
      <c r="L357">
        <f t="shared" si="51"/>
        <v>34</v>
      </c>
    </row>
    <row r="358" spans="2:12" x14ac:dyDescent="0.3">
      <c r="B358" t="str">
        <f>B357</f>
        <v>MarinusPortlandYallourn</v>
      </c>
      <c r="C358" t="s">
        <v>64</v>
      </c>
      <c r="D358">
        <v>0.95</v>
      </c>
      <c r="E358" t="str">
        <f>E357</f>
        <v>Cal-37</v>
      </c>
      <c r="F358" t="s">
        <v>34</v>
      </c>
      <c r="G358" s="105" t="str">
        <f t="shared" si="54"/>
        <v>Merchant with PPA and Sold Swap ROI</v>
      </c>
      <c r="H358" s="13" cm="1">
        <f t="array" ref="H358">INDEX(Financials!$B$5:$AI$260,FinancialWalk!K358,FinancialWalk!L358)</f>
        <v>1.2609718457513297</v>
      </c>
      <c r="K358">
        <f>SUMIFS(Financials!$A$5:$A$260,Financials!$D$5:$D$260,FinancialWalk!D358,Financials!$E$5:$E$260,FinancialWalk!E358,Financials!$F$5:$F$260,FinancialWalk!F358)</f>
        <v>122</v>
      </c>
      <c r="L358">
        <f t="shared" si="51"/>
        <v>34</v>
      </c>
    </row>
    <row r="359" spans="2:12" x14ac:dyDescent="0.3">
      <c r="B359" t="str">
        <f t="shared" ref="B359:B378" si="55">B358</f>
        <v>MarinusPortlandYallourn</v>
      </c>
      <c r="C359" t="s">
        <v>64</v>
      </c>
      <c r="D359">
        <v>0.95</v>
      </c>
      <c r="E359" t="str">
        <f t="shared" ref="E359:E378" si="56">E358</f>
        <v>Cal-37</v>
      </c>
      <c r="F359" t="s">
        <v>34</v>
      </c>
      <c r="G359" s="105" t="str">
        <f t="shared" si="54"/>
        <v>Merchant with PPA and Sold Swap ROI</v>
      </c>
      <c r="H359" s="13" cm="1">
        <f t="array" ref="H359">INDEX(Financials!$B$5:$AI$260,FinancialWalk!K359,FinancialWalk!L359)</f>
        <v>1.2609718457513297</v>
      </c>
      <c r="K359">
        <f>SUMIFS(Financials!$A$5:$A$260,Financials!$D$5:$D$260,FinancialWalk!D359,Financials!$E$5:$E$260,FinancialWalk!E359,Financials!$F$5:$F$260,FinancialWalk!F359)</f>
        <v>122</v>
      </c>
      <c r="L359">
        <f t="shared" si="51"/>
        <v>34</v>
      </c>
    </row>
    <row r="360" spans="2:12" x14ac:dyDescent="0.3">
      <c r="B360" t="str">
        <f t="shared" si="55"/>
        <v>MarinusPortlandYallourn</v>
      </c>
      <c r="C360" t="s">
        <v>64</v>
      </c>
      <c r="D360">
        <v>0.95</v>
      </c>
      <c r="E360" t="str">
        <f t="shared" si="56"/>
        <v>Cal-37</v>
      </c>
      <c r="F360" t="s">
        <v>34</v>
      </c>
      <c r="G360" s="105" t="str">
        <f t="shared" si="54"/>
        <v>Merchant with PPA and Sold Swap ROI</v>
      </c>
      <c r="H360" s="13" cm="1">
        <f t="array" ref="H360">INDEX(Financials!$B$5:$AI$260,FinancialWalk!K360,FinancialWalk!L360)</f>
        <v>1.2609718457513297</v>
      </c>
      <c r="K360">
        <f>SUMIFS(Financials!$A$5:$A$260,Financials!$D$5:$D$260,FinancialWalk!D360,Financials!$E$5:$E$260,FinancialWalk!E360,Financials!$F$5:$F$260,FinancialWalk!F360)</f>
        <v>122</v>
      </c>
      <c r="L360">
        <f t="shared" si="51"/>
        <v>34</v>
      </c>
    </row>
    <row r="361" spans="2:12" x14ac:dyDescent="0.3">
      <c r="B361" t="str">
        <f t="shared" si="55"/>
        <v>MarinusPortlandYallourn</v>
      </c>
      <c r="C361" t="s">
        <v>64</v>
      </c>
      <c r="D361">
        <v>0.75</v>
      </c>
      <c r="E361" t="str">
        <f t="shared" si="56"/>
        <v>Cal-37</v>
      </c>
      <c r="F361" t="s">
        <v>34</v>
      </c>
      <c r="G361" s="105" t="str">
        <f t="shared" si="54"/>
        <v>Merchant with PPA and Sold Swap ROI</v>
      </c>
      <c r="H361" s="13" cm="1">
        <f t="array" ref="H361">INDEX(Financials!$B$5:$AI$260,FinancialWalk!K361,FinancialWalk!L361)</f>
        <v>1.0122800728624566</v>
      </c>
      <c r="K361">
        <f>SUMIFS(Financials!$A$5:$A$260,Financials!$D$5:$D$260,FinancialWalk!D361,Financials!$E$5:$E$260,FinancialWalk!E361,Financials!$F$5:$F$260,FinancialWalk!F361)</f>
        <v>123</v>
      </c>
      <c r="L361">
        <f t="shared" si="51"/>
        <v>34</v>
      </c>
    </row>
    <row r="362" spans="2:12" x14ac:dyDescent="0.3">
      <c r="B362" t="str">
        <f t="shared" si="55"/>
        <v>MarinusPortlandYallourn</v>
      </c>
      <c r="C362" t="s">
        <v>64</v>
      </c>
      <c r="D362">
        <v>0.75</v>
      </c>
      <c r="E362" t="str">
        <f t="shared" si="56"/>
        <v>Cal-37</v>
      </c>
      <c r="F362" t="s">
        <v>34</v>
      </c>
      <c r="G362" s="105" t="str">
        <f t="shared" si="54"/>
        <v>Merchant with PPA and Sold Swap ROI</v>
      </c>
      <c r="H362" s="13" cm="1">
        <f t="array" ref="H362">INDEX(Financials!$B$5:$AI$260,FinancialWalk!K362,FinancialWalk!L362)</f>
        <v>1.0122800728624566</v>
      </c>
      <c r="K362">
        <f>SUMIFS(Financials!$A$5:$A$260,Financials!$D$5:$D$260,FinancialWalk!D362,Financials!$E$5:$E$260,FinancialWalk!E362,Financials!$F$5:$F$260,FinancialWalk!F362)</f>
        <v>123</v>
      </c>
      <c r="L362">
        <f t="shared" si="51"/>
        <v>34</v>
      </c>
    </row>
    <row r="363" spans="2:12" x14ac:dyDescent="0.3">
      <c r="B363" t="str">
        <f t="shared" si="55"/>
        <v>MarinusPortlandYallourn</v>
      </c>
      <c r="C363" t="s">
        <v>64</v>
      </c>
      <c r="D363">
        <v>0.75</v>
      </c>
      <c r="E363" t="str">
        <f t="shared" si="56"/>
        <v>Cal-37</v>
      </c>
      <c r="F363" t="s">
        <v>34</v>
      </c>
      <c r="G363" s="105" t="str">
        <f t="shared" si="54"/>
        <v>Merchant with PPA and Sold Swap ROI</v>
      </c>
      <c r="H363" s="13" cm="1">
        <f t="array" ref="H363">INDEX(Financials!$B$5:$AI$260,FinancialWalk!K363,FinancialWalk!L363)</f>
        <v>1.0122800728624566</v>
      </c>
      <c r="K363">
        <f>SUMIFS(Financials!$A$5:$A$260,Financials!$D$5:$D$260,FinancialWalk!D363,Financials!$E$5:$E$260,FinancialWalk!E363,Financials!$F$5:$F$260,FinancialWalk!F363)</f>
        <v>123</v>
      </c>
      <c r="L363">
        <f t="shared" si="51"/>
        <v>34</v>
      </c>
    </row>
    <row r="364" spans="2:12" x14ac:dyDescent="0.3">
      <c r="B364" t="str">
        <f t="shared" si="55"/>
        <v>MarinusPortlandYallourn</v>
      </c>
      <c r="C364" t="s">
        <v>64</v>
      </c>
      <c r="D364">
        <v>0.75</v>
      </c>
      <c r="E364" t="str">
        <f t="shared" si="56"/>
        <v>Cal-37</v>
      </c>
      <c r="F364" t="s">
        <v>34</v>
      </c>
      <c r="G364" s="105" t="str">
        <f t="shared" si="54"/>
        <v>Merchant with PPA and Sold Swap ROI</v>
      </c>
      <c r="H364" s="13" cm="1">
        <f t="array" ref="H364">INDEX(Financials!$B$5:$AI$260,FinancialWalk!K364,FinancialWalk!L364)</f>
        <v>1.0122800728624566</v>
      </c>
      <c r="K364">
        <f>SUMIFS(Financials!$A$5:$A$260,Financials!$D$5:$D$260,FinancialWalk!D364,Financials!$E$5:$E$260,FinancialWalk!E364,Financials!$F$5:$F$260,FinancialWalk!F364)</f>
        <v>123</v>
      </c>
      <c r="L364">
        <f t="shared" si="51"/>
        <v>34</v>
      </c>
    </row>
    <row r="365" spans="2:12" x14ac:dyDescent="0.3">
      <c r="B365" t="str">
        <f t="shared" si="55"/>
        <v>MarinusPortlandYallourn</v>
      </c>
      <c r="C365" t="s">
        <v>64</v>
      </c>
      <c r="D365">
        <v>0.5</v>
      </c>
      <c r="E365" t="str">
        <f t="shared" si="56"/>
        <v>Cal-37</v>
      </c>
      <c r="F365" t="s">
        <v>34</v>
      </c>
      <c r="G365" s="105" t="str">
        <f t="shared" si="54"/>
        <v>Merchant with PPA and Sold Swap ROI</v>
      </c>
      <c r="H365" s="13" cm="1">
        <f t="array" ref="H365">INDEX(Financials!$B$5:$AI$260,FinancialWalk!K365,FinancialWalk!L365)</f>
        <v>0.8513855919479062</v>
      </c>
      <c r="K365">
        <f>SUMIFS(Financials!$A$5:$A$260,Financials!$D$5:$D$260,FinancialWalk!D365,Financials!$E$5:$E$260,FinancialWalk!E365,Financials!$F$5:$F$260,FinancialWalk!F365)</f>
        <v>124</v>
      </c>
      <c r="L365">
        <f t="shared" si="51"/>
        <v>34</v>
      </c>
    </row>
    <row r="366" spans="2:12" x14ac:dyDescent="0.3">
      <c r="B366" t="str">
        <f t="shared" si="55"/>
        <v>MarinusPortlandYallourn</v>
      </c>
      <c r="C366" t="s">
        <v>64</v>
      </c>
      <c r="D366">
        <v>0.5</v>
      </c>
      <c r="E366" t="str">
        <f t="shared" si="56"/>
        <v>Cal-37</v>
      </c>
      <c r="F366" t="s">
        <v>34</v>
      </c>
      <c r="G366" s="105" t="str">
        <f t="shared" si="54"/>
        <v>Merchant with PPA and Sold Swap ROI</v>
      </c>
      <c r="H366" s="13" cm="1">
        <f t="array" ref="H366">INDEX(Financials!$B$5:$AI$260,FinancialWalk!K366,FinancialWalk!L366)</f>
        <v>0.8513855919479062</v>
      </c>
      <c r="K366">
        <f>SUMIFS(Financials!$A$5:$A$260,Financials!$D$5:$D$260,FinancialWalk!D366,Financials!$E$5:$E$260,FinancialWalk!E366,Financials!$F$5:$F$260,FinancialWalk!F366)</f>
        <v>124</v>
      </c>
      <c r="L366">
        <f t="shared" si="51"/>
        <v>34</v>
      </c>
    </row>
    <row r="367" spans="2:12" x14ac:dyDescent="0.3">
      <c r="B367" t="str">
        <f t="shared" si="55"/>
        <v>MarinusPortlandYallourn</v>
      </c>
      <c r="C367" t="s">
        <v>64</v>
      </c>
      <c r="D367">
        <v>0.5</v>
      </c>
      <c r="E367" t="str">
        <f t="shared" si="56"/>
        <v>Cal-37</v>
      </c>
      <c r="F367" t="s">
        <v>34</v>
      </c>
      <c r="G367" s="105" t="str">
        <f t="shared" si="54"/>
        <v>Merchant with PPA and Sold Swap ROI</v>
      </c>
      <c r="H367" s="13" cm="1">
        <f t="array" ref="H367">INDEX(Financials!$B$5:$AI$260,FinancialWalk!K367,FinancialWalk!L367)</f>
        <v>0.8513855919479062</v>
      </c>
      <c r="K367">
        <f>SUMIFS(Financials!$A$5:$A$260,Financials!$D$5:$D$260,FinancialWalk!D367,Financials!$E$5:$E$260,FinancialWalk!E367,Financials!$F$5:$F$260,FinancialWalk!F367)</f>
        <v>124</v>
      </c>
      <c r="L367">
        <f t="shared" si="51"/>
        <v>34</v>
      </c>
    </row>
    <row r="368" spans="2:12" x14ac:dyDescent="0.3">
      <c r="B368" t="str">
        <f t="shared" si="55"/>
        <v>MarinusPortlandYallourn</v>
      </c>
      <c r="C368" t="s">
        <v>64</v>
      </c>
      <c r="D368">
        <v>0.5</v>
      </c>
      <c r="E368" t="str">
        <f t="shared" si="56"/>
        <v>Cal-37</v>
      </c>
      <c r="F368" t="s">
        <v>34</v>
      </c>
      <c r="G368" s="105" t="str">
        <f t="shared" si="54"/>
        <v>Merchant with PPA and Sold Swap ROI</v>
      </c>
      <c r="H368" s="13" cm="1">
        <f t="array" ref="H368">INDEX(Financials!$B$5:$AI$260,FinancialWalk!K368,FinancialWalk!L368)</f>
        <v>0.8513855919479062</v>
      </c>
      <c r="K368">
        <f>SUMIFS(Financials!$A$5:$A$260,Financials!$D$5:$D$260,FinancialWalk!D368,Financials!$E$5:$E$260,FinancialWalk!E368,Financials!$F$5:$F$260,FinancialWalk!F368)</f>
        <v>124</v>
      </c>
      <c r="L368">
        <f t="shared" si="51"/>
        <v>34</v>
      </c>
    </row>
    <row r="369" spans="2:12" x14ac:dyDescent="0.3">
      <c r="B369" t="str">
        <f t="shared" si="55"/>
        <v>MarinusPortlandYallourn</v>
      </c>
      <c r="C369" t="s">
        <v>64</v>
      </c>
      <c r="D369">
        <v>0.5</v>
      </c>
      <c r="E369" t="str">
        <f t="shared" si="56"/>
        <v>Cal-37</v>
      </c>
      <c r="F369" t="s">
        <v>34</v>
      </c>
      <c r="G369" s="105" t="str">
        <f t="shared" si="54"/>
        <v>Merchant with PPA and Sold Swap ROI</v>
      </c>
      <c r="H369" s="13" cm="1">
        <f t="array" ref="H369">INDEX(Financials!$B$5:$AI$260,FinancialWalk!K369,FinancialWalk!L369)</f>
        <v>0.8513855919479062</v>
      </c>
      <c r="K369">
        <f>SUMIFS(Financials!$A$5:$A$260,Financials!$D$5:$D$260,FinancialWalk!D369,Financials!$E$5:$E$260,FinancialWalk!E369,Financials!$F$5:$F$260,FinancialWalk!F369)</f>
        <v>124</v>
      </c>
      <c r="L369">
        <f t="shared" si="51"/>
        <v>34</v>
      </c>
    </row>
    <row r="370" spans="2:12" x14ac:dyDescent="0.3">
      <c r="B370" t="str">
        <f t="shared" si="55"/>
        <v>MarinusPortlandYallourn</v>
      </c>
      <c r="C370" t="s">
        <v>64</v>
      </c>
      <c r="D370">
        <v>0.25</v>
      </c>
      <c r="E370" t="str">
        <f t="shared" si="56"/>
        <v>Cal-37</v>
      </c>
      <c r="F370" t="s">
        <v>34</v>
      </c>
      <c r="G370" s="105" t="str">
        <f t="shared" si="54"/>
        <v>Merchant with PPA and Sold Swap ROI</v>
      </c>
      <c r="H370" s="13" cm="1">
        <f t="array" ref="H370">INDEX(Financials!$B$5:$AI$260,FinancialWalk!K370,FinancialWalk!L370)</f>
        <v>0.74451948402206525</v>
      </c>
      <c r="K370">
        <f>SUMIFS(Financials!$A$5:$A$260,Financials!$D$5:$D$260,FinancialWalk!D370,Financials!$E$5:$E$260,FinancialWalk!E370,Financials!$F$5:$F$260,FinancialWalk!F370)</f>
        <v>125</v>
      </c>
      <c r="L370">
        <f t="shared" si="51"/>
        <v>34</v>
      </c>
    </row>
    <row r="371" spans="2:12" x14ac:dyDescent="0.3">
      <c r="B371" t="str">
        <f t="shared" si="55"/>
        <v>MarinusPortlandYallourn</v>
      </c>
      <c r="C371" t="s">
        <v>64</v>
      </c>
      <c r="D371">
        <v>0.25</v>
      </c>
      <c r="E371" t="str">
        <f t="shared" si="56"/>
        <v>Cal-37</v>
      </c>
      <c r="F371" t="s">
        <v>34</v>
      </c>
      <c r="G371" s="105" t="str">
        <f t="shared" si="54"/>
        <v>Merchant with PPA and Sold Swap ROI</v>
      </c>
      <c r="H371" s="13" cm="1">
        <f t="array" ref="H371">INDEX(Financials!$B$5:$AI$260,FinancialWalk!K371,FinancialWalk!L371)</f>
        <v>0.74451948402206525</v>
      </c>
      <c r="K371">
        <f>SUMIFS(Financials!$A$5:$A$260,Financials!$D$5:$D$260,FinancialWalk!D371,Financials!$E$5:$E$260,FinancialWalk!E371,Financials!$F$5:$F$260,FinancialWalk!F371)</f>
        <v>125</v>
      </c>
      <c r="L371">
        <f t="shared" si="51"/>
        <v>34</v>
      </c>
    </row>
    <row r="372" spans="2:12" x14ac:dyDescent="0.3">
      <c r="B372" t="str">
        <f t="shared" si="55"/>
        <v>MarinusPortlandYallourn</v>
      </c>
      <c r="C372" t="s">
        <v>64</v>
      </c>
      <c r="D372">
        <v>0.25</v>
      </c>
      <c r="E372" t="str">
        <f t="shared" si="56"/>
        <v>Cal-37</v>
      </c>
      <c r="F372" t="s">
        <v>34</v>
      </c>
      <c r="G372" s="105" t="str">
        <f t="shared" si="54"/>
        <v>Merchant with PPA and Sold Swap ROI</v>
      </c>
      <c r="H372" s="13" cm="1">
        <f t="array" ref="H372">INDEX(Financials!$B$5:$AI$260,FinancialWalk!K372,FinancialWalk!L372)</f>
        <v>0.74451948402206525</v>
      </c>
      <c r="K372">
        <f>SUMIFS(Financials!$A$5:$A$260,Financials!$D$5:$D$260,FinancialWalk!D372,Financials!$E$5:$E$260,FinancialWalk!E372,Financials!$F$5:$F$260,FinancialWalk!F372)</f>
        <v>125</v>
      </c>
      <c r="L372">
        <f t="shared" si="51"/>
        <v>34</v>
      </c>
    </row>
    <row r="373" spans="2:12" x14ac:dyDescent="0.3">
      <c r="B373" t="str">
        <f t="shared" si="55"/>
        <v>MarinusPortlandYallourn</v>
      </c>
      <c r="C373" t="s">
        <v>64</v>
      </c>
      <c r="D373">
        <v>0.25</v>
      </c>
      <c r="E373" t="str">
        <f t="shared" si="56"/>
        <v>Cal-37</v>
      </c>
      <c r="F373" t="s">
        <v>34</v>
      </c>
      <c r="G373" s="105" t="str">
        <f t="shared" si="54"/>
        <v>Merchant with PPA and Sold Swap ROI</v>
      </c>
      <c r="H373" s="13" cm="1">
        <f t="array" ref="H373">INDEX(Financials!$B$5:$AI$260,FinancialWalk!K373,FinancialWalk!L373)</f>
        <v>0.74451948402206525</v>
      </c>
      <c r="K373">
        <f>SUMIFS(Financials!$A$5:$A$260,Financials!$D$5:$D$260,FinancialWalk!D373,Financials!$E$5:$E$260,FinancialWalk!E373,Financials!$F$5:$F$260,FinancialWalk!F373)</f>
        <v>125</v>
      </c>
      <c r="L373">
        <f t="shared" si="51"/>
        <v>34</v>
      </c>
    </row>
    <row r="374" spans="2:12" x14ac:dyDescent="0.3">
      <c r="B374" t="str">
        <f t="shared" si="55"/>
        <v>MarinusPortlandYallourn</v>
      </c>
      <c r="C374" t="s">
        <v>64</v>
      </c>
      <c r="D374">
        <v>0.05</v>
      </c>
      <c r="E374" t="str">
        <f t="shared" si="56"/>
        <v>Cal-37</v>
      </c>
      <c r="F374" t="s">
        <v>34</v>
      </c>
      <c r="G374" s="105" t="str">
        <f t="shared" si="54"/>
        <v>Merchant with PPA and Sold Swap ROI</v>
      </c>
      <c r="H374" s="13" cm="1">
        <f t="array" ref="H374">INDEX(Financials!$B$5:$AI$260,FinancialWalk!K374,FinancialWalk!L374)</f>
        <v>0.67169450584262957</v>
      </c>
      <c r="K374">
        <f>SUMIFS(Financials!$A$5:$A$260,Financials!$D$5:$D$260,FinancialWalk!D374,Financials!$E$5:$E$260,FinancialWalk!E374,Financials!$F$5:$F$260,FinancialWalk!F374)</f>
        <v>126</v>
      </c>
      <c r="L374">
        <f t="shared" si="51"/>
        <v>34</v>
      </c>
    </row>
    <row r="375" spans="2:12" x14ac:dyDescent="0.3">
      <c r="B375" t="str">
        <f t="shared" si="55"/>
        <v>MarinusPortlandYallourn</v>
      </c>
      <c r="C375" t="s">
        <v>64</v>
      </c>
      <c r="D375">
        <v>0.05</v>
      </c>
      <c r="E375" t="str">
        <f t="shared" si="56"/>
        <v>Cal-37</v>
      </c>
      <c r="F375" t="s">
        <v>34</v>
      </c>
      <c r="G375" s="105" t="str">
        <f t="shared" si="54"/>
        <v>Merchant with PPA and Sold Swap ROI</v>
      </c>
      <c r="H375" s="13" cm="1">
        <f t="array" ref="H375">INDEX(Financials!$B$5:$AI$260,FinancialWalk!K375,FinancialWalk!L375)</f>
        <v>0.67169450584262957</v>
      </c>
      <c r="K375">
        <f>SUMIFS(Financials!$A$5:$A$260,Financials!$D$5:$D$260,FinancialWalk!D375,Financials!$E$5:$E$260,FinancialWalk!E375,Financials!$F$5:$F$260,FinancialWalk!F375)</f>
        <v>126</v>
      </c>
      <c r="L375">
        <f t="shared" si="51"/>
        <v>34</v>
      </c>
    </row>
    <row r="376" spans="2:12" x14ac:dyDescent="0.3">
      <c r="B376" t="str">
        <f t="shared" si="55"/>
        <v>MarinusPortlandYallourn</v>
      </c>
      <c r="C376" t="s">
        <v>64</v>
      </c>
      <c r="D376">
        <v>0.05</v>
      </c>
      <c r="E376" t="str">
        <f t="shared" si="56"/>
        <v>Cal-37</v>
      </c>
      <c r="F376" t="s">
        <v>34</v>
      </c>
      <c r="G376" s="105" t="str">
        <f t="shared" si="54"/>
        <v>Merchant with PPA and Sold Swap ROI</v>
      </c>
      <c r="H376" s="13" cm="1">
        <f t="array" ref="H376">INDEX(Financials!$B$5:$AI$260,FinancialWalk!K376,FinancialWalk!L376)</f>
        <v>0.67169450584262957</v>
      </c>
      <c r="K376">
        <f>SUMIFS(Financials!$A$5:$A$260,Financials!$D$5:$D$260,FinancialWalk!D376,Financials!$E$5:$E$260,FinancialWalk!E376,Financials!$F$5:$F$260,FinancialWalk!F376)</f>
        <v>126</v>
      </c>
      <c r="L376">
        <f t="shared" si="51"/>
        <v>34</v>
      </c>
    </row>
    <row r="377" spans="2:12" x14ac:dyDescent="0.3">
      <c r="B377" t="str">
        <f t="shared" si="55"/>
        <v>MarinusPortlandYallourn</v>
      </c>
      <c r="C377" t="s">
        <v>64</v>
      </c>
      <c r="D377">
        <v>0</v>
      </c>
      <c r="E377" t="str">
        <f t="shared" si="56"/>
        <v>Cal-37</v>
      </c>
      <c r="F377" t="s">
        <v>34</v>
      </c>
      <c r="G377" s="105" t="str">
        <f t="shared" si="54"/>
        <v>Merchant with PPA and Sold Swap ROI</v>
      </c>
      <c r="H377" s="13" cm="1">
        <f t="array" ref="H377">INDEX(Financials!$B$5:$AI$260,FinancialWalk!K377,FinancialWalk!L377)</f>
        <v>0.30822179821589901</v>
      </c>
      <c r="K377">
        <f>SUMIFS(Financials!$A$5:$A$260,Financials!$D$5:$D$260,FinancialWalk!D377,Financials!$E$5:$E$260,FinancialWalk!E377,Financials!$F$5:$F$260,FinancialWalk!F377)</f>
        <v>127</v>
      </c>
      <c r="L377">
        <f t="shared" si="51"/>
        <v>34</v>
      </c>
    </row>
    <row r="378" spans="2:12" x14ac:dyDescent="0.3">
      <c r="B378" t="str">
        <f t="shared" si="55"/>
        <v>MarinusPortlandYallourn</v>
      </c>
      <c r="C378" t="s">
        <v>64</v>
      </c>
      <c r="D378" t="s">
        <v>24</v>
      </c>
      <c r="E378" t="str">
        <f t="shared" si="56"/>
        <v>Cal-37</v>
      </c>
      <c r="F378" t="s">
        <v>34</v>
      </c>
      <c r="G378" s="105" t="str">
        <f t="shared" si="54"/>
        <v>Merchant with PPA and Sold Swap ROI</v>
      </c>
      <c r="H378" s="13" cm="1">
        <f t="array" ref="H378">INDEX(Financials!$B$5:$AI$260,FinancialWalk!K378,FinancialWalk!L378)</f>
        <v>0.90093552141426803</v>
      </c>
      <c r="K378">
        <f>SUMIFS(Financials!$A$5:$A$260,Financials!$D$5:$D$260,FinancialWalk!D378,Financials!$E$5:$E$260,FinancialWalk!E378,Financials!$F$5:$F$260,FinancialWalk!F378)</f>
        <v>128</v>
      </c>
      <c r="L378">
        <f t="shared" si="51"/>
        <v>34</v>
      </c>
    </row>
    <row r="379" spans="2:12" x14ac:dyDescent="0.3">
      <c r="B379" t="str">
        <f>$B$2</f>
        <v>MarinusPortlandYallourn</v>
      </c>
      <c r="C379" t="s">
        <v>64</v>
      </c>
      <c r="D379">
        <v>1</v>
      </c>
      <c r="E379" t="s">
        <v>18</v>
      </c>
      <c r="F379" t="s">
        <v>44</v>
      </c>
      <c r="G379" s="105" t="str">
        <f t="shared" si="54"/>
        <v>Merchant with PPA and Sold Swap ROI</v>
      </c>
      <c r="H379" s="13" cm="1">
        <f t="array" ref="H379">INDEX(Financials!$B$5:$AI$260,FinancialWalk!K379,FinancialWalk!L379)</f>
        <v>1.3236700836473698</v>
      </c>
      <c r="K379">
        <f>SUMIFS(Financials!$A$5:$A$260,Financials!$D$5:$D$260,FinancialWalk!D379,Financials!$E$5:$E$260,FinancialWalk!E379,Financials!$F$5:$F$260,FinancialWalk!F379)</f>
        <v>249</v>
      </c>
      <c r="L379">
        <f t="shared" si="51"/>
        <v>34</v>
      </c>
    </row>
    <row r="380" spans="2:12" x14ac:dyDescent="0.3">
      <c r="B380" t="str">
        <f>B379</f>
        <v>MarinusPortlandYallourn</v>
      </c>
      <c r="C380" t="s">
        <v>64</v>
      </c>
      <c r="D380">
        <v>0.95</v>
      </c>
      <c r="E380" t="str">
        <f>E379</f>
        <v>Cal-37</v>
      </c>
      <c r="F380" t="s">
        <v>44</v>
      </c>
      <c r="G380" s="105" t="str">
        <f t="shared" si="54"/>
        <v>Merchant with PPA and Sold Swap ROI</v>
      </c>
      <c r="H380" s="13" cm="1">
        <f t="array" ref="H380">INDEX(Financials!$B$5:$AI$260,FinancialWalk!K380,FinancialWalk!L380)</f>
        <v>1.073221939117301</v>
      </c>
      <c r="K380">
        <f>SUMIFS(Financials!$A$5:$A$260,Financials!$D$5:$D$260,FinancialWalk!D380,Financials!$E$5:$E$260,FinancialWalk!E380,Financials!$F$5:$F$260,FinancialWalk!F380)</f>
        <v>250</v>
      </c>
      <c r="L380">
        <f t="shared" si="51"/>
        <v>34</v>
      </c>
    </row>
    <row r="381" spans="2:12" x14ac:dyDescent="0.3">
      <c r="B381" t="str">
        <f t="shared" ref="B381:B400" si="57">B380</f>
        <v>MarinusPortlandYallourn</v>
      </c>
      <c r="C381" t="s">
        <v>64</v>
      </c>
      <c r="D381">
        <v>0.95</v>
      </c>
      <c r="E381" t="str">
        <f t="shared" ref="E381:E400" si="58">E380</f>
        <v>Cal-37</v>
      </c>
      <c r="F381" t="s">
        <v>44</v>
      </c>
      <c r="G381" s="105" t="str">
        <f t="shared" si="54"/>
        <v>Merchant with PPA and Sold Swap ROI</v>
      </c>
      <c r="H381" s="13" cm="1">
        <f t="array" ref="H381">INDEX(Financials!$B$5:$AI$260,FinancialWalk!K381,FinancialWalk!L381)</f>
        <v>1.073221939117301</v>
      </c>
      <c r="K381">
        <f>SUMIFS(Financials!$A$5:$A$260,Financials!$D$5:$D$260,FinancialWalk!D381,Financials!$E$5:$E$260,FinancialWalk!E381,Financials!$F$5:$F$260,FinancialWalk!F381)</f>
        <v>250</v>
      </c>
      <c r="L381">
        <f t="shared" si="51"/>
        <v>34</v>
      </c>
    </row>
    <row r="382" spans="2:12" x14ac:dyDescent="0.3">
      <c r="B382" t="str">
        <f t="shared" si="57"/>
        <v>MarinusPortlandYallourn</v>
      </c>
      <c r="C382" t="s">
        <v>64</v>
      </c>
      <c r="D382">
        <v>0.95</v>
      </c>
      <c r="E382" t="str">
        <f t="shared" si="58"/>
        <v>Cal-37</v>
      </c>
      <c r="F382" t="s">
        <v>44</v>
      </c>
      <c r="G382" s="105" t="str">
        <f t="shared" si="54"/>
        <v>Merchant with PPA and Sold Swap ROI</v>
      </c>
      <c r="H382" s="13" cm="1">
        <f t="array" ref="H382">INDEX(Financials!$B$5:$AI$260,FinancialWalk!K382,FinancialWalk!L382)</f>
        <v>1.073221939117301</v>
      </c>
      <c r="K382">
        <f>SUMIFS(Financials!$A$5:$A$260,Financials!$D$5:$D$260,FinancialWalk!D382,Financials!$E$5:$E$260,FinancialWalk!E382,Financials!$F$5:$F$260,FinancialWalk!F382)</f>
        <v>250</v>
      </c>
      <c r="L382">
        <f t="shared" si="51"/>
        <v>34</v>
      </c>
    </row>
    <row r="383" spans="2:12" x14ac:dyDescent="0.3">
      <c r="B383" t="str">
        <f t="shared" si="57"/>
        <v>MarinusPortlandYallourn</v>
      </c>
      <c r="C383" t="s">
        <v>64</v>
      </c>
      <c r="D383">
        <v>0.75</v>
      </c>
      <c r="E383" t="str">
        <f t="shared" si="58"/>
        <v>Cal-37</v>
      </c>
      <c r="F383" t="s">
        <v>44</v>
      </c>
      <c r="G383" s="105" t="str">
        <f t="shared" si="54"/>
        <v>Merchant with PPA and Sold Swap ROI</v>
      </c>
      <c r="H383" s="13" cm="1">
        <f t="array" ref="H383">INDEX(Financials!$B$5:$AI$260,FinancialWalk!K383,FinancialWalk!L383)</f>
        <v>0.93878912095130485</v>
      </c>
      <c r="K383">
        <f>SUMIFS(Financials!$A$5:$A$260,Financials!$D$5:$D$260,FinancialWalk!D383,Financials!$E$5:$E$260,FinancialWalk!E383,Financials!$F$5:$F$260,FinancialWalk!F383)</f>
        <v>251</v>
      </c>
      <c r="L383">
        <f t="shared" si="51"/>
        <v>34</v>
      </c>
    </row>
    <row r="384" spans="2:12" x14ac:dyDescent="0.3">
      <c r="B384" t="str">
        <f t="shared" si="57"/>
        <v>MarinusPortlandYallourn</v>
      </c>
      <c r="C384" t="s">
        <v>64</v>
      </c>
      <c r="D384">
        <v>0.75</v>
      </c>
      <c r="E384" t="str">
        <f t="shared" si="58"/>
        <v>Cal-37</v>
      </c>
      <c r="F384" t="s">
        <v>44</v>
      </c>
      <c r="G384" s="105" t="str">
        <f t="shared" si="54"/>
        <v>Merchant with PPA and Sold Swap ROI</v>
      </c>
      <c r="H384" s="13" cm="1">
        <f t="array" ref="H384">INDEX(Financials!$B$5:$AI$260,FinancialWalk!K384,FinancialWalk!L384)</f>
        <v>0.93878912095130485</v>
      </c>
      <c r="K384">
        <f>SUMIFS(Financials!$A$5:$A$260,Financials!$D$5:$D$260,FinancialWalk!D384,Financials!$E$5:$E$260,FinancialWalk!E384,Financials!$F$5:$F$260,FinancialWalk!F384)</f>
        <v>251</v>
      </c>
      <c r="L384">
        <f t="shared" si="51"/>
        <v>34</v>
      </c>
    </row>
    <row r="385" spans="2:12" x14ac:dyDescent="0.3">
      <c r="B385" t="str">
        <f t="shared" si="57"/>
        <v>MarinusPortlandYallourn</v>
      </c>
      <c r="C385" t="s">
        <v>64</v>
      </c>
      <c r="D385">
        <v>0.75</v>
      </c>
      <c r="E385" t="str">
        <f t="shared" si="58"/>
        <v>Cal-37</v>
      </c>
      <c r="F385" t="s">
        <v>44</v>
      </c>
      <c r="G385" s="105" t="str">
        <f t="shared" si="54"/>
        <v>Merchant with PPA and Sold Swap ROI</v>
      </c>
      <c r="H385" s="13" cm="1">
        <f t="array" ref="H385">INDEX(Financials!$B$5:$AI$260,FinancialWalk!K385,FinancialWalk!L385)</f>
        <v>0.93878912095130485</v>
      </c>
      <c r="K385">
        <f>SUMIFS(Financials!$A$5:$A$260,Financials!$D$5:$D$260,FinancialWalk!D385,Financials!$E$5:$E$260,FinancialWalk!E385,Financials!$F$5:$F$260,FinancialWalk!F385)</f>
        <v>251</v>
      </c>
      <c r="L385">
        <f t="shared" si="51"/>
        <v>34</v>
      </c>
    </row>
    <row r="386" spans="2:12" x14ac:dyDescent="0.3">
      <c r="B386" t="str">
        <f t="shared" si="57"/>
        <v>MarinusPortlandYallourn</v>
      </c>
      <c r="C386" t="s">
        <v>64</v>
      </c>
      <c r="D386">
        <v>0.75</v>
      </c>
      <c r="E386" t="str">
        <f t="shared" si="58"/>
        <v>Cal-37</v>
      </c>
      <c r="F386" t="s">
        <v>44</v>
      </c>
      <c r="G386" s="105" t="str">
        <f t="shared" si="54"/>
        <v>Merchant with PPA and Sold Swap ROI</v>
      </c>
      <c r="H386" s="13" cm="1">
        <f t="array" ref="H386">INDEX(Financials!$B$5:$AI$260,FinancialWalk!K386,FinancialWalk!L386)</f>
        <v>0.93878912095130485</v>
      </c>
      <c r="K386">
        <f>SUMIFS(Financials!$A$5:$A$260,Financials!$D$5:$D$260,FinancialWalk!D386,Financials!$E$5:$E$260,FinancialWalk!E386,Financials!$F$5:$F$260,FinancialWalk!F386)</f>
        <v>251</v>
      </c>
      <c r="L386">
        <f t="shared" si="51"/>
        <v>34</v>
      </c>
    </row>
    <row r="387" spans="2:12" x14ac:dyDescent="0.3">
      <c r="B387" t="str">
        <f t="shared" si="57"/>
        <v>MarinusPortlandYallourn</v>
      </c>
      <c r="C387" t="s">
        <v>64</v>
      </c>
      <c r="D387">
        <v>0.5</v>
      </c>
      <c r="E387" t="str">
        <f t="shared" si="58"/>
        <v>Cal-37</v>
      </c>
      <c r="F387" t="s">
        <v>44</v>
      </c>
      <c r="G387" s="105" t="str">
        <f t="shared" si="54"/>
        <v>Merchant with PPA and Sold Swap ROI</v>
      </c>
      <c r="H387" s="13" cm="1">
        <f t="array" ref="H387">INDEX(Financials!$B$5:$AI$260,FinancialWalk!K387,FinancialWalk!L387)</f>
        <v>0.81453875885923754</v>
      </c>
      <c r="K387">
        <f>SUMIFS(Financials!$A$5:$A$260,Financials!$D$5:$D$260,FinancialWalk!D387,Financials!$E$5:$E$260,FinancialWalk!E387,Financials!$F$5:$F$260,FinancialWalk!F387)</f>
        <v>252</v>
      </c>
      <c r="L387">
        <f t="shared" si="51"/>
        <v>34</v>
      </c>
    </row>
    <row r="388" spans="2:12" x14ac:dyDescent="0.3">
      <c r="B388" t="str">
        <f t="shared" si="57"/>
        <v>MarinusPortlandYallourn</v>
      </c>
      <c r="C388" t="s">
        <v>64</v>
      </c>
      <c r="D388">
        <v>0.5</v>
      </c>
      <c r="E388" t="str">
        <f t="shared" si="58"/>
        <v>Cal-37</v>
      </c>
      <c r="F388" t="s">
        <v>44</v>
      </c>
      <c r="G388" s="105" t="str">
        <f t="shared" si="54"/>
        <v>Merchant with PPA and Sold Swap ROI</v>
      </c>
      <c r="H388" s="13" cm="1">
        <f t="array" ref="H388">INDEX(Financials!$B$5:$AI$260,FinancialWalk!K388,FinancialWalk!L388)</f>
        <v>0.81453875885923754</v>
      </c>
      <c r="K388">
        <f>SUMIFS(Financials!$A$5:$A$260,Financials!$D$5:$D$260,FinancialWalk!D388,Financials!$E$5:$E$260,FinancialWalk!E388,Financials!$F$5:$F$260,FinancialWalk!F388)</f>
        <v>252</v>
      </c>
      <c r="L388">
        <f t="shared" si="51"/>
        <v>34</v>
      </c>
    </row>
    <row r="389" spans="2:12" x14ac:dyDescent="0.3">
      <c r="B389" t="str">
        <f t="shared" si="57"/>
        <v>MarinusPortlandYallourn</v>
      </c>
      <c r="C389" t="s">
        <v>64</v>
      </c>
      <c r="D389">
        <v>0.5</v>
      </c>
      <c r="E389" t="str">
        <f t="shared" si="58"/>
        <v>Cal-37</v>
      </c>
      <c r="F389" t="s">
        <v>44</v>
      </c>
      <c r="G389" s="105" t="str">
        <f t="shared" si="54"/>
        <v>Merchant with PPA and Sold Swap ROI</v>
      </c>
      <c r="H389" s="13" cm="1">
        <f t="array" ref="H389">INDEX(Financials!$B$5:$AI$260,FinancialWalk!K389,FinancialWalk!L389)</f>
        <v>0.81453875885923754</v>
      </c>
      <c r="K389">
        <f>SUMIFS(Financials!$A$5:$A$260,Financials!$D$5:$D$260,FinancialWalk!D389,Financials!$E$5:$E$260,FinancialWalk!E389,Financials!$F$5:$F$260,FinancialWalk!F389)</f>
        <v>252</v>
      </c>
      <c r="L389">
        <f t="shared" ref="L389:L452" si="59">VLOOKUP(G389,$P$5:$Q$33,2,FALSE)</f>
        <v>34</v>
      </c>
    </row>
    <row r="390" spans="2:12" x14ac:dyDescent="0.3">
      <c r="B390" t="str">
        <f t="shared" si="57"/>
        <v>MarinusPortlandYallourn</v>
      </c>
      <c r="C390" t="s">
        <v>64</v>
      </c>
      <c r="D390">
        <v>0.5</v>
      </c>
      <c r="E390" t="str">
        <f t="shared" si="58"/>
        <v>Cal-37</v>
      </c>
      <c r="F390" t="s">
        <v>44</v>
      </c>
      <c r="G390" s="105" t="str">
        <f t="shared" si="54"/>
        <v>Merchant with PPA and Sold Swap ROI</v>
      </c>
      <c r="H390" s="13" cm="1">
        <f t="array" ref="H390">INDEX(Financials!$B$5:$AI$260,FinancialWalk!K390,FinancialWalk!L390)</f>
        <v>0.81453875885923754</v>
      </c>
      <c r="K390">
        <f>SUMIFS(Financials!$A$5:$A$260,Financials!$D$5:$D$260,FinancialWalk!D390,Financials!$E$5:$E$260,FinancialWalk!E390,Financials!$F$5:$F$260,FinancialWalk!F390)</f>
        <v>252</v>
      </c>
      <c r="L390">
        <f t="shared" si="59"/>
        <v>34</v>
      </c>
    </row>
    <row r="391" spans="2:12" x14ac:dyDescent="0.3">
      <c r="B391" t="str">
        <f t="shared" si="57"/>
        <v>MarinusPortlandYallourn</v>
      </c>
      <c r="C391" t="s">
        <v>64</v>
      </c>
      <c r="D391">
        <v>0.5</v>
      </c>
      <c r="E391" t="str">
        <f t="shared" si="58"/>
        <v>Cal-37</v>
      </c>
      <c r="F391" t="s">
        <v>44</v>
      </c>
      <c r="G391" s="105" t="str">
        <f t="shared" si="54"/>
        <v>Merchant with PPA and Sold Swap ROI</v>
      </c>
      <c r="H391" s="13" cm="1">
        <f t="array" ref="H391">INDEX(Financials!$B$5:$AI$260,FinancialWalk!K391,FinancialWalk!L391)</f>
        <v>0.81453875885923754</v>
      </c>
      <c r="K391">
        <f>SUMIFS(Financials!$A$5:$A$260,Financials!$D$5:$D$260,FinancialWalk!D391,Financials!$E$5:$E$260,FinancialWalk!E391,Financials!$F$5:$F$260,FinancialWalk!F391)</f>
        <v>252</v>
      </c>
      <c r="L391">
        <f t="shared" si="59"/>
        <v>34</v>
      </c>
    </row>
    <row r="392" spans="2:12" x14ac:dyDescent="0.3">
      <c r="B392" t="str">
        <f t="shared" si="57"/>
        <v>MarinusPortlandYallourn</v>
      </c>
      <c r="C392" t="s">
        <v>64</v>
      </c>
      <c r="D392">
        <v>0.25</v>
      </c>
      <c r="E392" t="str">
        <f t="shared" si="58"/>
        <v>Cal-37</v>
      </c>
      <c r="F392" t="s">
        <v>44</v>
      </c>
      <c r="G392" s="105" t="str">
        <f t="shared" si="54"/>
        <v>Merchant with PPA and Sold Swap ROI</v>
      </c>
      <c r="H392" s="13" cm="1">
        <f t="array" ref="H392">INDEX(Financials!$B$5:$AI$260,FinancialWalk!K392,FinancialWalk!L392)</f>
        <v>0.72610435743799207</v>
      </c>
      <c r="K392">
        <f>SUMIFS(Financials!$A$5:$A$260,Financials!$D$5:$D$260,FinancialWalk!D392,Financials!$E$5:$E$260,FinancialWalk!E392,Financials!$F$5:$F$260,FinancialWalk!F392)</f>
        <v>253</v>
      </c>
      <c r="L392">
        <f t="shared" si="59"/>
        <v>34</v>
      </c>
    </row>
    <row r="393" spans="2:12" x14ac:dyDescent="0.3">
      <c r="B393" t="str">
        <f t="shared" si="57"/>
        <v>MarinusPortlandYallourn</v>
      </c>
      <c r="C393" t="s">
        <v>64</v>
      </c>
      <c r="D393">
        <v>0.25</v>
      </c>
      <c r="E393" t="str">
        <f t="shared" si="58"/>
        <v>Cal-37</v>
      </c>
      <c r="F393" t="s">
        <v>44</v>
      </c>
      <c r="G393" s="105" t="str">
        <f t="shared" si="54"/>
        <v>Merchant with PPA and Sold Swap ROI</v>
      </c>
      <c r="H393" s="13" cm="1">
        <f t="array" ref="H393">INDEX(Financials!$B$5:$AI$260,FinancialWalk!K393,FinancialWalk!L393)</f>
        <v>0.72610435743799207</v>
      </c>
      <c r="K393">
        <f>SUMIFS(Financials!$A$5:$A$260,Financials!$D$5:$D$260,FinancialWalk!D393,Financials!$E$5:$E$260,FinancialWalk!E393,Financials!$F$5:$F$260,FinancialWalk!F393)</f>
        <v>253</v>
      </c>
      <c r="L393">
        <f t="shared" si="59"/>
        <v>34</v>
      </c>
    </row>
    <row r="394" spans="2:12" x14ac:dyDescent="0.3">
      <c r="B394" t="str">
        <f t="shared" si="57"/>
        <v>MarinusPortlandYallourn</v>
      </c>
      <c r="C394" t="s">
        <v>64</v>
      </c>
      <c r="D394">
        <v>0.25</v>
      </c>
      <c r="E394" t="str">
        <f t="shared" si="58"/>
        <v>Cal-37</v>
      </c>
      <c r="F394" t="s">
        <v>44</v>
      </c>
      <c r="G394" s="105" t="str">
        <f t="shared" si="54"/>
        <v>Merchant with PPA and Sold Swap ROI</v>
      </c>
      <c r="H394" s="13" cm="1">
        <f t="array" ref="H394">INDEX(Financials!$B$5:$AI$260,FinancialWalk!K394,FinancialWalk!L394)</f>
        <v>0.72610435743799207</v>
      </c>
      <c r="K394">
        <f>SUMIFS(Financials!$A$5:$A$260,Financials!$D$5:$D$260,FinancialWalk!D394,Financials!$E$5:$E$260,FinancialWalk!E394,Financials!$F$5:$F$260,FinancialWalk!F394)</f>
        <v>253</v>
      </c>
      <c r="L394">
        <f t="shared" si="59"/>
        <v>34</v>
      </c>
    </row>
    <row r="395" spans="2:12" x14ac:dyDescent="0.3">
      <c r="B395" t="str">
        <f t="shared" si="57"/>
        <v>MarinusPortlandYallourn</v>
      </c>
      <c r="C395" t="s">
        <v>64</v>
      </c>
      <c r="D395">
        <v>0.25</v>
      </c>
      <c r="E395" t="str">
        <f t="shared" si="58"/>
        <v>Cal-37</v>
      </c>
      <c r="F395" t="s">
        <v>44</v>
      </c>
      <c r="G395" s="105" t="str">
        <f t="shared" si="54"/>
        <v>Merchant with PPA and Sold Swap ROI</v>
      </c>
      <c r="H395" s="13" cm="1">
        <f t="array" ref="H395">INDEX(Financials!$B$5:$AI$260,FinancialWalk!K395,FinancialWalk!L395)</f>
        <v>0.72610435743799207</v>
      </c>
      <c r="K395">
        <f>SUMIFS(Financials!$A$5:$A$260,Financials!$D$5:$D$260,FinancialWalk!D395,Financials!$E$5:$E$260,FinancialWalk!E395,Financials!$F$5:$F$260,FinancialWalk!F395)</f>
        <v>253</v>
      </c>
      <c r="L395">
        <f t="shared" si="59"/>
        <v>34</v>
      </c>
    </row>
    <row r="396" spans="2:12" x14ac:dyDescent="0.3">
      <c r="B396" t="str">
        <f t="shared" si="57"/>
        <v>MarinusPortlandYallourn</v>
      </c>
      <c r="C396" t="s">
        <v>64</v>
      </c>
      <c r="D396">
        <v>0.05</v>
      </c>
      <c r="E396" t="str">
        <f t="shared" si="58"/>
        <v>Cal-37</v>
      </c>
      <c r="F396" t="s">
        <v>44</v>
      </c>
      <c r="G396" s="105" t="str">
        <f t="shared" si="54"/>
        <v>Merchant with PPA and Sold Swap ROI</v>
      </c>
      <c r="H396" s="13" cm="1">
        <f t="array" ref="H396">INDEX(Financials!$B$5:$AI$260,FinancialWalk!K396,FinancialWalk!L396)</f>
        <v>9.8060189430928493E-2</v>
      </c>
      <c r="K396">
        <f>SUMIFS(Financials!$A$5:$A$260,Financials!$D$5:$D$260,FinancialWalk!D396,Financials!$E$5:$E$260,FinancialWalk!E396,Financials!$F$5:$F$260,FinancialWalk!F396)</f>
        <v>254</v>
      </c>
      <c r="L396">
        <f t="shared" si="59"/>
        <v>34</v>
      </c>
    </row>
    <row r="397" spans="2:12" x14ac:dyDescent="0.3">
      <c r="B397" t="str">
        <f t="shared" si="57"/>
        <v>MarinusPortlandYallourn</v>
      </c>
      <c r="C397" t="s">
        <v>64</v>
      </c>
      <c r="D397">
        <v>0.05</v>
      </c>
      <c r="E397" t="str">
        <f t="shared" si="58"/>
        <v>Cal-37</v>
      </c>
      <c r="F397" t="s">
        <v>44</v>
      </c>
      <c r="G397" s="105" t="str">
        <f t="shared" si="54"/>
        <v>Merchant with PPA and Sold Swap ROI</v>
      </c>
      <c r="H397" s="13" cm="1">
        <f t="array" ref="H397">INDEX(Financials!$B$5:$AI$260,FinancialWalk!K397,FinancialWalk!L397)</f>
        <v>9.8060189430928493E-2</v>
      </c>
      <c r="K397">
        <f>SUMIFS(Financials!$A$5:$A$260,Financials!$D$5:$D$260,FinancialWalk!D397,Financials!$E$5:$E$260,FinancialWalk!E397,Financials!$F$5:$F$260,FinancialWalk!F397)</f>
        <v>254</v>
      </c>
      <c r="L397">
        <f t="shared" si="59"/>
        <v>34</v>
      </c>
    </row>
    <row r="398" spans="2:12" x14ac:dyDescent="0.3">
      <c r="B398" t="str">
        <f t="shared" si="57"/>
        <v>MarinusPortlandYallourn</v>
      </c>
      <c r="C398" t="s">
        <v>64</v>
      </c>
      <c r="D398">
        <v>0.05</v>
      </c>
      <c r="E398" t="str">
        <f t="shared" si="58"/>
        <v>Cal-37</v>
      </c>
      <c r="F398" t="s">
        <v>44</v>
      </c>
      <c r="G398" s="105" t="str">
        <f t="shared" si="54"/>
        <v>Merchant with PPA and Sold Swap ROI</v>
      </c>
      <c r="H398" s="13" cm="1">
        <f t="array" ref="H398">INDEX(Financials!$B$5:$AI$260,FinancialWalk!K398,FinancialWalk!L398)</f>
        <v>9.8060189430928493E-2</v>
      </c>
      <c r="K398">
        <f>SUMIFS(Financials!$A$5:$A$260,Financials!$D$5:$D$260,FinancialWalk!D398,Financials!$E$5:$E$260,FinancialWalk!E398,Financials!$F$5:$F$260,FinancialWalk!F398)</f>
        <v>254</v>
      </c>
      <c r="L398">
        <f t="shared" si="59"/>
        <v>34</v>
      </c>
    </row>
    <row r="399" spans="2:12" x14ac:dyDescent="0.3">
      <c r="B399" t="str">
        <f t="shared" si="57"/>
        <v>MarinusPortlandYallourn</v>
      </c>
      <c r="C399" t="s">
        <v>64</v>
      </c>
      <c r="D399">
        <v>0</v>
      </c>
      <c r="E399" t="str">
        <f t="shared" si="58"/>
        <v>Cal-37</v>
      </c>
      <c r="F399" t="s">
        <v>44</v>
      </c>
      <c r="G399" s="105" t="str">
        <f t="shared" si="54"/>
        <v>Merchant with PPA and Sold Swap ROI</v>
      </c>
      <c r="H399" s="13" cm="1">
        <f t="array" ref="H399">INDEX(Financials!$B$5:$AI$260,FinancialWalk!K399,FinancialWalk!L399)</f>
        <v>-0.50939241536996294</v>
      </c>
      <c r="K399">
        <f>SUMIFS(Financials!$A$5:$A$260,Financials!$D$5:$D$260,FinancialWalk!D399,Financials!$E$5:$E$260,FinancialWalk!E399,Financials!$F$5:$F$260,FinancialWalk!F399)</f>
        <v>255</v>
      </c>
      <c r="L399">
        <f t="shared" si="59"/>
        <v>34</v>
      </c>
    </row>
    <row r="400" spans="2:12" x14ac:dyDescent="0.3">
      <c r="B400" t="str">
        <f t="shared" si="57"/>
        <v>MarinusPortlandYallourn</v>
      </c>
      <c r="C400" t="s">
        <v>64</v>
      </c>
      <c r="D400" t="s">
        <v>24</v>
      </c>
      <c r="E400" t="str">
        <f t="shared" si="58"/>
        <v>Cal-37</v>
      </c>
      <c r="F400" t="s">
        <v>44</v>
      </c>
      <c r="G400" s="105" t="str">
        <f t="shared" si="54"/>
        <v>Merchant with PPA and Sold Swap ROI</v>
      </c>
      <c r="H400" s="13" cm="1">
        <f t="array" ref="H400">INDEX(Financials!$B$5:$AI$260,FinancialWalk!K400,FinancialWalk!L400)</f>
        <v>0.84540651068308803</v>
      </c>
      <c r="K400">
        <f>SUMIFS(Financials!$A$5:$A$260,Financials!$D$5:$D$260,FinancialWalk!D400,Financials!$E$5:$E$260,FinancialWalk!E400,Financials!$F$5:$F$260,FinancialWalk!F400)</f>
        <v>256</v>
      </c>
      <c r="L400">
        <f t="shared" si="59"/>
        <v>34</v>
      </c>
    </row>
    <row r="401" spans="1:12" x14ac:dyDescent="0.3">
      <c r="A401">
        <v>1</v>
      </c>
      <c r="B401" t="str">
        <f>$B$2</f>
        <v>MarinusPortlandYallourn</v>
      </c>
      <c r="C401" t="s">
        <v>64</v>
      </c>
      <c r="D401">
        <v>1</v>
      </c>
      <c r="E401" t="s">
        <v>18</v>
      </c>
      <c r="F401" t="s">
        <v>34</v>
      </c>
      <c r="G401" s="105" t="s">
        <v>133</v>
      </c>
      <c r="H401" s="20" cm="1">
        <f t="array" ref="H401">INDEX(Financials!$B$5:$AI$260,FinancialWalk!K401,FinancialWalk!L401)</f>
        <v>235881891.67516816</v>
      </c>
      <c r="K401">
        <f>SUMIFS(Financials!$A$5:$A$260,Financials!$D$5:$D$260,FinancialWalk!D401,Financials!$E$5:$E$260,FinancialWalk!E401,Financials!$F$5:$F$260,FinancialWalk!F401)</f>
        <v>121</v>
      </c>
      <c r="L401">
        <f t="shared" si="59"/>
        <v>20</v>
      </c>
    </row>
    <row r="402" spans="1:12" x14ac:dyDescent="0.3">
      <c r="B402" t="str">
        <f>B401</f>
        <v>MarinusPortlandYallourn</v>
      </c>
      <c r="C402" t="s">
        <v>64</v>
      </c>
      <c r="D402">
        <v>0.95</v>
      </c>
      <c r="E402" t="str">
        <f>E401</f>
        <v>Cal-37</v>
      </c>
      <c r="F402" t="s">
        <v>34</v>
      </c>
      <c r="G402" s="105" t="s">
        <v>133</v>
      </c>
      <c r="H402" s="20" cm="1">
        <f t="array" ref="H402">INDEX(Financials!$B$5:$AI$260,FinancialWalk!K402,FinancialWalk!L402)</f>
        <v>134534000.54299134</v>
      </c>
      <c r="K402">
        <f>SUMIFS(Financials!$A$5:$A$260,Financials!$D$5:$D$260,FinancialWalk!D402,Financials!$E$5:$E$260,FinancialWalk!E402,Financials!$F$5:$F$260,FinancialWalk!F402)</f>
        <v>122</v>
      </c>
      <c r="L402">
        <f t="shared" si="59"/>
        <v>20</v>
      </c>
    </row>
    <row r="403" spans="1:12" x14ac:dyDescent="0.3">
      <c r="B403" t="str">
        <f t="shared" ref="B403:B422" si="60">B402</f>
        <v>MarinusPortlandYallourn</v>
      </c>
      <c r="C403" t="s">
        <v>64</v>
      </c>
      <c r="D403">
        <v>0.95</v>
      </c>
      <c r="E403" t="str">
        <f t="shared" ref="E403:E422" si="61">E402</f>
        <v>Cal-37</v>
      </c>
      <c r="F403" t="s">
        <v>34</v>
      </c>
      <c r="G403" s="105" t="s">
        <v>133</v>
      </c>
      <c r="H403" s="20" cm="1">
        <f t="array" ref="H403">INDEX(Financials!$B$5:$AI$260,FinancialWalk!K403,FinancialWalk!L403)</f>
        <v>134534000.54299134</v>
      </c>
      <c r="K403">
        <f>SUMIFS(Financials!$A$5:$A$260,Financials!$D$5:$D$260,FinancialWalk!D403,Financials!$E$5:$E$260,FinancialWalk!E403,Financials!$F$5:$F$260,FinancialWalk!F403)</f>
        <v>122</v>
      </c>
      <c r="L403">
        <f t="shared" si="59"/>
        <v>20</v>
      </c>
    </row>
    <row r="404" spans="1:12" x14ac:dyDescent="0.3">
      <c r="B404" t="str">
        <f t="shared" si="60"/>
        <v>MarinusPortlandYallourn</v>
      </c>
      <c r="C404" t="s">
        <v>64</v>
      </c>
      <c r="D404">
        <v>0.95</v>
      </c>
      <c r="E404" t="str">
        <f t="shared" si="61"/>
        <v>Cal-37</v>
      </c>
      <c r="F404" t="s">
        <v>34</v>
      </c>
      <c r="G404" s="105" t="s">
        <v>133</v>
      </c>
      <c r="H404" s="20" cm="1">
        <f t="array" ref="H404">INDEX(Financials!$B$5:$AI$260,FinancialWalk!K404,FinancialWalk!L404)</f>
        <v>134534000.54299134</v>
      </c>
      <c r="K404">
        <f>SUMIFS(Financials!$A$5:$A$260,Financials!$D$5:$D$260,FinancialWalk!D404,Financials!$E$5:$E$260,FinancialWalk!E404,Financials!$F$5:$F$260,FinancialWalk!F404)</f>
        <v>122</v>
      </c>
      <c r="L404">
        <f t="shared" si="59"/>
        <v>20</v>
      </c>
    </row>
    <row r="405" spans="1:12" x14ac:dyDescent="0.3">
      <c r="B405" t="str">
        <f t="shared" si="60"/>
        <v>MarinusPortlandYallourn</v>
      </c>
      <c r="C405" t="s">
        <v>64</v>
      </c>
      <c r="D405">
        <v>0.75</v>
      </c>
      <c r="E405" t="str">
        <f t="shared" si="61"/>
        <v>Cal-37</v>
      </c>
      <c r="F405" t="s">
        <v>34</v>
      </c>
      <c r="G405" s="105" t="s">
        <v>133</v>
      </c>
      <c r="H405" s="20" cm="1">
        <f t="array" ref="H405">INDEX(Financials!$B$5:$AI$260,FinancialWalk!K405,FinancialWalk!L405)</f>
        <v>83647840.328956664</v>
      </c>
      <c r="K405">
        <f>SUMIFS(Financials!$A$5:$A$260,Financials!$D$5:$D$260,FinancialWalk!D405,Financials!$E$5:$E$260,FinancialWalk!E405,Financials!$F$5:$F$260,FinancialWalk!F405)</f>
        <v>123</v>
      </c>
      <c r="L405">
        <f t="shared" si="59"/>
        <v>20</v>
      </c>
    </row>
    <row r="406" spans="1:12" x14ac:dyDescent="0.3">
      <c r="B406" t="str">
        <f t="shared" si="60"/>
        <v>MarinusPortlandYallourn</v>
      </c>
      <c r="C406" t="s">
        <v>64</v>
      </c>
      <c r="D406">
        <v>0.75</v>
      </c>
      <c r="E406" t="str">
        <f t="shared" si="61"/>
        <v>Cal-37</v>
      </c>
      <c r="F406" t="s">
        <v>34</v>
      </c>
      <c r="G406" s="105" t="s">
        <v>133</v>
      </c>
      <c r="H406" s="20" cm="1">
        <f t="array" ref="H406">INDEX(Financials!$B$5:$AI$260,FinancialWalk!K406,FinancialWalk!L406)</f>
        <v>83647840.328956664</v>
      </c>
      <c r="K406">
        <f>SUMIFS(Financials!$A$5:$A$260,Financials!$D$5:$D$260,FinancialWalk!D406,Financials!$E$5:$E$260,FinancialWalk!E406,Financials!$F$5:$F$260,FinancialWalk!F406)</f>
        <v>123</v>
      </c>
      <c r="L406">
        <f t="shared" si="59"/>
        <v>20</v>
      </c>
    </row>
    <row r="407" spans="1:12" x14ac:dyDescent="0.3">
      <c r="B407" t="str">
        <f t="shared" si="60"/>
        <v>MarinusPortlandYallourn</v>
      </c>
      <c r="C407" t="s">
        <v>64</v>
      </c>
      <c r="D407">
        <v>0.75</v>
      </c>
      <c r="E407" t="str">
        <f t="shared" si="61"/>
        <v>Cal-37</v>
      </c>
      <c r="F407" t="s">
        <v>34</v>
      </c>
      <c r="G407" s="105" t="s">
        <v>133</v>
      </c>
      <c r="H407" s="20" cm="1">
        <f t="array" ref="H407">INDEX(Financials!$B$5:$AI$260,FinancialWalk!K407,FinancialWalk!L407)</f>
        <v>83647840.328956664</v>
      </c>
      <c r="K407">
        <f>SUMIFS(Financials!$A$5:$A$260,Financials!$D$5:$D$260,FinancialWalk!D407,Financials!$E$5:$E$260,FinancialWalk!E407,Financials!$F$5:$F$260,FinancialWalk!F407)</f>
        <v>123</v>
      </c>
      <c r="L407">
        <f t="shared" si="59"/>
        <v>20</v>
      </c>
    </row>
    <row r="408" spans="1:12" x14ac:dyDescent="0.3">
      <c r="B408" t="str">
        <f t="shared" si="60"/>
        <v>MarinusPortlandYallourn</v>
      </c>
      <c r="C408" t="s">
        <v>64</v>
      </c>
      <c r="D408">
        <v>0.75</v>
      </c>
      <c r="E408" t="str">
        <f t="shared" si="61"/>
        <v>Cal-37</v>
      </c>
      <c r="F408" t="s">
        <v>34</v>
      </c>
      <c r="G408" s="105" t="s">
        <v>133</v>
      </c>
      <c r="H408" s="20" cm="1">
        <f t="array" ref="H408">INDEX(Financials!$B$5:$AI$260,FinancialWalk!K408,FinancialWalk!L408)</f>
        <v>83647840.328956664</v>
      </c>
      <c r="K408">
        <f>SUMIFS(Financials!$A$5:$A$260,Financials!$D$5:$D$260,FinancialWalk!D408,Financials!$E$5:$E$260,FinancialWalk!E408,Financials!$F$5:$F$260,FinancialWalk!F408)</f>
        <v>123</v>
      </c>
      <c r="L408">
        <f t="shared" si="59"/>
        <v>20</v>
      </c>
    </row>
    <row r="409" spans="1:12" x14ac:dyDescent="0.3">
      <c r="B409" t="str">
        <f t="shared" si="60"/>
        <v>MarinusPortlandYallourn</v>
      </c>
      <c r="C409" t="s">
        <v>64</v>
      </c>
      <c r="D409">
        <v>0.5</v>
      </c>
      <c r="E409" t="str">
        <f t="shared" si="61"/>
        <v>Cal-37</v>
      </c>
      <c r="F409" t="s">
        <v>34</v>
      </c>
      <c r="G409" s="105" t="s">
        <v>133</v>
      </c>
      <c r="H409" s="20" cm="1">
        <f t="array" ref="H409">INDEX(Financials!$B$5:$AI$260,FinancialWalk!K409,FinancialWalk!L409)</f>
        <v>45664069.013297603</v>
      </c>
      <c r="K409">
        <f>SUMIFS(Financials!$A$5:$A$260,Financials!$D$5:$D$260,FinancialWalk!D409,Financials!$E$5:$E$260,FinancialWalk!E409,Financials!$F$5:$F$260,FinancialWalk!F409)</f>
        <v>124</v>
      </c>
      <c r="L409">
        <f t="shared" si="59"/>
        <v>20</v>
      </c>
    </row>
    <row r="410" spans="1:12" x14ac:dyDescent="0.3">
      <c r="B410" t="str">
        <f t="shared" si="60"/>
        <v>MarinusPortlandYallourn</v>
      </c>
      <c r="C410" t="s">
        <v>64</v>
      </c>
      <c r="D410">
        <v>0.5</v>
      </c>
      <c r="E410" t="str">
        <f t="shared" si="61"/>
        <v>Cal-37</v>
      </c>
      <c r="F410" t="s">
        <v>34</v>
      </c>
      <c r="G410" s="105" t="s">
        <v>133</v>
      </c>
      <c r="H410" s="20" cm="1">
        <f t="array" ref="H410">INDEX(Financials!$B$5:$AI$260,FinancialWalk!K410,FinancialWalk!L410)</f>
        <v>45664069.013297603</v>
      </c>
      <c r="K410">
        <f>SUMIFS(Financials!$A$5:$A$260,Financials!$D$5:$D$260,FinancialWalk!D410,Financials!$E$5:$E$260,FinancialWalk!E410,Financials!$F$5:$F$260,FinancialWalk!F410)</f>
        <v>124</v>
      </c>
      <c r="L410">
        <f t="shared" si="59"/>
        <v>20</v>
      </c>
    </row>
    <row r="411" spans="1:12" x14ac:dyDescent="0.3">
      <c r="B411" t="str">
        <f t="shared" si="60"/>
        <v>MarinusPortlandYallourn</v>
      </c>
      <c r="C411" t="s">
        <v>64</v>
      </c>
      <c r="D411">
        <v>0.5</v>
      </c>
      <c r="E411" t="str">
        <f t="shared" si="61"/>
        <v>Cal-37</v>
      </c>
      <c r="F411" t="s">
        <v>34</v>
      </c>
      <c r="G411" s="105" t="s">
        <v>133</v>
      </c>
      <c r="H411" s="20" cm="1">
        <f t="array" ref="H411">INDEX(Financials!$B$5:$AI$260,FinancialWalk!K411,FinancialWalk!L411)</f>
        <v>45664069.013297603</v>
      </c>
      <c r="K411">
        <f>SUMIFS(Financials!$A$5:$A$260,Financials!$D$5:$D$260,FinancialWalk!D411,Financials!$E$5:$E$260,FinancialWalk!E411,Financials!$F$5:$F$260,FinancialWalk!F411)</f>
        <v>124</v>
      </c>
      <c r="L411">
        <f t="shared" si="59"/>
        <v>20</v>
      </c>
    </row>
    <row r="412" spans="1:12" x14ac:dyDescent="0.3">
      <c r="B412" t="str">
        <f t="shared" si="60"/>
        <v>MarinusPortlandYallourn</v>
      </c>
      <c r="C412" t="s">
        <v>64</v>
      </c>
      <c r="D412">
        <v>0.5</v>
      </c>
      <c r="E412" t="str">
        <f t="shared" si="61"/>
        <v>Cal-37</v>
      </c>
      <c r="F412" t="s">
        <v>34</v>
      </c>
      <c r="G412" s="105" t="s">
        <v>133</v>
      </c>
      <c r="H412" s="20" cm="1">
        <f t="array" ref="H412">INDEX(Financials!$B$5:$AI$260,FinancialWalk!K412,FinancialWalk!L412)</f>
        <v>45664069.013297603</v>
      </c>
      <c r="K412">
        <f>SUMIFS(Financials!$A$5:$A$260,Financials!$D$5:$D$260,FinancialWalk!D412,Financials!$E$5:$E$260,FinancialWalk!E412,Financials!$F$5:$F$260,FinancialWalk!F412)</f>
        <v>124</v>
      </c>
      <c r="L412">
        <f t="shared" si="59"/>
        <v>20</v>
      </c>
    </row>
    <row r="413" spans="1:12" x14ac:dyDescent="0.3">
      <c r="B413" t="str">
        <f t="shared" si="60"/>
        <v>MarinusPortlandYallourn</v>
      </c>
      <c r="C413" t="s">
        <v>64</v>
      </c>
      <c r="D413">
        <v>0.5</v>
      </c>
      <c r="E413" t="str">
        <f t="shared" si="61"/>
        <v>Cal-37</v>
      </c>
      <c r="F413" t="s">
        <v>34</v>
      </c>
      <c r="G413" s="105" t="s">
        <v>133</v>
      </c>
      <c r="H413" s="20" cm="1">
        <f t="array" ref="H413">INDEX(Financials!$B$5:$AI$260,FinancialWalk!K413,FinancialWalk!L413)</f>
        <v>45664069.013297603</v>
      </c>
      <c r="K413">
        <f>SUMIFS(Financials!$A$5:$A$260,Financials!$D$5:$D$260,FinancialWalk!D413,Financials!$E$5:$E$260,FinancialWalk!E413,Financials!$F$5:$F$260,FinancialWalk!F413)</f>
        <v>124</v>
      </c>
      <c r="L413">
        <f t="shared" si="59"/>
        <v>20</v>
      </c>
    </row>
    <row r="414" spans="1:12" x14ac:dyDescent="0.3">
      <c r="B414" t="str">
        <f t="shared" si="60"/>
        <v>MarinusPortlandYallourn</v>
      </c>
      <c r="C414" t="s">
        <v>64</v>
      </c>
      <c r="D414">
        <v>0.25</v>
      </c>
      <c r="E414" t="str">
        <f t="shared" si="61"/>
        <v>Cal-37</v>
      </c>
      <c r="F414" t="s">
        <v>34</v>
      </c>
      <c r="G414" s="105" t="s">
        <v>133</v>
      </c>
      <c r="H414" s="20" cm="1">
        <f t="array" ref="H414">INDEX(Financials!$B$5:$AI$260,FinancialWalk!K414,FinancialWalk!L414)</f>
        <v>7991183.4621551875</v>
      </c>
      <c r="K414">
        <f>SUMIFS(Financials!$A$5:$A$260,Financials!$D$5:$D$260,FinancialWalk!D414,Financials!$E$5:$E$260,FinancialWalk!E414,Financials!$F$5:$F$260,FinancialWalk!F414)</f>
        <v>125</v>
      </c>
      <c r="L414">
        <f t="shared" si="59"/>
        <v>20</v>
      </c>
    </row>
    <row r="415" spans="1:12" x14ac:dyDescent="0.3">
      <c r="B415" t="str">
        <f t="shared" si="60"/>
        <v>MarinusPortlandYallourn</v>
      </c>
      <c r="C415" t="s">
        <v>64</v>
      </c>
      <c r="D415">
        <v>0.25</v>
      </c>
      <c r="E415" t="str">
        <f t="shared" si="61"/>
        <v>Cal-37</v>
      </c>
      <c r="F415" t="s">
        <v>34</v>
      </c>
      <c r="G415" s="105" t="s">
        <v>133</v>
      </c>
      <c r="H415" s="20" cm="1">
        <f t="array" ref="H415">INDEX(Financials!$B$5:$AI$260,FinancialWalk!K415,FinancialWalk!L415)</f>
        <v>7991183.4621551875</v>
      </c>
      <c r="K415">
        <f>SUMIFS(Financials!$A$5:$A$260,Financials!$D$5:$D$260,FinancialWalk!D415,Financials!$E$5:$E$260,FinancialWalk!E415,Financials!$F$5:$F$260,FinancialWalk!F415)</f>
        <v>125</v>
      </c>
      <c r="L415">
        <f t="shared" si="59"/>
        <v>20</v>
      </c>
    </row>
    <row r="416" spans="1:12" x14ac:dyDescent="0.3">
      <c r="B416" t="str">
        <f t="shared" si="60"/>
        <v>MarinusPortlandYallourn</v>
      </c>
      <c r="C416" t="s">
        <v>64</v>
      </c>
      <c r="D416">
        <v>0.25</v>
      </c>
      <c r="E416" t="str">
        <f t="shared" si="61"/>
        <v>Cal-37</v>
      </c>
      <c r="F416" t="s">
        <v>34</v>
      </c>
      <c r="G416" s="105" t="s">
        <v>133</v>
      </c>
      <c r="H416" s="20" cm="1">
        <f t="array" ref="H416">INDEX(Financials!$B$5:$AI$260,FinancialWalk!K416,FinancialWalk!L416)</f>
        <v>7991183.4621551875</v>
      </c>
      <c r="K416">
        <f>SUMIFS(Financials!$A$5:$A$260,Financials!$D$5:$D$260,FinancialWalk!D416,Financials!$E$5:$E$260,FinancialWalk!E416,Financials!$F$5:$F$260,FinancialWalk!F416)</f>
        <v>125</v>
      </c>
      <c r="L416">
        <f t="shared" si="59"/>
        <v>20</v>
      </c>
    </row>
    <row r="417" spans="2:12" x14ac:dyDescent="0.3">
      <c r="B417" t="str">
        <f t="shared" si="60"/>
        <v>MarinusPortlandYallourn</v>
      </c>
      <c r="C417" t="s">
        <v>64</v>
      </c>
      <c r="D417">
        <v>0.25</v>
      </c>
      <c r="E417" t="str">
        <f t="shared" si="61"/>
        <v>Cal-37</v>
      </c>
      <c r="F417" t="s">
        <v>34</v>
      </c>
      <c r="G417" s="105" t="s">
        <v>133</v>
      </c>
      <c r="H417" s="20" cm="1">
        <f t="array" ref="H417">INDEX(Financials!$B$5:$AI$260,FinancialWalk!K417,FinancialWalk!L417)</f>
        <v>7991183.4621551875</v>
      </c>
      <c r="K417">
        <f>SUMIFS(Financials!$A$5:$A$260,Financials!$D$5:$D$260,FinancialWalk!D417,Financials!$E$5:$E$260,FinancialWalk!E417,Financials!$F$5:$F$260,FinancialWalk!F417)</f>
        <v>125</v>
      </c>
      <c r="L417">
        <f t="shared" si="59"/>
        <v>20</v>
      </c>
    </row>
    <row r="418" spans="2:12" x14ac:dyDescent="0.3">
      <c r="B418" t="str">
        <f t="shared" si="60"/>
        <v>MarinusPortlandYallourn</v>
      </c>
      <c r="C418" t="s">
        <v>64</v>
      </c>
      <c r="D418">
        <v>0.05</v>
      </c>
      <c r="E418" t="str">
        <f t="shared" si="61"/>
        <v>Cal-37</v>
      </c>
      <c r="F418" t="s">
        <v>34</v>
      </c>
      <c r="G418" s="105" t="s">
        <v>133</v>
      </c>
      <c r="H418" s="20" cm="1">
        <f t="array" ref="H418">INDEX(Financials!$B$5:$AI$260,FinancialWalk!K418,FinancialWalk!L418)</f>
        <v>-36913163.102264687</v>
      </c>
      <c r="K418">
        <f>SUMIFS(Financials!$A$5:$A$260,Financials!$D$5:$D$260,FinancialWalk!D418,Financials!$E$5:$E$260,FinancialWalk!E418,Financials!$F$5:$F$260,FinancialWalk!F418)</f>
        <v>126</v>
      </c>
      <c r="L418">
        <f t="shared" si="59"/>
        <v>20</v>
      </c>
    </row>
    <row r="419" spans="2:12" x14ac:dyDescent="0.3">
      <c r="B419" t="str">
        <f t="shared" si="60"/>
        <v>MarinusPortlandYallourn</v>
      </c>
      <c r="C419" t="s">
        <v>64</v>
      </c>
      <c r="D419">
        <v>0.05</v>
      </c>
      <c r="E419" t="str">
        <f t="shared" si="61"/>
        <v>Cal-37</v>
      </c>
      <c r="F419" t="s">
        <v>34</v>
      </c>
      <c r="G419" s="105" t="s">
        <v>133</v>
      </c>
      <c r="H419" s="20" cm="1">
        <f t="array" ref="H419">INDEX(Financials!$B$5:$AI$260,FinancialWalk!K419,FinancialWalk!L419)</f>
        <v>-36913163.102264687</v>
      </c>
      <c r="K419">
        <f>SUMIFS(Financials!$A$5:$A$260,Financials!$D$5:$D$260,FinancialWalk!D419,Financials!$E$5:$E$260,FinancialWalk!E419,Financials!$F$5:$F$260,FinancialWalk!F419)</f>
        <v>126</v>
      </c>
      <c r="L419">
        <f t="shared" si="59"/>
        <v>20</v>
      </c>
    </row>
    <row r="420" spans="2:12" x14ac:dyDescent="0.3">
      <c r="B420" t="str">
        <f t="shared" si="60"/>
        <v>MarinusPortlandYallourn</v>
      </c>
      <c r="C420" t="s">
        <v>64</v>
      </c>
      <c r="D420">
        <v>0.05</v>
      </c>
      <c r="E420" t="str">
        <f t="shared" si="61"/>
        <v>Cal-37</v>
      </c>
      <c r="F420" t="s">
        <v>34</v>
      </c>
      <c r="G420" s="105" t="s">
        <v>133</v>
      </c>
      <c r="H420" s="20" cm="1">
        <f t="array" ref="H420">INDEX(Financials!$B$5:$AI$260,FinancialWalk!K420,FinancialWalk!L420)</f>
        <v>-36913163.102264687</v>
      </c>
      <c r="K420">
        <f>SUMIFS(Financials!$A$5:$A$260,Financials!$D$5:$D$260,FinancialWalk!D420,Financials!$E$5:$E$260,FinancialWalk!E420,Financials!$F$5:$F$260,FinancialWalk!F420)</f>
        <v>126</v>
      </c>
      <c r="L420">
        <f t="shared" si="59"/>
        <v>20</v>
      </c>
    </row>
    <row r="421" spans="2:12" x14ac:dyDescent="0.3">
      <c r="B421" t="str">
        <f t="shared" si="60"/>
        <v>MarinusPortlandYallourn</v>
      </c>
      <c r="C421" t="s">
        <v>64</v>
      </c>
      <c r="D421">
        <v>0</v>
      </c>
      <c r="E421" t="str">
        <f t="shared" si="61"/>
        <v>Cal-37</v>
      </c>
      <c r="F421" t="s">
        <v>34</v>
      </c>
      <c r="G421" s="105" t="s">
        <v>133</v>
      </c>
      <c r="H421" s="20" cm="1">
        <f t="array" ref="H421">INDEX(Financials!$B$5:$AI$260,FinancialWalk!K421,FinancialWalk!L421)</f>
        <v>-84111323.50556241</v>
      </c>
      <c r="K421">
        <f>SUMIFS(Financials!$A$5:$A$260,Financials!$D$5:$D$260,FinancialWalk!D421,Financials!$E$5:$E$260,FinancialWalk!E421,Financials!$F$5:$F$260,FinancialWalk!F421)</f>
        <v>127</v>
      </c>
      <c r="L421">
        <f t="shared" si="59"/>
        <v>20</v>
      </c>
    </row>
    <row r="422" spans="2:12" x14ac:dyDescent="0.3">
      <c r="B422" t="str">
        <f t="shared" si="60"/>
        <v>MarinusPortlandYallourn</v>
      </c>
      <c r="C422" t="s">
        <v>64</v>
      </c>
      <c r="D422" t="s">
        <v>24</v>
      </c>
      <c r="E422" t="str">
        <f t="shared" si="61"/>
        <v>Cal-37</v>
      </c>
      <c r="F422" t="s">
        <v>34</v>
      </c>
      <c r="G422" s="105" t="s">
        <v>133</v>
      </c>
      <c r="H422" s="20" cm="1">
        <f t="array" ref="H422">INDEX(Financials!$B$5:$AI$260,FinancialWalk!K422,FinancialWalk!L422)</f>
        <v>46643551.445365727</v>
      </c>
      <c r="K422">
        <f>SUMIFS(Financials!$A$5:$A$260,Financials!$D$5:$D$260,FinancialWalk!D422,Financials!$E$5:$E$260,FinancialWalk!E422,Financials!$F$5:$F$260,FinancialWalk!F422)</f>
        <v>128</v>
      </c>
      <c r="L422">
        <f t="shared" si="59"/>
        <v>20</v>
      </c>
    </row>
    <row r="423" spans="2:12" x14ac:dyDescent="0.3">
      <c r="B423" t="str">
        <f>$B$2</f>
        <v>MarinusPortlandYallourn</v>
      </c>
      <c r="C423" t="s">
        <v>64</v>
      </c>
      <c r="D423">
        <v>1</v>
      </c>
      <c r="E423" t="s">
        <v>18</v>
      </c>
      <c r="F423" t="s">
        <v>44</v>
      </c>
      <c r="G423" s="105" t="s">
        <v>133</v>
      </c>
      <c r="H423" s="20" cm="1">
        <f t="array" ref="H423">INDEX(Financials!$B$5:$AI$260,FinancialWalk!K423,FinancialWalk!L423)</f>
        <v>235881891.67516816</v>
      </c>
      <c r="K423">
        <f>SUMIFS(Financials!$A$5:$A$260,Financials!$D$5:$D$260,FinancialWalk!D423,Financials!$E$5:$E$260,FinancialWalk!E423,Financials!$F$5:$F$260,FinancialWalk!F423)</f>
        <v>249</v>
      </c>
      <c r="L423">
        <f t="shared" si="59"/>
        <v>20</v>
      </c>
    </row>
    <row r="424" spans="2:12" x14ac:dyDescent="0.3">
      <c r="B424" t="str">
        <f>B423</f>
        <v>MarinusPortlandYallourn</v>
      </c>
      <c r="C424" t="s">
        <v>64</v>
      </c>
      <c r="D424">
        <v>0.95</v>
      </c>
      <c r="E424" t="str">
        <f>E423</f>
        <v>Cal-37</v>
      </c>
      <c r="F424" t="s">
        <v>44</v>
      </c>
      <c r="G424" s="105" t="s">
        <v>133</v>
      </c>
      <c r="H424" s="20" cm="1">
        <f t="array" ref="H424">INDEX(Financials!$B$5:$AI$260,FinancialWalk!K424,FinancialWalk!L424)</f>
        <v>134534000.54299134</v>
      </c>
      <c r="K424">
        <f>SUMIFS(Financials!$A$5:$A$260,Financials!$D$5:$D$260,FinancialWalk!D424,Financials!$E$5:$E$260,FinancialWalk!E424,Financials!$F$5:$F$260,FinancialWalk!F424)</f>
        <v>250</v>
      </c>
      <c r="L424">
        <f t="shared" si="59"/>
        <v>20</v>
      </c>
    </row>
    <row r="425" spans="2:12" x14ac:dyDescent="0.3">
      <c r="B425" t="str">
        <f t="shared" ref="B425:B444" si="62">B424</f>
        <v>MarinusPortlandYallourn</v>
      </c>
      <c r="C425" t="s">
        <v>64</v>
      </c>
      <c r="D425">
        <v>0.95</v>
      </c>
      <c r="E425" t="str">
        <f t="shared" ref="E425:E444" si="63">E424</f>
        <v>Cal-37</v>
      </c>
      <c r="F425" t="s">
        <v>44</v>
      </c>
      <c r="G425" s="105" t="s">
        <v>133</v>
      </c>
      <c r="H425" s="20" cm="1">
        <f t="array" ref="H425">INDEX(Financials!$B$5:$AI$260,FinancialWalk!K425,FinancialWalk!L425)</f>
        <v>134534000.54299134</v>
      </c>
      <c r="K425">
        <f>SUMIFS(Financials!$A$5:$A$260,Financials!$D$5:$D$260,FinancialWalk!D425,Financials!$E$5:$E$260,FinancialWalk!E425,Financials!$F$5:$F$260,FinancialWalk!F425)</f>
        <v>250</v>
      </c>
      <c r="L425">
        <f t="shared" si="59"/>
        <v>20</v>
      </c>
    </row>
    <row r="426" spans="2:12" x14ac:dyDescent="0.3">
      <c r="B426" t="str">
        <f t="shared" si="62"/>
        <v>MarinusPortlandYallourn</v>
      </c>
      <c r="C426" t="s">
        <v>64</v>
      </c>
      <c r="D426">
        <v>0.95</v>
      </c>
      <c r="E426" t="str">
        <f t="shared" si="63"/>
        <v>Cal-37</v>
      </c>
      <c r="F426" t="s">
        <v>44</v>
      </c>
      <c r="G426" s="105" t="s">
        <v>133</v>
      </c>
      <c r="H426" s="20" cm="1">
        <f t="array" ref="H426">INDEX(Financials!$B$5:$AI$260,FinancialWalk!K426,FinancialWalk!L426)</f>
        <v>134534000.54299134</v>
      </c>
      <c r="K426">
        <f>SUMIFS(Financials!$A$5:$A$260,Financials!$D$5:$D$260,FinancialWalk!D426,Financials!$E$5:$E$260,FinancialWalk!E426,Financials!$F$5:$F$260,FinancialWalk!F426)</f>
        <v>250</v>
      </c>
      <c r="L426">
        <f t="shared" si="59"/>
        <v>20</v>
      </c>
    </row>
    <row r="427" spans="2:12" x14ac:dyDescent="0.3">
      <c r="B427" t="str">
        <f t="shared" si="62"/>
        <v>MarinusPortlandYallourn</v>
      </c>
      <c r="C427" t="s">
        <v>64</v>
      </c>
      <c r="D427">
        <v>0.75</v>
      </c>
      <c r="E427" t="str">
        <f t="shared" si="63"/>
        <v>Cal-37</v>
      </c>
      <c r="F427" t="s">
        <v>44</v>
      </c>
      <c r="G427" s="105" t="s">
        <v>133</v>
      </c>
      <c r="H427" s="20" cm="1">
        <f t="array" ref="H427">INDEX(Financials!$B$5:$AI$260,FinancialWalk!K427,FinancialWalk!L427)</f>
        <v>83647840.328956664</v>
      </c>
      <c r="K427">
        <f>SUMIFS(Financials!$A$5:$A$260,Financials!$D$5:$D$260,FinancialWalk!D427,Financials!$E$5:$E$260,FinancialWalk!E427,Financials!$F$5:$F$260,FinancialWalk!F427)</f>
        <v>251</v>
      </c>
      <c r="L427">
        <f t="shared" si="59"/>
        <v>20</v>
      </c>
    </row>
    <row r="428" spans="2:12" x14ac:dyDescent="0.3">
      <c r="B428" t="str">
        <f t="shared" si="62"/>
        <v>MarinusPortlandYallourn</v>
      </c>
      <c r="C428" t="s">
        <v>64</v>
      </c>
      <c r="D428">
        <v>0.75</v>
      </c>
      <c r="E428" t="str">
        <f t="shared" si="63"/>
        <v>Cal-37</v>
      </c>
      <c r="F428" t="s">
        <v>44</v>
      </c>
      <c r="G428" s="105" t="s">
        <v>133</v>
      </c>
      <c r="H428" s="20" cm="1">
        <f t="array" ref="H428">INDEX(Financials!$B$5:$AI$260,FinancialWalk!K428,FinancialWalk!L428)</f>
        <v>83647840.328956664</v>
      </c>
      <c r="K428">
        <f>SUMIFS(Financials!$A$5:$A$260,Financials!$D$5:$D$260,FinancialWalk!D428,Financials!$E$5:$E$260,FinancialWalk!E428,Financials!$F$5:$F$260,FinancialWalk!F428)</f>
        <v>251</v>
      </c>
      <c r="L428">
        <f t="shared" si="59"/>
        <v>20</v>
      </c>
    </row>
    <row r="429" spans="2:12" x14ac:dyDescent="0.3">
      <c r="B429" t="str">
        <f t="shared" si="62"/>
        <v>MarinusPortlandYallourn</v>
      </c>
      <c r="C429" t="s">
        <v>64</v>
      </c>
      <c r="D429">
        <v>0.75</v>
      </c>
      <c r="E429" t="str">
        <f t="shared" si="63"/>
        <v>Cal-37</v>
      </c>
      <c r="F429" t="s">
        <v>44</v>
      </c>
      <c r="G429" s="105" t="s">
        <v>133</v>
      </c>
      <c r="H429" s="20" cm="1">
        <f t="array" ref="H429">INDEX(Financials!$B$5:$AI$260,FinancialWalk!K429,FinancialWalk!L429)</f>
        <v>83647840.328956664</v>
      </c>
      <c r="K429">
        <f>SUMIFS(Financials!$A$5:$A$260,Financials!$D$5:$D$260,FinancialWalk!D429,Financials!$E$5:$E$260,FinancialWalk!E429,Financials!$F$5:$F$260,FinancialWalk!F429)</f>
        <v>251</v>
      </c>
      <c r="L429">
        <f t="shared" si="59"/>
        <v>20</v>
      </c>
    </row>
    <row r="430" spans="2:12" x14ac:dyDescent="0.3">
      <c r="B430" t="str">
        <f t="shared" si="62"/>
        <v>MarinusPortlandYallourn</v>
      </c>
      <c r="C430" t="s">
        <v>64</v>
      </c>
      <c r="D430">
        <v>0.75</v>
      </c>
      <c r="E430" t="str">
        <f t="shared" si="63"/>
        <v>Cal-37</v>
      </c>
      <c r="F430" t="s">
        <v>44</v>
      </c>
      <c r="G430" s="105" t="s">
        <v>133</v>
      </c>
      <c r="H430" s="20" cm="1">
        <f t="array" ref="H430">INDEX(Financials!$B$5:$AI$260,FinancialWalk!K430,FinancialWalk!L430)</f>
        <v>83647840.328956664</v>
      </c>
      <c r="K430">
        <f>SUMIFS(Financials!$A$5:$A$260,Financials!$D$5:$D$260,FinancialWalk!D430,Financials!$E$5:$E$260,FinancialWalk!E430,Financials!$F$5:$F$260,FinancialWalk!F430)</f>
        <v>251</v>
      </c>
      <c r="L430">
        <f t="shared" si="59"/>
        <v>20</v>
      </c>
    </row>
    <row r="431" spans="2:12" x14ac:dyDescent="0.3">
      <c r="B431" t="str">
        <f t="shared" si="62"/>
        <v>MarinusPortlandYallourn</v>
      </c>
      <c r="C431" t="s">
        <v>64</v>
      </c>
      <c r="D431">
        <v>0.5</v>
      </c>
      <c r="E431" t="str">
        <f t="shared" si="63"/>
        <v>Cal-37</v>
      </c>
      <c r="F431" t="s">
        <v>44</v>
      </c>
      <c r="G431" s="105" t="s">
        <v>133</v>
      </c>
      <c r="H431" s="20" cm="1">
        <f t="array" ref="H431">INDEX(Financials!$B$5:$AI$260,FinancialWalk!K431,FinancialWalk!L431)</f>
        <v>45664069.013297603</v>
      </c>
      <c r="K431">
        <f>SUMIFS(Financials!$A$5:$A$260,Financials!$D$5:$D$260,FinancialWalk!D431,Financials!$E$5:$E$260,FinancialWalk!E431,Financials!$F$5:$F$260,FinancialWalk!F431)</f>
        <v>252</v>
      </c>
      <c r="L431">
        <f t="shared" si="59"/>
        <v>20</v>
      </c>
    </row>
    <row r="432" spans="2:12" x14ac:dyDescent="0.3">
      <c r="B432" t="str">
        <f t="shared" si="62"/>
        <v>MarinusPortlandYallourn</v>
      </c>
      <c r="C432" t="s">
        <v>64</v>
      </c>
      <c r="D432">
        <v>0.5</v>
      </c>
      <c r="E432" t="str">
        <f t="shared" si="63"/>
        <v>Cal-37</v>
      </c>
      <c r="F432" t="s">
        <v>44</v>
      </c>
      <c r="G432" s="105" t="s">
        <v>133</v>
      </c>
      <c r="H432" s="20" cm="1">
        <f t="array" ref="H432">INDEX(Financials!$B$5:$AI$260,FinancialWalk!K432,FinancialWalk!L432)</f>
        <v>45664069.013297603</v>
      </c>
      <c r="K432">
        <f>SUMIFS(Financials!$A$5:$A$260,Financials!$D$5:$D$260,FinancialWalk!D432,Financials!$E$5:$E$260,FinancialWalk!E432,Financials!$F$5:$F$260,FinancialWalk!F432)</f>
        <v>252</v>
      </c>
      <c r="L432">
        <f t="shared" si="59"/>
        <v>20</v>
      </c>
    </row>
    <row r="433" spans="1:12" x14ac:dyDescent="0.3">
      <c r="B433" t="str">
        <f t="shared" si="62"/>
        <v>MarinusPortlandYallourn</v>
      </c>
      <c r="C433" t="s">
        <v>64</v>
      </c>
      <c r="D433">
        <v>0.5</v>
      </c>
      <c r="E433" t="str">
        <f t="shared" si="63"/>
        <v>Cal-37</v>
      </c>
      <c r="F433" t="s">
        <v>44</v>
      </c>
      <c r="G433" s="105" t="s">
        <v>133</v>
      </c>
      <c r="H433" s="20" cm="1">
        <f t="array" ref="H433">INDEX(Financials!$B$5:$AI$260,FinancialWalk!K433,FinancialWalk!L433)</f>
        <v>45664069.013297603</v>
      </c>
      <c r="K433">
        <f>SUMIFS(Financials!$A$5:$A$260,Financials!$D$5:$D$260,FinancialWalk!D433,Financials!$E$5:$E$260,FinancialWalk!E433,Financials!$F$5:$F$260,FinancialWalk!F433)</f>
        <v>252</v>
      </c>
      <c r="L433">
        <f t="shared" si="59"/>
        <v>20</v>
      </c>
    </row>
    <row r="434" spans="1:12" x14ac:dyDescent="0.3">
      <c r="B434" t="str">
        <f t="shared" si="62"/>
        <v>MarinusPortlandYallourn</v>
      </c>
      <c r="C434" t="s">
        <v>64</v>
      </c>
      <c r="D434">
        <v>0.5</v>
      </c>
      <c r="E434" t="str">
        <f t="shared" si="63"/>
        <v>Cal-37</v>
      </c>
      <c r="F434" t="s">
        <v>44</v>
      </c>
      <c r="G434" s="105" t="s">
        <v>133</v>
      </c>
      <c r="H434" s="20" cm="1">
        <f t="array" ref="H434">INDEX(Financials!$B$5:$AI$260,FinancialWalk!K434,FinancialWalk!L434)</f>
        <v>45664069.013297603</v>
      </c>
      <c r="K434">
        <f>SUMIFS(Financials!$A$5:$A$260,Financials!$D$5:$D$260,FinancialWalk!D434,Financials!$E$5:$E$260,FinancialWalk!E434,Financials!$F$5:$F$260,FinancialWalk!F434)</f>
        <v>252</v>
      </c>
      <c r="L434">
        <f t="shared" si="59"/>
        <v>20</v>
      </c>
    </row>
    <row r="435" spans="1:12" x14ac:dyDescent="0.3">
      <c r="B435" t="str">
        <f t="shared" si="62"/>
        <v>MarinusPortlandYallourn</v>
      </c>
      <c r="C435" t="s">
        <v>64</v>
      </c>
      <c r="D435">
        <v>0.5</v>
      </c>
      <c r="E435" t="str">
        <f t="shared" si="63"/>
        <v>Cal-37</v>
      </c>
      <c r="F435" t="s">
        <v>44</v>
      </c>
      <c r="G435" s="105" t="s">
        <v>133</v>
      </c>
      <c r="H435" s="20" cm="1">
        <f t="array" ref="H435">INDEX(Financials!$B$5:$AI$260,FinancialWalk!K435,FinancialWalk!L435)</f>
        <v>45664069.013297603</v>
      </c>
      <c r="K435">
        <f>SUMIFS(Financials!$A$5:$A$260,Financials!$D$5:$D$260,FinancialWalk!D435,Financials!$E$5:$E$260,FinancialWalk!E435,Financials!$F$5:$F$260,FinancialWalk!F435)</f>
        <v>252</v>
      </c>
      <c r="L435">
        <f t="shared" si="59"/>
        <v>20</v>
      </c>
    </row>
    <row r="436" spans="1:12" x14ac:dyDescent="0.3">
      <c r="B436" t="str">
        <f t="shared" si="62"/>
        <v>MarinusPortlandYallourn</v>
      </c>
      <c r="C436" t="s">
        <v>64</v>
      </c>
      <c r="D436">
        <v>0.25</v>
      </c>
      <c r="E436" t="str">
        <f t="shared" si="63"/>
        <v>Cal-37</v>
      </c>
      <c r="F436" t="s">
        <v>44</v>
      </c>
      <c r="G436" s="105" t="s">
        <v>133</v>
      </c>
      <c r="H436" s="20" cm="1">
        <f t="array" ref="H436">INDEX(Financials!$B$5:$AI$260,FinancialWalk!K436,FinancialWalk!L436)</f>
        <v>7991183.4621551875</v>
      </c>
      <c r="K436">
        <f>SUMIFS(Financials!$A$5:$A$260,Financials!$D$5:$D$260,FinancialWalk!D436,Financials!$E$5:$E$260,FinancialWalk!E436,Financials!$F$5:$F$260,FinancialWalk!F436)</f>
        <v>253</v>
      </c>
      <c r="L436">
        <f t="shared" si="59"/>
        <v>20</v>
      </c>
    </row>
    <row r="437" spans="1:12" x14ac:dyDescent="0.3">
      <c r="B437" t="str">
        <f t="shared" si="62"/>
        <v>MarinusPortlandYallourn</v>
      </c>
      <c r="C437" t="s">
        <v>64</v>
      </c>
      <c r="D437">
        <v>0.25</v>
      </c>
      <c r="E437" t="str">
        <f t="shared" si="63"/>
        <v>Cal-37</v>
      </c>
      <c r="F437" t="s">
        <v>44</v>
      </c>
      <c r="G437" s="105" t="s">
        <v>133</v>
      </c>
      <c r="H437" s="20" cm="1">
        <f t="array" ref="H437">INDEX(Financials!$B$5:$AI$260,FinancialWalk!K437,FinancialWalk!L437)</f>
        <v>7991183.4621551875</v>
      </c>
      <c r="K437">
        <f>SUMIFS(Financials!$A$5:$A$260,Financials!$D$5:$D$260,FinancialWalk!D437,Financials!$E$5:$E$260,FinancialWalk!E437,Financials!$F$5:$F$260,FinancialWalk!F437)</f>
        <v>253</v>
      </c>
      <c r="L437">
        <f t="shared" si="59"/>
        <v>20</v>
      </c>
    </row>
    <row r="438" spans="1:12" x14ac:dyDescent="0.3">
      <c r="B438" t="str">
        <f t="shared" si="62"/>
        <v>MarinusPortlandYallourn</v>
      </c>
      <c r="C438" t="s">
        <v>64</v>
      </c>
      <c r="D438">
        <v>0.25</v>
      </c>
      <c r="E438" t="str">
        <f t="shared" si="63"/>
        <v>Cal-37</v>
      </c>
      <c r="F438" t="s">
        <v>44</v>
      </c>
      <c r="G438" s="105" t="s">
        <v>133</v>
      </c>
      <c r="H438" s="20" cm="1">
        <f t="array" ref="H438">INDEX(Financials!$B$5:$AI$260,FinancialWalk!K438,FinancialWalk!L438)</f>
        <v>7991183.4621551875</v>
      </c>
      <c r="K438">
        <f>SUMIFS(Financials!$A$5:$A$260,Financials!$D$5:$D$260,FinancialWalk!D438,Financials!$E$5:$E$260,FinancialWalk!E438,Financials!$F$5:$F$260,FinancialWalk!F438)</f>
        <v>253</v>
      </c>
      <c r="L438">
        <f t="shared" si="59"/>
        <v>20</v>
      </c>
    </row>
    <row r="439" spans="1:12" x14ac:dyDescent="0.3">
      <c r="B439" t="str">
        <f t="shared" si="62"/>
        <v>MarinusPortlandYallourn</v>
      </c>
      <c r="C439" t="s">
        <v>64</v>
      </c>
      <c r="D439">
        <v>0.25</v>
      </c>
      <c r="E439" t="str">
        <f t="shared" si="63"/>
        <v>Cal-37</v>
      </c>
      <c r="F439" t="s">
        <v>44</v>
      </c>
      <c r="G439" s="105" t="s">
        <v>133</v>
      </c>
      <c r="H439" s="20" cm="1">
        <f t="array" ref="H439">INDEX(Financials!$B$5:$AI$260,FinancialWalk!K439,FinancialWalk!L439)</f>
        <v>7991183.4621551875</v>
      </c>
      <c r="K439">
        <f>SUMIFS(Financials!$A$5:$A$260,Financials!$D$5:$D$260,FinancialWalk!D439,Financials!$E$5:$E$260,FinancialWalk!E439,Financials!$F$5:$F$260,FinancialWalk!F439)</f>
        <v>253</v>
      </c>
      <c r="L439">
        <f t="shared" si="59"/>
        <v>20</v>
      </c>
    </row>
    <row r="440" spans="1:12" x14ac:dyDescent="0.3">
      <c r="B440" t="str">
        <f t="shared" si="62"/>
        <v>MarinusPortlandYallourn</v>
      </c>
      <c r="C440" t="s">
        <v>64</v>
      </c>
      <c r="D440">
        <v>0.05</v>
      </c>
      <c r="E440" t="str">
        <f t="shared" si="63"/>
        <v>Cal-37</v>
      </c>
      <c r="F440" t="s">
        <v>44</v>
      </c>
      <c r="G440" s="105" t="s">
        <v>133</v>
      </c>
      <c r="H440" s="20" cm="1">
        <f t="array" ref="H440">INDEX(Financials!$B$5:$AI$260,FinancialWalk!K440,FinancialWalk!L440)</f>
        <v>-36913163.102264687</v>
      </c>
      <c r="K440">
        <f>SUMIFS(Financials!$A$5:$A$260,Financials!$D$5:$D$260,FinancialWalk!D440,Financials!$E$5:$E$260,FinancialWalk!E440,Financials!$F$5:$F$260,FinancialWalk!F440)</f>
        <v>254</v>
      </c>
      <c r="L440">
        <f t="shared" si="59"/>
        <v>20</v>
      </c>
    </row>
    <row r="441" spans="1:12" x14ac:dyDescent="0.3">
      <c r="B441" t="str">
        <f t="shared" si="62"/>
        <v>MarinusPortlandYallourn</v>
      </c>
      <c r="C441" t="s">
        <v>64</v>
      </c>
      <c r="D441">
        <v>0.05</v>
      </c>
      <c r="E441" t="str">
        <f t="shared" si="63"/>
        <v>Cal-37</v>
      </c>
      <c r="F441" t="s">
        <v>44</v>
      </c>
      <c r="G441" s="105" t="s">
        <v>133</v>
      </c>
      <c r="H441" s="20" cm="1">
        <f t="array" ref="H441">INDEX(Financials!$B$5:$AI$260,FinancialWalk!K441,FinancialWalk!L441)</f>
        <v>-36913163.102264687</v>
      </c>
      <c r="K441">
        <f>SUMIFS(Financials!$A$5:$A$260,Financials!$D$5:$D$260,FinancialWalk!D441,Financials!$E$5:$E$260,FinancialWalk!E441,Financials!$F$5:$F$260,FinancialWalk!F441)</f>
        <v>254</v>
      </c>
      <c r="L441">
        <f t="shared" si="59"/>
        <v>20</v>
      </c>
    </row>
    <row r="442" spans="1:12" x14ac:dyDescent="0.3">
      <c r="B442" t="str">
        <f t="shared" si="62"/>
        <v>MarinusPortlandYallourn</v>
      </c>
      <c r="C442" t="s">
        <v>64</v>
      </c>
      <c r="D442">
        <v>0.05</v>
      </c>
      <c r="E442" t="str">
        <f t="shared" si="63"/>
        <v>Cal-37</v>
      </c>
      <c r="F442" t="s">
        <v>44</v>
      </c>
      <c r="G442" s="105" t="s">
        <v>133</v>
      </c>
      <c r="H442" s="20" cm="1">
        <f t="array" ref="H442">INDEX(Financials!$B$5:$AI$260,FinancialWalk!K442,FinancialWalk!L442)</f>
        <v>-36913163.102264687</v>
      </c>
      <c r="K442">
        <f>SUMIFS(Financials!$A$5:$A$260,Financials!$D$5:$D$260,FinancialWalk!D442,Financials!$E$5:$E$260,FinancialWalk!E442,Financials!$F$5:$F$260,FinancialWalk!F442)</f>
        <v>254</v>
      </c>
      <c r="L442">
        <f t="shared" si="59"/>
        <v>20</v>
      </c>
    </row>
    <row r="443" spans="1:12" x14ac:dyDescent="0.3">
      <c r="B443" t="str">
        <f t="shared" si="62"/>
        <v>MarinusPortlandYallourn</v>
      </c>
      <c r="C443" t="s">
        <v>64</v>
      </c>
      <c r="D443">
        <v>0</v>
      </c>
      <c r="E443" t="str">
        <f t="shared" si="63"/>
        <v>Cal-37</v>
      </c>
      <c r="F443" t="s">
        <v>44</v>
      </c>
      <c r="G443" s="105" t="s">
        <v>133</v>
      </c>
      <c r="H443" s="20" cm="1">
        <f t="array" ref="H443">INDEX(Financials!$B$5:$AI$260,FinancialWalk!K443,FinancialWalk!L443)</f>
        <v>-81134243.974583551</v>
      </c>
      <c r="K443">
        <f>SUMIFS(Financials!$A$5:$A$260,Financials!$D$5:$D$260,FinancialWalk!D443,Financials!$E$5:$E$260,FinancialWalk!E443,Financials!$F$5:$F$260,FinancialWalk!F443)</f>
        <v>255</v>
      </c>
      <c r="L443">
        <f t="shared" si="59"/>
        <v>20</v>
      </c>
    </row>
    <row r="444" spans="1:12" x14ac:dyDescent="0.3">
      <c r="B444" t="str">
        <f t="shared" si="62"/>
        <v>MarinusPortlandYallourn</v>
      </c>
      <c r="C444" t="s">
        <v>64</v>
      </c>
      <c r="D444" t="s">
        <v>24</v>
      </c>
      <c r="E444" t="str">
        <f t="shared" si="63"/>
        <v>Cal-37</v>
      </c>
      <c r="F444" t="s">
        <v>44</v>
      </c>
      <c r="G444" s="105" t="s">
        <v>133</v>
      </c>
      <c r="H444" s="20" cm="1">
        <f t="array" ref="H444">INDEX(Financials!$B$5:$AI$260,FinancialWalk!K444,FinancialWalk!L444)</f>
        <v>46643551.445365727</v>
      </c>
      <c r="K444">
        <f>SUMIFS(Financials!$A$5:$A$260,Financials!$D$5:$D$260,FinancialWalk!D444,Financials!$E$5:$E$260,FinancialWalk!E444,Financials!$F$5:$F$260,FinancialWalk!F444)</f>
        <v>256</v>
      </c>
      <c r="L444">
        <f t="shared" si="59"/>
        <v>20</v>
      </c>
    </row>
    <row r="445" spans="1:12" x14ac:dyDescent="0.3">
      <c r="A445">
        <v>1</v>
      </c>
      <c r="B445" t="str">
        <f>$B$2</f>
        <v>MarinusPortlandYallourn</v>
      </c>
      <c r="C445" t="s">
        <v>64</v>
      </c>
      <c r="D445">
        <v>1</v>
      </c>
      <c r="E445" t="s">
        <v>18</v>
      </c>
      <c r="F445" t="s">
        <v>34</v>
      </c>
      <c r="G445" s="105" t="s">
        <v>134</v>
      </c>
      <c r="H445" s="20" cm="1">
        <f t="array" ref="H445">INDEX(Financials!$B$5:$AI$260,FinancialWalk!K445,FinancialWalk!L445)</f>
        <v>235881891.67516816</v>
      </c>
      <c r="K445">
        <f>SUMIFS(Financials!$A$5:$A$260,Financials!$D$5:$D$260,FinancialWalk!D445,Financials!$E$5:$E$260,FinancialWalk!E445,Financials!$F$5:$F$260,FinancialWalk!F445)</f>
        <v>121</v>
      </c>
      <c r="L445">
        <f t="shared" si="59"/>
        <v>21</v>
      </c>
    </row>
    <row r="446" spans="1:12" x14ac:dyDescent="0.3">
      <c r="B446" t="str">
        <f>B445</f>
        <v>MarinusPortlandYallourn</v>
      </c>
      <c r="C446" t="s">
        <v>64</v>
      </c>
      <c r="D446">
        <v>0.95</v>
      </c>
      <c r="E446" t="str">
        <f>E445</f>
        <v>Cal-37</v>
      </c>
      <c r="F446" t="s">
        <v>34</v>
      </c>
      <c r="G446" s="105" t="s">
        <v>134</v>
      </c>
      <c r="H446" s="20" cm="1">
        <f t="array" ref="H446">INDEX(Financials!$B$5:$AI$260,FinancialWalk!K446,FinancialWalk!L446)</f>
        <v>134534000.54299134</v>
      </c>
      <c r="K446">
        <f>SUMIFS(Financials!$A$5:$A$260,Financials!$D$5:$D$260,FinancialWalk!D446,Financials!$E$5:$E$260,FinancialWalk!E446,Financials!$F$5:$F$260,FinancialWalk!F446)</f>
        <v>122</v>
      </c>
      <c r="L446">
        <f t="shared" si="59"/>
        <v>21</v>
      </c>
    </row>
    <row r="447" spans="1:12" x14ac:dyDescent="0.3">
      <c r="B447" t="str">
        <f t="shared" ref="B447:B466" si="64">B446</f>
        <v>MarinusPortlandYallourn</v>
      </c>
      <c r="C447" t="s">
        <v>64</v>
      </c>
      <c r="D447">
        <v>0.95</v>
      </c>
      <c r="E447" t="str">
        <f t="shared" ref="E447:E466" si="65">E446</f>
        <v>Cal-37</v>
      </c>
      <c r="F447" t="s">
        <v>34</v>
      </c>
      <c r="G447" s="105" t="s">
        <v>134</v>
      </c>
      <c r="H447" s="20" cm="1">
        <f t="array" ref="H447">INDEX(Financials!$B$5:$AI$260,FinancialWalk!K447,FinancialWalk!L447)</f>
        <v>134534000.54299134</v>
      </c>
      <c r="K447">
        <f>SUMIFS(Financials!$A$5:$A$260,Financials!$D$5:$D$260,FinancialWalk!D447,Financials!$E$5:$E$260,FinancialWalk!E447,Financials!$F$5:$F$260,FinancialWalk!F447)</f>
        <v>122</v>
      </c>
      <c r="L447">
        <f t="shared" si="59"/>
        <v>21</v>
      </c>
    </row>
    <row r="448" spans="1:12" x14ac:dyDescent="0.3">
      <c r="B448" t="str">
        <f t="shared" si="64"/>
        <v>MarinusPortlandYallourn</v>
      </c>
      <c r="C448" t="s">
        <v>64</v>
      </c>
      <c r="D448">
        <v>0.95</v>
      </c>
      <c r="E448" t="str">
        <f t="shared" si="65"/>
        <v>Cal-37</v>
      </c>
      <c r="F448" t="s">
        <v>34</v>
      </c>
      <c r="G448" s="105" t="s">
        <v>134</v>
      </c>
      <c r="H448" s="20" cm="1">
        <f t="array" ref="H448">INDEX(Financials!$B$5:$AI$260,FinancialWalk!K448,FinancialWalk!L448)</f>
        <v>134534000.54299134</v>
      </c>
      <c r="K448">
        <f>SUMIFS(Financials!$A$5:$A$260,Financials!$D$5:$D$260,FinancialWalk!D448,Financials!$E$5:$E$260,FinancialWalk!E448,Financials!$F$5:$F$260,FinancialWalk!F448)</f>
        <v>122</v>
      </c>
      <c r="L448">
        <f t="shared" si="59"/>
        <v>21</v>
      </c>
    </row>
    <row r="449" spans="2:12" x14ac:dyDescent="0.3">
      <c r="B449" t="str">
        <f t="shared" si="64"/>
        <v>MarinusPortlandYallourn</v>
      </c>
      <c r="C449" t="s">
        <v>64</v>
      </c>
      <c r="D449">
        <v>0.75</v>
      </c>
      <c r="E449" t="str">
        <f t="shared" si="65"/>
        <v>Cal-37</v>
      </c>
      <c r="F449" t="s">
        <v>34</v>
      </c>
      <c r="G449" s="105" t="s">
        <v>134</v>
      </c>
      <c r="H449" s="20" cm="1">
        <f t="array" ref="H449">INDEX(Financials!$B$5:$AI$260,FinancialWalk!K449,FinancialWalk!L449)</f>
        <v>83647840.328956664</v>
      </c>
      <c r="K449">
        <f>SUMIFS(Financials!$A$5:$A$260,Financials!$D$5:$D$260,FinancialWalk!D449,Financials!$E$5:$E$260,FinancialWalk!E449,Financials!$F$5:$F$260,FinancialWalk!F449)</f>
        <v>123</v>
      </c>
      <c r="L449">
        <f t="shared" si="59"/>
        <v>21</v>
      </c>
    </row>
    <row r="450" spans="2:12" x14ac:dyDescent="0.3">
      <c r="B450" t="str">
        <f t="shared" si="64"/>
        <v>MarinusPortlandYallourn</v>
      </c>
      <c r="C450" t="s">
        <v>64</v>
      </c>
      <c r="D450">
        <v>0.75</v>
      </c>
      <c r="E450" t="str">
        <f t="shared" si="65"/>
        <v>Cal-37</v>
      </c>
      <c r="F450" t="s">
        <v>34</v>
      </c>
      <c r="G450" s="105" t="s">
        <v>134</v>
      </c>
      <c r="H450" s="20" cm="1">
        <f t="array" ref="H450">INDEX(Financials!$B$5:$AI$260,FinancialWalk!K450,FinancialWalk!L450)</f>
        <v>83647840.328956664</v>
      </c>
      <c r="K450">
        <f>SUMIFS(Financials!$A$5:$A$260,Financials!$D$5:$D$260,FinancialWalk!D450,Financials!$E$5:$E$260,FinancialWalk!E450,Financials!$F$5:$F$260,FinancialWalk!F450)</f>
        <v>123</v>
      </c>
      <c r="L450">
        <f t="shared" si="59"/>
        <v>21</v>
      </c>
    </row>
    <row r="451" spans="2:12" x14ac:dyDescent="0.3">
      <c r="B451" t="str">
        <f t="shared" si="64"/>
        <v>MarinusPortlandYallourn</v>
      </c>
      <c r="C451" t="s">
        <v>64</v>
      </c>
      <c r="D451">
        <v>0.75</v>
      </c>
      <c r="E451" t="str">
        <f t="shared" si="65"/>
        <v>Cal-37</v>
      </c>
      <c r="F451" t="s">
        <v>34</v>
      </c>
      <c r="G451" s="105" t="s">
        <v>134</v>
      </c>
      <c r="H451" s="20" cm="1">
        <f t="array" ref="H451">INDEX(Financials!$B$5:$AI$260,FinancialWalk!K451,FinancialWalk!L451)</f>
        <v>83647840.328956664</v>
      </c>
      <c r="K451">
        <f>SUMIFS(Financials!$A$5:$A$260,Financials!$D$5:$D$260,FinancialWalk!D451,Financials!$E$5:$E$260,FinancialWalk!E451,Financials!$F$5:$F$260,FinancialWalk!F451)</f>
        <v>123</v>
      </c>
      <c r="L451">
        <f t="shared" si="59"/>
        <v>21</v>
      </c>
    </row>
    <row r="452" spans="2:12" x14ac:dyDescent="0.3">
      <c r="B452" t="str">
        <f t="shared" si="64"/>
        <v>MarinusPortlandYallourn</v>
      </c>
      <c r="C452" t="s">
        <v>64</v>
      </c>
      <c r="D452">
        <v>0.75</v>
      </c>
      <c r="E452" t="str">
        <f t="shared" si="65"/>
        <v>Cal-37</v>
      </c>
      <c r="F452" t="s">
        <v>34</v>
      </c>
      <c r="G452" s="105" t="s">
        <v>134</v>
      </c>
      <c r="H452" s="20" cm="1">
        <f t="array" ref="H452">INDEX(Financials!$B$5:$AI$260,FinancialWalk!K452,FinancialWalk!L452)</f>
        <v>83647840.328956664</v>
      </c>
      <c r="K452">
        <f>SUMIFS(Financials!$A$5:$A$260,Financials!$D$5:$D$260,FinancialWalk!D452,Financials!$E$5:$E$260,FinancialWalk!E452,Financials!$F$5:$F$260,FinancialWalk!F452)</f>
        <v>123</v>
      </c>
      <c r="L452">
        <f t="shared" si="59"/>
        <v>21</v>
      </c>
    </row>
    <row r="453" spans="2:12" x14ac:dyDescent="0.3">
      <c r="B453" t="str">
        <f t="shared" si="64"/>
        <v>MarinusPortlandYallourn</v>
      </c>
      <c r="C453" t="s">
        <v>64</v>
      </c>
      <c r="D453">
        <v>0.5</v>
      </c>
      <c r="E453" t="str">
        <f t="shared" si="65"/>
        <v>Cal-37</v>
      </c>
      <c r="F453" t="s">
        <v>34</v>
      </c>
      <c r="G453" s="105" t="s">
        <v>134</v>
      </c>
      <c r="H453" s="20" cm="1">
        <f t="array" ref="H453">INDEX(Financials!$B$5:$AI$260,FinancialWalk!K453,FinancialWalk!L453)</f>
        <v>45664069.013297603</v>
      </c>
      <c r="K453">
        <f>SUMIFS(Financials!$A$5:$A$260,Financials!$D$5:$D$260,FinancialWalk!D453,Financials!$E$5:$E$260,FinancialWalk!E453,Financials!$F$5:$F$260,FinancialWalk!F453)</f>
        <v>124</v>
      </c>
      <c r="L453">
        <f t="shared" ref="L453:L516" si="66">VLOOKUP(G453,$P$5:$Q$33,2,FALSE)</f>
        <v>21</v>
      </c>
    </row>
    <row r="454" spans="2:12" x14ac:dyDescent="0.3">
      <c r="B454" t="str">
        <f t="shared" si="64"/>
        <v>MarinusPortlandYallourn</v>
      </c>
      <c r="C454" t="s">
        <v>64</v>
      </c>
      <c r="D454">
        <v>0.5</v>
      </c>
      <c r="E454" t="str">
        <f t="shared" si="65"/>
        <v>Cal-37</v>
      </c>
      <c r="F454" t="s">
        <v>34</v>
      </c>
      <c r="G454" s="105" t="s">
        <v>134</v>
      </c>
      <c r="H454" s="20" cm="1">
        <f t="array" ref="H454">INDEX(Financials!$B$5:$AI$260,FinancialWalk!K454,FinancialWalk!L454)</f>
        <v>45664069.013297603</v>
      </c>
      <c r="K454">
        <f>SUMIFS(Financials!$A$5:$A$260,Financials!$D$5:$D$260,FinancialWalk!D454,Financials!$E$5:$E$260,FinancialWalk!E454,Financials!$F$5:$F$260,FinancialWalk!F454)</f>
        <v>124</v>
      </c>
      <c r="L454">
        <f t="shared" si="66"/>
        <v>21</v>
      </c>
    </row>
    <row r="455" spans="2:12" x14ac:dyDescent="0.3">
      <c r="B455" t="str">
        <f t="shared" si="64"/>
        <v>MarinusPortlandYallourn</v>
      </c>
      <c r="C455" t="s">
        <v>64</v>
      </c>
      <c r="D455">
        <v>0.5</v>
      </c>
      <c r="E455" t="str">
        <f t="shared" si="65"/>
        <v>Cal-37</v>
      </c>
      <c r="F455" t="s">
        <v>34</v>
      </c>
      <c r="G455" s="105" t="s">
        <v>134</v>
      </c>
      <c r="H455" s="20" cm="1">
        <f t="array" ref="H455">INDEX(Financials!$B$5:$AI$260,FinancialWalk!K455,FinancialWalk!L455)</f>
        <v>45664069.013297603</v>
      </c>
      <c r="K455">
        <f>SUMIFS(Financials!$A$5:$A$260,Financials!$D$5:$D$260,FinancialWalk!D455,Financials!$E$5:$E$260,FinancialWalk!E455,Financials!$F$5:$F$260,FinancialWalk!F455)</f>
        <v>124</v>
      </c>
      <c r="L455">
        <f t="shared" si="66"/>
        <v>21</v>
      </c>
    </row>
    <row r="456" spans="2:12" x14ac:dyDescent="0.3">
      <c r="B456" t="str">
        <f t="shared" si="64"/>
        <v>MarinusPortlandYallourn</v>
      </c>
      <c r="C456" t="s">
        <v>64</v>
      </c>
      <c r="D456">
        <v>0.5</v>
      </c>
      <c r="E456" t="str">
        <f t="shared" si="65"/>
        <v>Cal-37</v>
      </c>
      <c r="F456" t="s">
        <v>34</v>
      </c>
      <c r="G456" s="105" t="s">
        <v>134</v>
      </c>
      <c r="H456" s="20" cm="1">
        <f t="array" ref="H456">INDEX(Financials!$B$5:$AI$260,FinancialWalk!K456,FinancialWalk!L456)</f>
        <v>45664069.013297603</v>
      </c>
      <c r="K456">
        <f>SUMIFS(Financials!$A$5:$A$260,Financials!$D$5:$D$260,FinancialWalk!D456,Financials!$E$5:$E$260,FinancialWalk!E456,Financials!$F$5:$F$260,FinancialWalk!F456)</f>
        <v>124</v>
      </c>
      <c r="L456">
        <f t="shared" si="66"/>
        <v>21</v>
      </c>
    </row>
    <row r="457" spans="2:12" x14ac:dyDescent="0.3">
      <c r="B457" t="str">
        <f t="shared" si="64"/>
        <v>MarinusPortlandYallourn</v>
      </c>
      <c r="C457" t="s">
        <v>64</v>
      </c>
      <c r="D457">
        <v>0.5</v>
      </c>
      <c r="E457" t="str">
        <f t="shared" si="65"/>
        <v>Cal-37</v>
      </c>
      <c r="F457" t="s">
        <v>34</v>
      </c>
      <c r="G457" s="105" t="s">
        <v>134</v>
      </c>
      <c r="H457" s="20" cm="1">
        <f t="array" ref="H457">INDEX(Financials!$B$5:$AI$260,FinancialWalk!K457,FinancialWalk!L457)</f>
        <v>45664069.013297603</v>
      </c>
      <c r="K457">
        <f>SUMIFS(Financials!$A$5:$A$260,Financials!$D$5:$D$260,FinancialWalk!D457,Financials!$E$5:$E$260,FinancialWalk!E457,Financials!$F$5:$F$260,FinancialWalk!F457)</f>
        <v>124</v>
      </c>
      <c r="L457">
        <f t="shared" si="66"/>
        <v>21</v>
      </c>
    </row>
    <row r="458" spans="2:12" x14ac:dyDescent="0.3">
      <c r="B458" t="str">
        <f t="shared" si="64"/>
        <v>MarinusPortlandYallourn</v>
      </c>
      <c r="C458" t="s">
        <v>64</v>
      </c>
      <c r="D458">
        <v>0.25</v>
      </c>
      <c r="E458" t="str">
        <f t="shared" si="65"/>
        <v>Cal-37</v>
      </c>
      <c r="F458" t="s">
        <v>34</v>
      </c>
      <c r="G458" s="105" t="s">
        <v>134</v>
      </c>
      <c r="H458" s="20" cm="1">
        <f t="array" ref="H458">INDEX(Financials!$B$5:$AI$260,FinancialWalk!K458,FinancialWalk!L458)</f>
        <v>7991183.4621551875</v>
      </c>
      <c r="K458">
        <f>SUMIFS(Financials!$A$5:$A$260,Financials!$D$5:$D$260,FinancialWalk!D458,Financials!$E$5:$E$260,FinancialWalk!E458,Financials!$F$5:$F$260,FinancialWalk!F458)</f>
        <v>125</v>
      </c>
      <c r="L458">
        <f t="shared" si="66"/>
        <v>21</v>
      </c>
    </row>
    <row r="459" spans="2:12" x14ac:dyDescent="0.3">
      <c r="B459" t="str">
        <f t="shared" si="64"/>
        <v>MarinusPortlandYallourn</v>
      </c>
      <c r="C459" t="s">
        <v>64</v>
      </c>
      <c r="D459">
        <v>0.25</v>
      </c>
      <c r="E459" t="str">
        <f t="shared" si="65"/>
        <v>Cal-37</v>
      </c>
      <c r="F459" t="s">
        <v>34</v>
      </c>
      <c r="G459" s="105" t="s">
        <v>134</v>
      </c>
      <c r="H459" s="20" cm="1">
        <f t="array" ref="H459">INDEX(Financials!$B$5:$AI$260,FinancialWalk!K459,FinancialWalk!L459)</f>
        <v>7991183.4621551875</v>
      </c>
      <c r="K459">
        <f>SUMIFS(Financials!$A$5:$A$260,Financials!$D$5:$D$260,FinancialWalk!D459,Financials!$E$5:$E$260,FinancialWalk!E459,Financials!$F$5:$F$260,FinancialWalk!F459)</f>
        <v>125</v>
      </c>
      <c r="L459">
        <f t="shared" si="66"/>
        <v>21</v>
      </c>
    </row>
    <row r="460" spans="2:12" x14ac:dyDescent="0.3">
      <c r="B460" t="str">
        <f t="shared" si="64"/>
        <v>MarinusPortlandYallourn</v>
      </c>
      <c r="C460" t="s">
        <v>64</v>
      </c>
      <c r="D460">
        <v>0.25</v>
      </c>
      <c r="E460" t="str">
        <f t="shared" si="65"/>
        <v>Cal-37</v>
      </c>
      <c r="F460" t="s">
        <v>34</v>
      </c>
      <c r="G460" s="105" t="s">
        <v>134</v>
      </c>
      <c r="H460" s="20" cm="1">
        <f t="array" ref="H460">INDEX(Financials!$B$5:$AI$260,FinancialWalk!K460,FinancialWalk!L460)</f>
        <v>7991183.4621551875</v>
      </c>
      <c r="K460">
        <f>SUMIFS(Financials!$A$5:$A$260,Financials!$D$5:$D$260,FinancialWalk!D460,Financials!$E$5:$E$260,FinancialWalk!E460,Financials!$F$5:$F$260,FinancialWalk!F460)</f>
        <v>125</v>
      </c>
      <c r="L460">
        <f t="shared" si="66"/>
        <v>21</v>
      </c>
    </row>
    <row r="461" spans="2:12" x14ac:dyDescent="0.3">
      <c r="B461" t="str">
        <f t="shared" si="64"/>
        <v>MarinusPortlandYallourn</v>
      </c>
      <c r="C461" t="s">
        <v>64</v>
      </c>
      <c r="D461">
        <v>0.25</v>
      </c>
      <c r="E461" t="str">
        <f t="shared" si="65"/>
        <v>Cal-37</v>
      </c>
      <c r="F461" t="s">
        <v>34</v>
      </c>
      <c r="G461" s="105" t="s">
        <v>134</v>
      </c>
      <c r="H461" s="20" cm="1">
        <f t="array" ref="H461">INDEX(Financials!$B$5:$AI$260,FinancialWalk!K461,FinancialWalk!L461)</f>
        <v>7991183.4621551875</v>
      </c>
      <c r="K461">
        <f>SUMIFS(Financials!$A$5:$A$260,Financials!$D$5:$D$260,FinancialWalk!D461,Financials!$E$5:$E$260,FinancialWalk!E461,Financials!$F$5:$F$260,FinancialWalk!F461)</f>
        <v>125</v>
      </c>
      <c r="L461">
        <f t="shared" si="66"/>
        <v>21</v>
      </c>
    </row>
    <row r="462" spans="2:12" x14ac:dyDescent="0.3">
      <c r="B462" t="str">
        <f t="shared" si="64"/>
        <v>MarinusPortlandYallourn</v>
      </c>
      <c r="C462" t="s">
        <v>64</v>
      </c>
      <c r="D462">
        <v>0.05</v>
      </c>
      <c r="E462" t="str">
        <f t="shared" si="65"/>
        <v>Cal-37</v>
      </c>
      <c r="F462" t="s">
        <v>34</v>
      </c>
      <c r="G462" s="105" t="s">
        <v>134</v>
      </c>
      <c r="H462" s="20" cm="1">
        <f t="array" ref="H462">INDEX(Financials!$B$5:$AI$260,FinancialWalk!K462,FinancialWalk!L462)</f>
        <v>-36913163.102264687</v>
      </c>
      <c r="K462">
        <f>SUMIFS(Financials!$A$5:$A$260,Financials!$D$5:$D$260,FinancialWalk!D462,Financials!$E$5:$E$260,FinancialWalk!E462,Financials!$F$5:$F$260,FinancialWalk!F462)</f>
        <v>126</v>
      </c>
      <c r="L462">
        <f t="shared" si="66"/>
        <v>21</v>
      </c>
    </row>
    <row r="463" spans="2:12" x14ac:dyDescent="0.3">
      <c r="B463" t="str">
        <f t="shared" si="64"/>
        <v>MarinusPortlandYallourn</v>
      </c>
      <c r="C463" t="s">
        <v>64</v>
      </c>
      <c r="D463">
        <v>0.05</v>
      </c>
      <c r="E463" t="str">
        <f t="shared" si="65"/>
        <v>Cal-37</v>
      </c>
      <c r="F463" t="s">
        <v>34</v>
      </c>
      <c r="G463" s="105" t="s">
        <v>134</v>
      </c>
      <c r="H463" s="20" cm="1">
        <f t="array" ref="H463">INDEX(Financials!$B$5:$AI$260,FinancialWalk!K463,FinancialWalk!L463)</f>
        <v>-36913163.102264687</v>
      </c>
      <c r="K463">
        <f>SUMIFS(Financials!$A$5:$A$260,Financials!$D$5:$D$260,FinancialWalk!D463,Financials!$E$5:$E$260,FinancialWalk!E463,Financials!$F$5:$F$260,FinancialWalk!F463)</f>
        <v>126</v>
      </c>
      <c r="L463">
        <f t="shared" si="66"/>
        <v>21</v>
      </c>
    </row>
    <row r="464" spans="2:12" x14ac:dyDescent="0.3">
      <c r="B464" t="str">
        <f t="shared" si="64"/>
        <v>MarinusPortlandYallourn</v>
      </c>
      <c r="C464" t="s">
        <v>64</v>
      </c>
      <c r="D464">
        <v>0.05</v>
      </c>
      <c r="E464" t="str">
        <f t="shared" si="65"/>
        <v>Cal-37</v>
      </c>
      <c r="F464" t="s">
        <v>34</v>
      </c>
      <c r="G464" s="105" t="s">
        <v>134</v>
      </c>
      <c r="H464" s="20" cm="1">
        <f t="array" ref="H464">INDEX(Financials!$B$5:$AI$260,FinancialWalk!K464,FinancialWalk!L464)</f>
        <v>-36913163.102264687</v>
      </c>
      <c r="K464">
        <f>SUMIFS(Financials!$A$5:$A$260,Financials!$D$5:$D$260,FinancialWalk!D464,Financials!$E$5:$E$260,FinancialWalk!E464,Financials!$F$5:$F$260,FinancialWalk!F464)</f>
        <v>126</v>
      </c>
      <c r="L464">
        <f t="shared" si="66"/>
        <v>21</v>
      </c>
    </row>
    <row r="465" spans="2:12" x14ac:dyDescent="0.3">
      <c r="B465" t="str">
        <f t="shared" si="64"/>
        <v>MarinusPortlandYallourn</v>
      </c>
      <c r="C465" t="s">
        <v>64</v>
      </c>
      <c r="D465">
        <v>0</v>
      </c>
      <c r="E465" t="str">
        <f t="shared" si="65"/>
        <v>Cal-37</v>
      </c>
      <c r="F465" t="s">
        <v>34</v>
      </c>
      <c r="G465" s="105" t="s">
        <v>134</v>
      </c>
      <c r="H465" s="20" cm="1">
        <f t="array" ref="H465">INDEX(Financials!$B$5:$AI$260,FinancialWalk!K465,FinancialWalk!L465)</f>
        <v>-84111323.50556241</v>
      </c>
      <c r="K465">
        <f>SUMIFS(Financials!$A$5:$A$260,Financials!$D$5:$D$260,FinancialWalk!D465,Financials!$E$5:$E$260,FinancialWalk!E465,Financials!$F$5:$F$260,FinancialWalk!F465)</f>
        <v>127</v>
      </c>
      <c r="L465">
        <f t="shared" si="66"/>
        <v>21</v>
      </c>
    </row>
    <row r="466" spans="2:12" x14ac:dyDescent="0.3">
      <c r="B466" t="str">
        <f t="shared" si="64"/>
        <v>MarinusPortlandYallourn</v>
      </c>
      <c r="C466" t="s">
        <v>64</v>
      </c>
      <c r="D466" t="s">
        <v>24</v>
      </c>
      <c r="E466" t="str">
        <f t="shared" si="65"/>
        <v>Cal-37</v>
      </c>
      <c r="F466" t="s">
        <v>34</v>
      </c>
      <c r="G466" s="105" t="s">
        <v>134</v>
      </c>
      <c r="H466" s="20" cm="1">
        <f t="array" ref="H466">INDEX(Financials!$B$5:$AI$260,FinancialWalk!K466,FinancialWalk!L466)</f>
        <v>46643551.445365727</v>
      </c>
      <c r="K466">
        <f>SUMIFS(Financials!$A$5:$A$260,Financials!$D$5:$D$260,FinancialWalk!D466,Financials!$E$5:$E$260,FinancialWalk!E466,Financials!$F$5:$F$260,FinancialWalk!F466)</f>
        <v>128</v>
      </c>
      <c r="L466">
        <f t="shared" si="66"/>
        <v>21</v>
      </c>
    </row>
    <row r="467" spans="2:12" x14ac:dyDescent="0.3">
      <c r="B467" t="str">
        <f>$B$2</f>
        <v>MarinusPortlandYallourn</v>
      </c>
      <c r="C467" t="s">
        <v>64</v>
      </c>
      <c r="D467">
        <v>1</v>
      </c>
      <c r="E467" t="s">
        <v>18</v>
      </c>
      <c r="F467" t="s">
        <v>44</v>
      </c>
      <c r="G467" s="105" t="s">
        <v>134</v>
      </c>
      <c r="H467" s="20" cm="1">
        <f t="array" ref="H467">INDEX(Financials!$B$5:$AI$260,FinancialWalk!K467,FinancialWalk!L467)</f>
        <v>235881891.67516816</v>
      </c>
      <c r="K467">
        <f>SUMIFS(Financials!$A$5:$A$260,Financials!$D$5:$D$260,FinancialWalk!D467,Financials!$E$5:$E$260,FinancialWalk!E467,Financials!$F$5:$F$260,FinancialWalk!F467)</f>
        <v>249</v>
      </c>
      <c r="L467">
        <f t="shared" si="66"/>
        <v>21</v>
      </c>
    </row>
    <row r="468" spans="2:12" x14ac:dyDescent="0.3">
      <c r="B468" t="str">
        <f>B467</f>
        <v>MarinusPortlandYallourn</v>
      </c>
      <c r="C468" t="s">
        <v>64</v>
      </c>
      <c r="D468">
        <v>0.95</v>
      </c>
      <c r="E468" t="str">
        <f>E467</f>
        <v>Cal-37</v>
      </c>
      <c r="F468" t="s">
        <v>44</v>
      </c>
      <c r="G468" s="105" t="s">
        <v>134</v>
      </c>
      <c r="H468" s="20" cm="1">
        <f t="array" ref="H468">INDEX(Financials!$B$5:$AI$260,FinancialWalk!K468,FinancialWalk!L468)</f>
        <v>134534000.54299134</v>
      </c>
      <c r="K468">
        <f>SUMIFS(Financials!$A$5:$A$260,Financials!$D$5:$D$260,FinancialWalk!D468,Financials!$E$5:$E$260,FinancialWalk!E468,Financials!$F$5:$F$260,FinancialWalk!F468)</f>
        <v>250</v>
      </c>
      <c r="L468">
        <f t="shared" si="66"/>
        <v>21</v>
      </c>
    </row>
    <row r="469" spans="2:12" x14ac:dyDescent="0.3">
      <c r="B469" t="str">
        <f t="shared" ref="B469:B488" si="67">B468</f>
        <v>MarinusPortlandYallourn</v>
      </c>
      <c r="C469" t="s">
        <v>64</v>
      </c>
      <c r="D469">
        <v>0.95</v>
      </c>
      <c r="E469" t="str">
        <f t="shared" ref="E469:E488" si="68">E468</f>
        <v>Cal-37</v>
      </c>
      <c r="F469" t="s">
        <v>44</v>
      </c>
      <c r="G469" s="105" t="s">
        <v>134</v>
      </c>
      <c r="H469" s="20" cm="1">
        <f t="array" ref="H469">INDEX(Financials!$B$5:$AI$260,FinancialWalk!K469,FinancialWalk!L469)</f>
        <v>134534000.54299134</v>
      </c>
      <c r="K469">
        <f>SUMIFS(Financials!$A$5:$A$260,Financials!$D$5:$D$260,FinancialWalk!D469,Financials!$E$5:$E$260,FinancialWalk!E469,Financials!$F$5:$F$260,FinancialWalk!F469)</f>
        <v>250</v>
      </c>
      <c r="L469">
        <f t="shared" si="66"/>
        <v>21</v>
      </c>
    </row>
    <row r="470" spans="2:12" x14ac:dyDescent="0.3">
      <c r="B470" t="str">
        <f t="shared" si="67"/>
        <v>MarinusPortlandYallourn</v>
      </c>
      <c r="C470" t="s">
        <v>64</v>
      </c>
      <c r="D470">
        <v>0.95</v>
      </c>
      <c r="E470" t="str">
        <f t="shared" si="68"/>
        <v>Cal-37</v>
      </c>
      <c r="F470" t="s">
        <v>44</v>
      </c>
      <c r="G470" s="105" t="s">
        <v>134</v>
      </c>
      <c r="H470" s="20" cm="1">
        <f t="array" ref="H470">INDEX(Financials!$B$5:$AI$260,FinancialWalk!K470,FinancialWalk!L470)</f>
        <v>134534000.54299134</v>
      </c>
      <c r="K470">
        <f>SUMIFS(Financials!$A$5:$A$260,Financials!$D$5:$D$260,FinancialWalk!D470,Financials!$E$5:$E$260,FinancialWalk!E470,Financials!$F$5:$F$260,FinancialWalk!F470)</f>
        <v>250</v>
      </c>
      <c r="L470">
        <f t="shared" si="66"/>
        <v>21</v>
      </c>
    </row>
    <row r="471" spans="2:12" x14ac:dyDescent="0.3">
      <c r="B471" t="str">
        <f t="shared" si="67"/>
        <v>MarinusPortlandYallourn</v>
      </c>
      <c r="C471" t="s">
        <v>64</v>
      </c>
      <c r="D471">
        <v>0.75</v>
      </c>
      <c r="E471" t="str">
        <f t="shared" si="68"/>
        <v>Cal-37</v>
      </c>
      <c r="F471" t="s">
        <v>44</v>
      </c>
      <c r="G471" s="105" t="s">
        <v>134</v>
      </c>
      <c r="H471" s="20" cm="1">
        <f t="array" ref="H471">INDEX(Financials!$B$5:$AI$260,FinancialWalk!K471,FinancialWalk!L471)</f>
        <v>83647840.328956664</v>
      </c>
      <c r="K471">
        <f>SUMIFS(Financials!$A$5:$A$260,Financials!$D$5:$D$260,FinancialWalk!D471,Financials!$E$5:$E$260,FinancialWalk!E471,Financials!$F$5:$F$260,FinancialWalk!F471)</f>
        <v>251</v>
      </c>
      <c r="L471">
        <f t="shared" si="66"/>
        <v>21</v>
      </c>
    </row>
    <row r="472" spans="2:12" x14ac:dyDescent="0.3">
      <c r="B472" t="str">
        <f t="shared" si="67"/>
        <v>MarinusPortlandYallourn</v>
      </c>
      <c r="C472" t="s">
        <v>64</v>
      </c>
      <c r="D472">
        <v>0.75</v>
      </c>
      <c r="E472" t="str">
        <f t="shared" si="68"/>
        <v>Cal-37</v>
      </c>
      <c r="F472" t="s">
        <v>44</v>
      </c>
      <c r="G472" s="105" t="s">
        <v>134</v>
      </c>
      <c r="H472" s="20" cm="1">
        <f t="array" ref="H472">INDEX(Financials!$B$5:$AI$260,FinancialWalk!K472,FinancialWalk!L472)</f>
        <v>83647840.328956664</v>
      </c>
      <c r="K472">
        <f>SUMIFS(Financials!$A$5:$A$260,Financials!$D$5:$D$260,FinancialWalk!D472,Financials!$E$5:$E$260,FinancialWalk!E472,Financials!$F$5:$F$260,FinancialWalk!F472)</f>
        <v>251</v>
      </c>
      <c r="L472">
        <f t="shared" si="66"/>
        <v>21</v>
      </c>
    </row>
    <row r="473" spans="2:12" x14ac:dyDescent="0.3">
      <c r="B473" t="str">
        <f t="shared" si="67"/>
        <v>MarinusPortlandYallourn</v>
      </c>
      <c r="C473" t="s">
        <v>64</v>
      </c>
      <c r="D473">
        <v>0.75</v>
      </c>
      <c r="E473" t="str">
        <f t="shared" si="68"/>
        <v>Cal-37</v>
      </c>
      <c r="F473" t="s">
        <v>44</v>
      </c>
      <c r="G473" s="105" t="s">
        <v>134</v>
      </c>
      <c r="H473" s="20" cm="1">
        <f t="array" ref="H473">INDEX(Financials!$B$5:$AI$260,FinancialWalk!K473,FinancialWalk!L473)</f>
        <v>83647840.328956664</v>
      </c>
      <c r="K473">
        <f>SUMIFS(Financials!$A$5:$A$260,Financials!$D$5:$D$260,FinancialWalk!D473,Financials!$E$5:$E$260,FinancialWalk!E473,Financials!$F$5:$F$260,FinancialWalk!F473)</f>
        <v>251</v>
      </c>
      <c r="L473">
        <f t="shared" si="66"/>
        <v>21</v>
      </c>
    </row>
    <row r="474" spans="2:12" x14ac:dyDescent="0.3">
      <c r="B474" t="str">
        <f t="shared" si="67"/>
        <v>MarinusPortlandYallourn</v>
      </c>
      <c r="C474" t="s">
        <v>64</v>
      </c>
      <c r="D474">
        <v>0.75</v>
      </c>
      <c r="E474" t="str">
        <f t="shared" si="68"/>
        <v>Cal-37</v>
      </c>
      <c r="F474" t="s">
        <v>44</v>
      </c>
      <c r="G474" s="105" t="s">
        <v>134</v>
      </c>
      <c r="H474" s="20" cm="1">
        <f t="array" ref="H474">INDEX(Financials!$B$5:$AI$260,FinancialWalk!K474,FinancialWalk!L474)</f>
        <v>83647840.328956664</v>
      </c>
      <c r="K474">
        <f>SUMIFS(Financials!$A$5:$A$260,Financials!$D$5:$D$260,FinancialWalk!D474,Financials!$E$5:$E$260,FinancialWalk!E474,Financials!$F$5:$F$260,FinancialWalk!F474)</f>
        <v>251</v>
      </c>
      <c r="L474">
        <f t="shared" si="66"/>
        <v>21</v>
      </c>
    </row>
    <row r="475" spans="2:12" x14ac:dyDescent="0.3">
      <c r="B475" t="str">
        <f t="shared" si="67"/>
        <v>MarinusPortlandYallourn</v>
      </c>
      <c r="C475" t="s">
        <v>64</v>
      </c>
      <c r="D475">
        <v>0.5</v>
      </c>
      <c r="E475" t="str">
        <f t="shared" si="68"/>
        <v>Cal-37</v>
      </c>
      <c r="F475" t="s">
        <v>44</v>
      </c>
      <c r="G475" s="105" t="s">
        <v>134</v>
      </c>
      <c r="H475" s="20" cm="1">
        <f t="array" ref="H475">INDEX(Financials!$B$5:$AI$260,FinancialWalk!K475,FinancialWalk!L475)</f>
        <v>45664069.013297603</v>
      </c>
      <c r="K475">
        <f>SUMIFS(Financials!$A$5:$A$260,Financials!$D$5:$D$260,FinancialWalk!D475,Financials!$E$5:$E$260,FinancialWalk!E475,Financials!$F$5:$F$260,FinancialWalk!F475)</f>
        <v>252</v>
      </c>
      <c r="L475">
        <f t="shared" si="66"/>
        <v>21</v>
      </c>
    </row>
    <row r="476" spans="2:12" x14ac:dyDescent="0.3">
      <c r="B476" t="str">
        <f t="shared" si="67"/>
        <v>MarinusPortlandYallourn</v>
      </c>
      <c r="C476" t="s">
        <v>64</v>
      </c>
      <c r="D476">
        <v>0.5</v>
      </c>
      <c r="E476" t="str">
        <f t="shared" si="68"/>
        <v>Cal-37</v>
      </c>
      <c r="F476" t="s">
        <v>44</v>
      </c>
      <c r="G476" s="105" t="s">
        <v>134</v>
      </c>
      <c r="H476" s="20" cm="1">
        <f t="array" ref="H476">INDEX(Financials!$B$5:$AI$260,FinancialWalk!K476,FinancialWalk!L476)</f>
        <v>45664069.013297603</v>
      </c>
      <c r="K476">
        <f>SUMIFS(Financials!$A$5:$A$260,Financials!$D$5:$D$260,FinancialWalk!D476,Financials!$E$5:$E$260,FinancialWalk!E476,Financials!$F$5:$F$260,FinancialWalk!F476)</f>
        <v>252</v>
      </c>
      <c r="L476">
        <f t="shared" si="66"/>
        <v>21</v>
      </c>
    </row>
    <row r="477" spans="2:12" x14ac:dyDescent="0.3">
      <c r="B477" t="str">
        <f t="shared" si="67"/>
        <v>MarinusPortlandYallourn</v>
      </c>
      <c r="C477" t="s">
        <v>64</v>
      </c>
      <c r="D477">
        <v>0.5</v>
      </c>
      <c r="E477" t="str">
        <f t="shared" si="68"/>
        <v>Cal-37</v>
      </c>
      <c r="F477" t="s">
        <v>44</v>
      </c>
      <c r="G477" s="105" t="s">
        <v>134</v>
      </c>
      <c r="H477" s="20" cm="1">
        <f t="array" ref="H477">INDEX(Financials!$B$5:$AI$260,FinancialWalk!K477,FinancialWalk!L477)</f>
        <v>45664069.013297603</v>
      </c>
      <c r="K477">
        <f>SUMIFS(Financials!$A$5:$A$260,Financials!$D$5:$D$260,FinancialWalk!D477,Financials!$E$5:$E$260,FinancialWalk!E477,Financials!$F$5:$F$260,FinancialWalk!F477)</f>
        <v>252</v>
      </c>
      <c r="L477">
        <f t="shared" si="66"/>
        <v>21</v>
      </c>
    </row>
    <row r="478" spans="2:12" x14ac:dyDescent="0.3">
      <c r="B478" t="str">
        <f t="shared" si="67"/>
        <v>MarinusPortlandYallourn</v>
      </c>
      <c r="C478" t="s">
        <v>64</v>
      </c>
      <c r="D478">
        <v>0.5</v>
      </c>
      <c r="E478" t="str">
        <f t="shared" si="68"/>
        <v>Cal-37</v>
      </c>
      <c r="F478" t="s">
        <v>44</v>
      </c>
      <c r="G478" s="105" t="s">
        <v>134</v>
      </c>
      <c r="H478" s="20" cm="1">
        <f t="array" ref="H478">INDEX(Financials!$B$5:$AI$260,FinancialWalk!K478,FinancialWalk!L478)</f>
        <v>45664069.013297603</v>
      </c>
      <c r="K478">
        <f>SUMIFS(Financials!$A$5:$A$260,Financials!$D$5:$D$260,FinancialWalk!D478,Financials!$E$5:$E$260,FinancialWalk!E478,Financials!$F$5:$F$260,FinancialWalk!F478)</f>
        <v>252</v>
      </c>
      <c r="L478">
        <f t="shared" si="66"/>
        <v>21</v>
      </c>
    </row>
    <row r="479" spans="2:12" x14ac:dyDescent="0.3">
      <c r="B479" t="str">
        <f t="shared" si="67"/>
        <v>MarinusPortlandYallourn</v>
      </c>
      <c r="C479" t="s">
        <v>64</v>
      </c>
      <c r="D479">
        <v>0.5</v>
      </c>
      <c r="E479" t="str">
        <f t="shared" si="68"/>
        <v>Cal-37</v>
      </c>
      <c r="F479" t="s">
        <v>44</v>
      </c>
      <c r="G479" s="105" t="s">
        <v>134</v>
      </c>
      <c r="H479" s="20" cm="1">
        <f t="array" ref="H479">INDEX(Financials!$B$5:$AI$260,FinancialWalk!K479,FinancialWalk!L479)</f>
        <v>45664069.013297603</v>
      </c>
      <c r="K479">
        <f>SUMIFS(Financials!$A$5:$A$260,Financials!$D$5:$D$260,FinancialWalk!D479,Financials!$E$5:$E$260,FinancialWalk!E479,Financials!$F$5:$F$260,FinancialWalk!F479)</f>
        <v>252</v>
      </c>
      <c r="L479">
        <f t="shared" si="66"/>
        <v>21</v>
      </c>
    </row>
    <row r="480" spans="2:12" x14ac:dyDescent="0.3">
      <c r="B480" t="str">
        <f t="shared" si="67"/>
        <v>MarinusPortlandYallourn</v>
      </c>
      <c r="C480" t="s">
        <v>64</v>
      </c>
      <c r="D480">
        <v>0.25</v>
      </c>
      <c r="E480" t="str">
        <f t="shared" si="68"/>
        <v>Cal-37</v>
      </c>
      <c r="F480" t="s">
        <v>44</v>
      </c>
      <c r="G480" s="105" t="s">
        <v>134</v>
      </c>
      <c r="H480" s="20" cm="1">
        <f t="array" ref="H480">INDEX(Financials!$B$5:$AI$260,FinancialWalk!K480,FinancialWalk!L480)</f>
        <v>7991183.4621551875</v>
      </c>
      <c r="K480">
        <f>SUMIFS(Financials!$A$5:$A$260,Financials!$D$5:$D$260,FinancialWalk!D480,Financials!$E$5:$E$260,FinancialWalk!E480,Financials!$F$5:$F$260,FinancialWalk!F480)</f>
        <v>253</v>
      </c>
      <c r="L480">
        <f t="shared" si="66"/>
        <v>21</v>
      </c>
    </row>
    <row r="481" spans="2:12" x14ac:dyDescent="0.3">
      <c r="B481" t="str">
        <f t="shared" si="67"/>
        <v>MarinusPortlandYallourn</v>
      </c>
      <c r="C481" t="s">
        <v>64</v>
      </c>
      <c r="D481">
        <v>0.25</v>
      </c>
      <c r="E481" t="str">
        <f t="shared" si="68"/>
        <v>Cal-37</v>
      </c>
      <c r="F481" t="s">
        <v>44</v>
      </c>
      <c r="G481" s="105" t="s">
        <v>134</v>
      </c>
      <c r="H481" s="20" cm="1">
        <f t="array" ref="H481">INDEX(Financials!$B$5:$AI$260,FinancialWalk!K481,FinancialWalk!L481)</f>
        <v>7991183.4621551875</v>
      </c>
      <c r="K481">
        <f>SUMIFS(Financials!$A$5:$A$260,Financials!$D$5:$D$260,FinancialWalk!D481,Financials!$E$5:$E$260,FinancialWalk!E481,Financials!$F$5:$F$260,FinancialWalk!F481)</f>
        <v>253</v>
      </c>
      <c r="L481">
        <f t="shared" si="66"/>
        <v>21</v>
      </c>
    </row>
    <row r="482" spans="2:12" x14ac:dyDescent="0.3">
      <c r="B482" t="str">
        <f t="shared" si="67"/>
        <v>MarinusPortlandYallourn</v>
      </c>
      <c r="C482" t="s">
        <v>64</v>
      </c>
      <c r="D482">
        <v>0.25</v>
      </c>
      <c r="E482" t="str">
        <f t="shared" si="68"/>
        <v>Cal-37</v>
      </c>
      <c r="F482" t="s">
        <v>44</v>
      </c>
      <c r="G482" s="105" t="s">
        <v>134</v>
      </c>
      <c r="H482" s="20" cm="1">
        <f t="array" ref="H482">INDEX(Financials!$B$5:$AI$260,FinancialWalk!K482,FinancialWalk!L482)</f>
        <v>7991183.4621551875</v>
      </c>
      <c r="K482">
        <f>SUMIFS(Financials!$A$5:$A$260,Financials!$D$5:$D$260,FinancialWalk!D482,Financials!$E$5:$E$260,FinancialWalk!E482,Financials!$F$5:$F$260,FinancialWalk!F482)</f>
        <v>253</v>
      </c>
      <c r="L482">
        <f t="shared" si="66"/>
        <v>21</v>
      </c>
    </row>
    <row r="483" spans="2:12" x14ac:dyDescent="0.3">
      <c r="B483" t="str">
        <f t="shared" si="67"/>
        <v>MarinusPortlandYallourn</v>
      </c>
      <c r="C483" t="s">
        <v>64</v>
      </c>
      <c r="D483">
        <v>0.25</v>
      </c>
      <c r="E483" t="str">
        <f t="shared" si="68"/>
        <v>Cal-37</v>
      </c>
      <c r="F483" t="s">
        <v>44</v>
      </c>
      <c r="G483" s="105" t="s">
        <v>134</v>
      </c>
      <c r="H483" s="20" cm="1">
        <f t="array" ref="H483">INDEX(Financials!$B$5:$AI$260,FinancialWalk!K483,FinancialWalk!L483)</f>
        <v>7991183.4621551875</v>
      </c>
      <c r="K483">
        <f>SUMIFS(Financials!$A$5:$A$260,Financials!$D$5:$D$260,FinancialWalk!D483,Financials!$E$5:$E$260,FinancialWalk!E483,Financials!$F$5:$F$260,FinancialWalk!F483)</f>
        <v>253</v>
      </c>
      <c r="L483">
        <f t="shared" si="66"/>
        <v>21</v>
      </c>
    </row>
    <row r="484" spans="2:12" x14ac:dyDescent="0.3">
      <c r="B484" t="str">
        <f t="shared" si="67"/>
        <v>MarinusPortlandYallourn</v>
      </c>
      <c r="C484" t="s">
        <v>64</v>
      </c>
      <c r="D484">
        <v>0.05</v>
      </c>
      <c r="E484" t="str">
        <f t="shared" si="68"/>
        <v>Cal-37</v>
      </c>
      <c r="F484" t="s">
        <v>44</v>
      </c>
      <c r="G484" s="105" t="s">
        <v>134</v>
      </c>
      <c r="H484" s="20" cm="1">
        <f t="array" ref="H484">INDEX(Financials!$B$5:$AI$260,FinancialWalk!K484,FinancialWalk!L484)</f>
        <v>-36913163.102264687</v>
      </c>
      <c r="K484">
        <f>SUMIFS(Financials!$A$5:$A$260,Financials!$D$5:$D$260,FinancialWalk!D484,Financials!$E$5:$E$260,FinancialWalk!E484,Financials!$F$5:$F$260,FinancialWalk!F484)</f>
        <v>254</v>
      </c>
      <c r="L484">
        <f t="shared" si="66"/>
        <v>21</v>
      </c>
    </row>
    <row r="485" spans="2:12" x14ac:dyDescent="0.3">
      <c r="B485" t="str">
        <f t="shared" si="67"/>
        <v>MarinusPortlandYallourn</v>
      </c>
      <c r="C485" t="s">
        <v>64</v>
      </c>
      <c r="D485">
        <v>0.05</v>
      </c>
      <c r="E485" t="str">
        <f t="shared" si="68"/>
        <v>Cal-37</v>
      </c>
      <c r="F485" t="s">
        <v>44</v>
      </c>
      <c r="G485" s="105" t="s">
        <v>134</v>
      </c>
      <c r="H485" s="20" cm="1">
        <f t="array" ref="H485">INDEX(Financials!$B$5:$AI$260,FinancialWalk!K485,FinancialWalk!L485)</f>
        <v>-36913163.102264687</v>
      </c>
      <c r="K485">
        <f>SUMIFS(Financials!$A$5:$A$260,Financials!$D$5:$D$260,FinancialWalk!D485,Financials!$E$5:$E$260,FinancialWalk!E485,Financials!$F$5:$F$260,FinancialWalk!F485)</f>
        <v>254</v>
      </c>
      <c r="L485">
        <f t="shared" si="66"/>
        <v>21</v>
      </c>
    </row>
    <row r="486" spans="2:12" x14ac:dyDescent="0.3">
      <c r="B486" t="str">
        <f t="shared" si="67"/>
        <v>MarinusPortlandYallourn</v>
      </c>
      <c r="C486" t="s">
        <v>64</v>
      </c>
      <c r="D486">
        <v>0.05</v>
      </c>
      <c r="E486" t="str">
        <f t="shared" si="68"/>
        <v>Cal-37</v>
      </c>
      <c r="F486" t="s">
        <v>44</v>
      </c>
      <c r="G486" s="105" t="s">
        <v>134</v>
      </c>
      <c r="H486" s="20" cm="1">
        <f t="array" ref="H486">INDEX(Financials!$B$5:$AI$260,FinancialWalk!K486,FinancialWalk!L486)</f>
        <v>-36913163.102264687</v>
      </c>
      <c r="K486">
        <f>SUMIFS(Financials!$A$5:$A$260,Financials!$D$5:$D$260,FinancialWalk!D486,Financials!$E$5:$E$260,FinancialWalk!E486,Financials!$F$5:$F$260,FinancialWalk!F486)</f>
        <v>254</v>
      </c>
      <c r="L486">
        <f t="shared" si="66"/>
        <v>21</v>
      </c>
    </row>
    <row r="487" spans="2:12" x14ac:dyDescent="0.3">
      <c r="B487" t="str">
        <f t="shared" si="67"/>
        <v>MarinusPortlandYallourn</v>
      </c>
      <c r="C487" t="s">
        <v>64</v>
      </c>
      <c r="D487">
        <v>0</v>
      </c>
      <c r="E487" t="str">
        <f t="shared" si="68"/>
        <v>Cal-37</v>
      </c>
      <c r="F487" t="s">
        <v>44</v>
      </c>
      <c r="G487" s="105" t="s">
        <v>134</v>
      </c>
      <c r="H487" s="20" cm="1">
        <f t="array" ref="H487">INDEX(Financials!$B$5:$AI$260,FinancialWalk!K487,FinancialWalk!L487)</f>
        <v>-81134243.974583551</v>
      </c>
      <c r="K487">
        <f>SUMIFS(Financials!$A$5:$A$260,Financials!$D$5:$D$260,FinancialWalk!D487,Financials!$E$5:$E$260,FinancialWalk!E487,Financials!$F$5:$F$260,FinancialWalk!F487)</f>
        <v>255</v>
      </c>
      <c r="L487">
        <f t="shared" si="66"/>
        <v>21</v>
      </c>
    </row>
    <row r="488" spans="2:12" x14ac:dyDescent="0.3">
      <c r="B488" t="str">
        <f t="shared" si="67"/>
        <v>MarinusPortlandYallourn</v>
      </c>
      <c r="C488" t="s">
        <v>64</v>
      </c>
      <c r="D488" t="s">
        <v>24</v>
      </c>
      <c r="E488" t="str">
        <f t="shared" si="68"/>
        <v>Cal-37</v>
      </c>
      <c r="F488" t="s">
        <v>44</v>
      </c>
      <c r="G488" s="105" t="s">
        <v>134</v>
      </c>
      <c r="H488" s="20" cm="1">
        <f t="array" ref="H488">INDEX(Financials!$B$5:$AI$260,FinancialWalk!K488,FinancialWalk!L488)</f>
        <v>46643551.445365727</v>
      </c>
      <c r="K488">
        <f>SUMIFS(Financials!$A$5:$A$260,Financials!$D$5:$D$260,FinancialWalk!D488,Financials!$E$5:$E$260,FinancialWalk!E488,Financials!$F$5:$F$260,FinancialWalk!F488)</f>
        <v>256</v>
      </c>
      <c r="L488">
        <f t="shared" si="66"/>
        <v>21</v>
      </c>
    </row>
    <row r="489" spans="2:12" x14ac:dyDescent="0.3">
      <c r="B489" t="str">
        <f>$B$2</f>
        <v>MarinusPortlandYallourn</v>
      </c>
      <c r="C489" t="s">
        <v>64</v>
      </c>
      <c r="D489">
        <v>1</v>
      </c>
      <c r="E489" t="s">
        <v>18</v>
      </c>
      <c r="F489" t="s">
        <v>34</v>
      </c>
      <c r="G489" t="s">
        <v>138</v>
      </c>
      <c r="H489" s="20" cm="1">
        <f t="array" ref="H489">INDEX(Financials!$B$5:$AI$260,FinancialWalk!K489,FinancialWalk!L489)</f>
        <v>-234832350.97515965</v>
      </c>
      <c r="K489">
        <f>SUMIFS(Financials!$A$5:$A$260,Financials!$D$5:$D$260,FinancialWalk!D489,Financials!$E$5:$E$260,FinancialWalk!E489,Financials!$F$5:$F$260,FinancialWalk!F489)</f>
        <v>121</v>
      </c>
      <c r="L489">
        <f t="shared" si="66"/>
        <v>28</v>
      </c>
    </row>
    <row r="490" spans="2:12" x14ac:dyDescent="0.3">
      <c r="B490" t="str">
        <f>B489</f>
        <v>MarinusPortlandYallourn</v>
      </c>
      <c r="C490" t="s">
        <v>64</v>
      </c>
      <c r="D490">
        <v>0.95</v>
      </c>
      <c r="E490" t="str">
        <f>E489</f>
        <v>Cal-37</v>
      </c>
      <c r="F490" t="s">
        <v>34</v>
      </c>
      <c r="G490" t="s">
        <v>138</v>
      </c>
      <c r="H490" s="20" cm="1">
        <f t="array" ref="H490">INDEX(Financials!$B$5:$AI$260,FinancialWalk!K490,FinancialWalk!L490)</f>
        <v>-103577120.9781967</v>
      </c>
      <c r="K490">
        <f>SUMIFS(Financials!$A$5:$A$260,Financials!$D$5:$D$260,FinancialWalk!D490,Financials!$E$5:$E$260,FinancialWalk!E490,Financials!$F$5:$F$260,FinancialWalk!F490)</f>
        <v>122</v>
      </c>
      <c r="L490">
        <f t="shared" si="66"/>
        <v>28</v>
      </c>
    </row>
    <row r="491" spans="2:12" x14ac:dyDescent="0.3">
      <c r="B491" t="str">
        <f t="shared" ref="B491:B510" si="69">B490</f>
        <v>MarinusPortlandYallourn</v>
      </c>
      <c r="C491" t="s">
        <v>64</v>
      </c>
      <c r="D491">
        <v>0.95</v>
      </c>
      <c r="E491" t="str">
        <f t="shared" ref="E491:E510" si="70">E490</f>
        <v>Cal-37</v>
      </c>
      <c r="F491" t="s">
        <v>34</v>
      </c>
      <c r="G491" t="s">
        <v>138</v>
      </c>
      <c r="H491" s="20" cm="1">
        <f t="array" ref="H491">INDEX(Financials!$B$5:$AI$260,FinancialWalk!K491,FinancialWalk!L491)</f>
        <v>-103577120.9781967</v>
      </c>
      <c r="K491">
        <f>SUMIFS(Financials!$A$5:$A$260,Financials!$D$5:$D$260,FinancialWalk!D491,Financials!$E$5:$E$260,FinancialWalk!E491,Financials!$F$5:$F$260,FinancialWalk!F491)</f>
        <v>122</v>
      </c>
      <c r="L491">
        <f t="shared" si="66"/>
        <v>28</v>
      </c>
    </row>
    <row r="492" spans="2:12" x14ac:dyDescent="0.3">
      <c r="B492" t="str">
        <f t="shared" si="69"/>
        <v>MarinusPortlandYallourn</v>
      </c>
      <c r="C492" t="s">
        <v>64</v>
      </c>
      <c r="D492">
        <v>0.95</v>
      </c>
      <c r="E492" t="str">
        <f t="shared" si="70"/>
        <v>Cal-37</v>
      </c>
      <c r="F492" t="s">
        <v>34</v>
      </c>
      <c r="G492" t="s">
        <v>138</v>
      </c>
      <c r="H492" s="20" cm="1">
        <f t="array" ref="H492">INDEX(Financials!$B$5:$AI$260,FinancialWalk!K492,FinancialWalk!L492)</f>
        <v>-103577120.9781967</v>
      </c>
      <c r="K492">
        <f>SUMIFS(Financials!$A$5:$A$260,Financials!$D$5:$D$260,FinancialWalk!D492,Financials!$E$5:$E$260,FinancialWalk!E492,Financials!$F$5:$F$260,FinancialWalk!F492)</f>
        <v>122</v>
      </c>
      <c r="L492">
        <f t="shared" si="66"/>
        <v>28</v>
      </c>
    </row>
    <row r="493" spans="2:12" x14ac:dyDescent="0.3">
      <c r="B493" t="str">
        <f t="shared" si="69"/>
        <v>MarinusPortlandYallourn</v>
      </c>
      <c r="C493" t="s">
        <v>64</v>
      </c>
      <c r="D493">
        <v>0.75</v>
      </c>
      <c r="E493" t="str">
        <f t="shared" si="70"/>
        <v>Cal-37</v>
      </c>
      <c r="F493" t="s">
        <v>34</v>
      </c>
      <c r="G493" t="s">
        <v>138</v>
      </c>
      <c r="H493" s="20" cm="1">
        <f t="array" ref="H493">INDEX(Financials!$B$5:$AI$260,FinancialWalk!K493,FinancialWalk!L493)</f>
        <v>-43333578.903064407</v>
      </c>
      <c r="K493">
        <f>SUMIFS(Financials!$A$5:$A$260,Financials!$D$5:$D$260,FinancialWalk!D493,Financials!$E$5:$E$260,FinancialWalk!E493,Financials!$F$5:$F$260,FinancialWalk!F493)</f>
        <v>123</v>
      </c>
      <c r="L493">
        <f t="shared" si="66"/>
        <v>28</v>
      </c>
    </row>
    <row r="494" spans="2:12" x14ac:dyDescent="0.3">
      <c r="B494" t="str">
        <f t="shared" si="69"/>
        <v>MarinusPortlandYallourn</v>
      </c>
      <c r="C494" t="s">
        <v>64</v>
      </c>
      <c r="D494">
        <v>0.75</v>
      </c>
      <c r="E494" t="str">
        <f t="shared" si="70"/>
        <v>Cal-37</v>
      </c>
      <c r="F494" t="s">
        <v>34</v>
      </c>
      <c r="G494" t="s">
        <v>138</v>
      </c>
      <c r="H494" s="20" cm="1">
        <f t="array" ref="H494">INDEX(Financials!$B$5:$AI$260,FinancialWalk!K494,FinancialWalk!L494)</f>
        <v>-43333578.903064407</v>
      </c>
      <c r="K494">
        <f>SUMIFS(Financials!$A$5:$A$260,Financials!$D$5:$D$260,FinancialWalk!D494,Financials!$E$5:$E$260,FinancialWalk!E494,Financials!$F$5:$F$260,FinancialWalk!F494)</f>
        <v>123</v>
      </c>
      <c r="L494">
        <f t="shared" si="66"/>
        <v>28</v>
      </c>
    </row>
    <row r="495" spans="2:12" x14ac:dyDescent="0.3">
      <c r="B495" t="str">
        <f t="shared" si="69"/>
        <v>MarinusPortlandYallourn</v>
      </c>
      <c r="C495" t="s">
        <v>64</v>
      </c>
      <c r="D495">
        <v>0.75</v>
      </c>
      <c r="E495" t="str">
        <f t="shared" si="70"/>
        <v>Cal-37</v>
      </c>
      <c r="F495" t="s">
        <v>34</v>
      </c>
      <c r="G495" t="s">
        <v>138</v>
      </c>
      <c r="H495" s="20" cm="1">
        <f t="array" ref="H495">INDEX(Financials!$B$5:$AI$260,FinancialWalk!K495,FinancialWalk!L495)</f>
        <v>-43333578.903064407</v>
      </c>
      <c r="K495">
        <f>SUMIFS(Financials!$A$5:$A$260,Financials!$D$5:$D$260,FinancialWalk!D495,Financials!$E$5:$E$260,FinancialWalk!E495,Financials!$F$5:$F$260,FinancialWalk!F495)</f>
        <v>123</v>
      </c>
      <c r="L495">
        <f t="shared" si="66"/>
        <v>28</v>
      </c>
    </row>
    <row r="496" spans="2:12" x14ac:dyDescent="0.3">
      <c r="B496" t="str">
        <f t="shared" si="69"/>
        <v>MarinusPortlandYallourn</v>
      </c>
      <c r="C496" t="s">
        <v>64</v>
      </c>
      <c r="D496">
        <v>0.75</v>
      </c>
      <c r="E496" t="str">
        <f t="shared" si="70"/>
        <v>Cal-37</v>
      </c>
      <c r="F496" t="s">
        <v>34</v>
      </c>
      <c r="G496" t="s">
        <v>138</v>
      </c>
      <c r="H496" s="20" cm="1">
        <f t="array" ref="H496">INDEX(Financials!$B$5:$AI$260,FinancialWalk!K496,FinancialWalk!L496)</f>
        <v>-43333578.903064407</v>
      </c>
      <c r="K496">
        <f>SUMIFS(Financials!$A$5:$A$260,Financials!$D$5:$D$260,FinancialWalk!D496,Financials!$E$5:$E$260,FinancialWalk!E496,Financials!$F$5:$F$260,FinancialWalk!F496)</f>
        <v>123</v>
      </c>
      <c r="L496">
        <f t="shared" si="66"/>
        <v>28</v>
      </c>
    </row>
    <row r="497" spans="2:12" x14ac:dyDescent="0.3">
      <c r="B497" t="str">
        <f t="shared" si="69"/>
        <v>MarinusPortlandYallourn</v>
      </c>
      <c r="C497" t="s">
        <v>64</v>
      </c>
      <c r="D497">
        <v>0.5</v>
      </c>
      <c r="E497" t="str">
        <f t="shared" si="70"/>
        <v>Cal-37</v>
      </c>
      <c r="F497" t="s">
        <v>34</v>
      </c>
      <c r="G497" t="s">
        <v>138</v>
      </c>
      <c r="H497" s="20" cm="1">
        <f t="array" ref="H497">INDEX(Financials!$B$5:$AI$260,FinancialWalk!K497,FinancialWalk!L497)</f>
        <v>46476.305466164042</v>
      </c>
      <c r="K497">
        <f>SUMIFS(Financials!$A$5:$A$260,Financials!$D$5:$D$260,FinancialWalk!D497,Financials!$E$5:$E$260,FinancialWalk!E497,Financials!$F$5:$F$260,FinancialWalk!F497)</f>
        <v>124</v>
      </c>
      <c r="L497">
        <f t="shared" si="66"/>
        <v>28</v>
      </c>
    </row>
    <row r="498" spans="2:12" x14ac:dyDescent="0.3">
      <c r="B498" t="str">
        <f t="shared" si="69"/>
        <v>MarinusPortlandYallourn</v>
      </c>
      <c r="C498" t="s">
        <v>64</v>
      </c>
      <c r="D498">
        <v>0.5</v>
      </c>
      <c r="E498" t="str">
        <f t="shared" si="70"/>
        <v>Cal-37</v>
      </c>
      <c r="F498" t="s">
        <v>34</v>
      </c>
      <c r="G498" t="s">
        <v>138</v>
      </c>
      <c r="H498" s="20" cm="1">
        <f t="array" ref="H498">INDEX(Financials!$B$5:$AI$260,FinancialWalk!K498,FinancialWalk!L498)</f>
        <v>46476.305466164042</v>
      </c>
      <c r="K498">
        <f>SUMIFS(Financials!$A$5:$A$260,Financials!$D$5:$D$260,FinancialWalk!D498,Financials!$E$5:$E$260,FinancialWalk!E498,Financials!$F$5:$F$260,FinancialWalk!F498)</f>
        <v>124</v>
      </c>
      <c r="L498">
        <f t="shared" si="66"/>
        <v>28</v>
      </c>
    </row>
    <row r="499" spans="2:12" x14ac:dyDescent="0.3">
      <c r="B499" t="str">
        <f t="shared" si="69"/>
        <v>MarinusPortlandYallourn</v>
      </c>
      <c r="C499" t="s">
        <v>64</v>
      </c>
      <c r="D499">
        <v>0.5</v>
      </c>
      <c r="E499" t="str">
        <f t="shared" si="70"/>
        <v>Cal-37</v>
      </c>
      <c r="F499" t="s">
        <v>34</v>
      </c>
      <c r="G499" t="s">
        <v>138</v>
      </c>
      <c r="H499" s="20" cm="1">
        <f t="array" ref="H499">INDEX(Financials!$B$5:$AI$260,FinancialWalk!K499,FinancialWalk!L499)</f>
        <v>46476.305466164042</v>
      </c>
      <c r="K499">
        <f>SUMIFS(Financials!$A$5:$A$260,Financials!$D$5:$D$260,FinancialWalk!D499,Financials!$E$5:$E$260,FinancialWalk!E499,Financials!$F$5:$F$260,FinancialWalk!F499)</f>
        <v>124</v>
      </c>
      <c r="L499">
        <f t="shared" si="66"/>
        <v>28</v>
      </c>
    </row>
    <row r="500" spans="2:12" x14ac:dyDescent="0.3">
      <c r="B500" t="str">
        <f t="shared" si="69"/>
        <v>MarinusPortlandYallourn</v>
      </c>
      <c r="C500" t="s">
        <v>64</v>
      </c>
      <c r="D500">
        <v>0.5</v>
      </c>
      <c r="E500" t="str">
        <f t="shared" si="70"/>
        <v>Cal-37</v>
      </c>
      <c r="F500" t="s">
        <v>34</v>
      </c>
      <c r="G500" t="s">
        <v>138</v>
      </c>
      <c r="H500" s="20" cm="1">
        <f t="array" ref="H500">INDEX(Financials!$B$5:$AI$260,FinancialWalk!K500,FinancialWalk!L500)</f>
        <v>46476.305466164042</v>
      </c>
      <c r="K500">
        <f>SUMIFS(Financials!$A$5:$A$260,Financials!$D$5:$D$260,FinancialWalk!D500,Financials!$E$5:$E$260,FinancialWalk!E500,Financials!$F$5:$F$260,FinancialWalk!F500)</f>
        <v>124</v>
      </c>
      <c r="L500">
        <f t="shared" si="66"/>
        <v>28</v>
      </c>
    </row>
    <row r="501" spans="2:12" x14ac:dyDescent="0.3">
      <c r="B501" t="str">
        <f t="shared" si="69"/>
        <v>MarinusPortlandYallourn</v>
      </c>
      <c r="C501" t="s">
        <v>64</v>
      </c>
      <c r="D501">
        <v>0.5</v>
      </c>
      <c r="E501" t="str">
        <f t="shared" si="70"/>
        <v>Cal-37</v>
      </c>
      <c r="F501" t="s">
        <v>34</v>
      </c>
      <c r="G501" t="s">
        <v>138</v>
      </c>
      <c r="H501" s="20" cm="1">
        <f t="array" ref="H501">INDEX(Financials!$B$5:$AI$260,FinancialWalk!K501,FinancialWalk!L501)</f>
        <v>46476.305466164042</v>
      </c>
      <c r="K501">
        <f>SUMIFS(Financials!$A$5:$A$260,Financials!$D$5:$D$260,FinancialWalk!D501,Financials!$E$5:$E$260,FinancialWalk!E501,Financials!$F$5:$F$260,FinancialWalk!F501)</f>
        <v>124</v>
      </c>
      <c r="L501">
        <f t="shared" si="66"/>
        <v>28</v>
      </c>
    </row>
    <row r="502" spans="2:12" x14ac:dyDescent="0.3">
      <c r="B502" t="str">
        <f t="shared" si="69"/>
        <v>MarinusPortlandYallourn</v>
      </c>
      <c r="C502" t="s">
        <v>64</v>
      </c>
      <c r="D502">
        <v>0.25</v>
      </c>
      <c r="E502" t="str">
        <f t="shared" si="70"/>
        <v>Cal-37</v>
      </c>
      <c r="F502" t="s">
        <v>34</v>
      </c>
      <c r="G502" t="s">
        <v>138</v>
      </c>
      <c r="H502" s="20" cm="1">
        <f t="array" ref="H502">INDEX(Financials!$B$5:$AI$260,FinancialWalk!K502,FinancialWalk!L502)</f>
        <v>47354616.389527954</v>
      </c>
      <c r="K502">
        <f>SUMIFS(Financials!$A$5:$A$260,Financials!$D$5:$D$260,FinancialWalk!D502,Financials!$E$5:$E$260,FinancialWalk!E502,Financials!$F$5:$F$260,FinancialWalk!F502)</f>
        <v>125</v>
      </c>
      <c r="L502">
        <f t="shared" si="66"/>
        <v>28</v>
      </c>
    </row>
    <row r="503" spans="2:12" x14ac:dyDescent="0.3">
      <c r="B503" t="str">
        <f t="shared" si="69"/>
        <v>MarinusPortlandYallourn</v>
      </c>
      <c r="C503" t="s">
        <v>64</v>
      </c>
      <c r="D503">
        <v>0.25</v>
      </c>
      <c r="E503" t="str">
        <f t="shared" si="70"/>
        <v>Cal-37</v>
      </c>
      <c r="F503" t="s">
        <v>34</v>
      </c>
      <c r="G503" t="s">
        <v>138</v>
      </c>
      <c r="H503" s="20" cm="1">
        <f t="array" ref="H503">INDEX(Financials!$B$5:$AI$260,FinancialWalk!K503,FinancialWalk!L503)</f>
        <v>47354616.389527954</v>
      </c>
      <c r="K503">
        <f>SUMIFS(Financials!$A$5:$A$260,Financials!$D$5:$D$260,FinancialWalk!D503,Financials!$E$5:$E$260,FinancialWalk!E503,Financials!$F$5:$F$260,FinancialWalk!F503)</f>
        <v>125</v>
      </c>
      <c r="L503">
        <f t="shared" si="66"/>
        <v>28</v>
      </c>
    </row>
    <row r="504" spans="2:12" x14ac:dyDescent="0.3">
      <c r="B504" t="str">
        <f t="shared" si="69"/>
        <v>MarinusPortlandYallourn</v>
      </c>
      <c r="C504" t="s">
        <v>64</v>
      </c>
      <c r="D504">
        <v>0.25</v>
      </c>
      <c r="E504" t="str">
        <f t="shared" si="70"/>
        <v>Cal-37</v>
      </c>
      <c r="F504" t="s">
        <v>34</v>
      </c>
      <c r="G504" t="s">
        <v>138</v>
      </c>
      <c r="H504" s="20" cm="1">
        <f t="array" ref="H504">INDEX(Financials!$B$5:$AI$260,FinancialWalk!K504,FinancialWalk!L504)</f>
        <v>47354616.389527954</v>
      </c>
      <c r="K504">
        <f>SUMIFS(Financials!$A$5:$A$260,Financials!$D$5:$D$260,FinancialWalk!D504,Financials!$E$5:$E$260,FinancialWalk!E504,Financials!$F$5:$F$260,FinancialWalk!F504)</f>
        <v>125</v>
      </c>
      <c r="L504">
        <f t="shared" si="66"/>
        <v>28</v>
      </c>
    </row>
    <row r="505" spans="2:12" x14ac:dyDescent="0.3">
      <c r="B505" t="str">
        <f t="shared" si="69"/>
        <v>MarinusPortlandYallourn</v>
      </c>
      <c r="C505" t="s">
        <v>64</v>
      </c>
      <c r="D505">
        <v>0.25</v>
      </c>
      <c r="E505" t="str">
        <f t="shared" si="70"/>
        <v>Cal-37</v>
      </c>
      <c r="F505" t="s">
        <v>34</v>
      </c>
      <c r="G505" t="s">
        <v>138</v>
      </c>
      <c r="H505" s="20" cm="1">
        <f t="array" ref="H505">INDEX(Financials!$B$5:$AI$260,FinancialWalk!K505,FinancialWalk!L505)</f>
        <v>47354616.389527954</v>
      </c>
      <c r="K505">
        <f>SUMIFS(Financials!$A$5:$A$260,Financials!$D$5:$D$260,FinancialWalk!D505,Financials!$E$5:$E$260,FinancialWalk!E505,Financials!$F$5:$F$260,FinancialWalk!F505)</f>
        <v>125</v>
      </c>
      <c r="L505">
        <f t="shared" si="66"/>
        <v>28</v>
      </c>
    </row>
    <row r="506" spans="2:12" x14ac:dyDescent="0.3">
      <c r="B506" t="str">
        <f t="shared" si="69"/>
        <v>MarinusPortlandYallourn</v>
      </c>
      <c r="C506" t="s">
        <v>64</v>
      </c>
      <c r="D506">
        <v>0.05</v>
      </c>
      <c r="E506" t="str">
        <f t="shared" si="70"/>
        <v>Cal-37</v>
      </c>
      <c r="F506" t="s">
        <v>34</v>
      </c>
      <c r="G506" t="s">
        <v>138</v>
      </c>
      <c r="H506" s="20" cm="1">
        <f t="array" ref="H506">INDEX(Financials!$B$5:$AI$260,FinancialWalk!K506,FinancialWalk!L506)</f>
        <v>109325485.73089671</v>
      </c>
      <c r="K506">
        <f>SUMIFS(Financials!$A$5:$A$260,Financials!$D$5:$D$260,FinancialWalk!D506,Financials!$E$5:$E$260,FinancialWalk!E506,Financials!$F$5:$F$260,FinancialWalk!F506)</f>
        <v>126</v>
      </c>
      <c r="L506">
        <f t="shared" si="66"/>
        <v>28</v>
      </c>
    </row>
    <row r="507" spans="2:12" x14ac:dyDescent="0.3">
      <c r="B507" t="str">
        <f t="shared" si="69"/>
        <v>MarinusPortlandYallourn</v>
      </c>
      <c r="C507" t="s">
        <v>64</v>
      </c>
      <c r="D507">
        <v>0.05</v>
      </c>
      <c r="E507" t="str">
        <f t="shared" si="70"/>
        <v>Cal-37</v>
      </c>
      <c r="F507" t="s">
        <v>34</v>
      </c>
      <c r="G507" t="s">
        <v>138</v>
      </c>
      <c r="H507" s="20" cm="1">
        <f t="array" ref="H507">INDEX(Financials!$B$5:$AI$260,FinancialWalk!K507,FinancialWalk!L507)</f>
        <v>109325485.73089671</v>
      </c>
      <c r="K507">
        <f>SUMIFS(Financials!$A$5:$A$260,Financials!$D$5:$D$260,FinancialWalk!D507,Financials!$E$5:$E$260,FinancialWalk!E507,Financials!$F$5:$F$260,FinancialWalk!F507)</f>
        <v>126</v>
      </c>
      <c r="L507">
        <f t="shared" si="66"/>
        <v>28</v>
      </c>
    </row>
    <row r="508" spans="2:12" x14ac:dyDescent="0.3">
      <c r="B508" t="str">
        <f t="shared" si="69"/>
        <v>MarinusPortlandYallourn</v>
      </c>
      <c r="C508" t="s">
        <v>64</v>
      </c>
      <c r="D508">
        <v>0.05</v>
      </c>
      <c r="E508" t="str">
        <f t="shared" si="70"/>
        <v>Cal-37</v>
      </c>
      <c r="F508" t="s">
        <v>34</v>
      </c>
      <c r="G508" t="s">
        <v>138</v>
      </c>
      <c r="H508" s="20" cm="1">
        <f t="array" ref="H508">INDEX(Financials!$B$5:$AI$260,FinancialWalk!K508,FinancialWalk!L508)</f>
        <v>109325485.73089671</v>
      </c>
      <c r="K508">
        <f>SUMIFS(Financials!$A$5:$A$260,Financials!$D$5:$D$260,FinancialWalk!D508,Financials!$E$5:$E$260,FinancialWalk!E508,Financials!$F$5:$F$260,FinancialWalk!F508)</f>
        <v>126</v>
      </c>
      <c r="L508">
        <f t="shared" si="66"/>
        <v>28</v>
      </c>
    </row>
    <row r="509" spans="2:12" x14ac:dyDescent="0.3">
      <c r="B509" t="str">
        <f t="shared" si="69"/>
        <v>MarinusPortlandYallourn</v>
      </c>
      <c r="C509" t="s">
        <v>64</v>
      </c>
      <c r="D509">
        <v>0</v>
      </c>
      <c r="E509" t="str">
        <f t="shared" si="70"/>
        <v>Cal-37</v>
      </c>
      <c r="F509" t="s">
        <v>34</v>
      </c>
      <c r="G509" t="s">
        <v>138</v>
      </c>
      <c r="H509" s="20" cm="1">
        <f t="array" ref="H509">INDEX(Financials!$B$5:$AI$260,FinancialWalk!K509,FinancialWalk!L509)</f>
        <v>161256048.6570465</v>
      </c>
      <c r="K509">
        <f>SUMIFS(Financials!$A$5:$A$260,Financials!$D$5:$D$260,FinancialWalk!D509,Financials!$E$5:$E$260,FinancialWalk!E509,Financials!$F$5:$F$260,FinancialWalk!F509)</f>
        <v>127</v>
      </c>
      <c r="L509">
        <f t="shared" si="66"/>
        <v>28</v>
      </c>
    </row>
    <row r="510" spans="2:12" x14ac:dyDescent="0.3">
      <c r="B510" t="str">
        <f t="shared" si="69"/>
        <v>MarinusPortlandYallourn</v>
      </c>
      <c r="C510" t="s">
        <v>64</v>
      </c>
      <c r="D510" t="s">
        <v>24</v>
      </c>
      <c r="E510" t="str">
        <f t="shared" si="70"/>
        <v>Cal-37</v>
      </c>
      <c r="F510" t="s">
        <v>34</v>
      </c>
      <c r="G510" t="s">
        <v>138</v>
      </c>
      <c r="H510" s="20" cm="1">
        <f t="array" ref="H510">INDEX(Financials!$B$5:$AI$260,FinancialWalk!K510,FinancialWalk!L510)</f>
        <v>2047341.9016877357</v>
      </c>
      <c r="K510">
        <f>SUMIFS(Financials!$A$5:$A$260,Financials!$D$5:$D$260,FinancialWalk!D510,Financials!$E$5:$E$260,FinancialWalk!E510,Financials!$F$5:$F$260,FinancialWalk!F510)</f>
        <v>128</v>
      </c>
      <c r="L510">
        <f t="shared" si="66"/>
        <v>28</v>
      </c>
    </row>
    <row r="511" spans="2:12" x14ac:dyDescent="0.3">
      <c r="B511" t="str">
        <f>$B$2</f>
        <v>MarinusPortlandYallourn</v>
      </c>
      <c r="C511" t="s">
        <v>64</v>
      </c>
      <c r="D511">
        <v>1</v>
      </c>
      <c r="E511" t="s">
        <v>18</v>
      </c>
      <c r="F511" t="s">
        <v>44</v>
      </c>
      <c r="G511" t="s">
        <v>138</v>
      </c>
      <c r="H511" s="20" cm="1">
        <f t="array" ref="H511">INDEX(Financials!$B$5:$AI$260,FinancialWalk!K511,FinancialWalk!L511)</f>
        <v>-234832350.97515965</v>
      </c>
      <c r="K511">
        <f>SUMIFS(Financials!$A$5:$A$260,Financials!$D$5:$D$260,FinancialWalk!D511,Financials!$E$5:$E$260,FinancialWalk!E511,Financials!$F$5:$F$260,FinancialWalk!F511)</f>
        <v>249</v>
      </c>
      <c r="L511">
        <f t="shared" si="66"/>
        <v>28</v>
      </c>
    </row>
    <row r="512" spans="2:12" x14ac:dyDescent="0.3">
      <c r="B512" t="str">
        <f>B511</f>
        <v>MarinusPortlandYallourn</v>
      </c>
      <c r="C512" t="s">
        <v>64</v>
      </c>
      <c r="D512">
        <v>0.95</v>
      </c>
      <c r="E512" t="str">
        <f>E511</f>
        <v>Cal-37</v>
      </c>
      <c r="F512" t="s">
        <v>44</v>
      </c>
      <c r="G512" t="s">
        <v>138</v>
      </c>
      <c r="H512" s="20" cm="1">
        <f t="array" ref="H512">INDEX(Financials!$B$5:$AI$260,FinancialWalk!K512,FinancialWalk!L512)</f>
        <v>-103577120.9781967</v>
      </c>
      <c r="K512">
        <f>SUMIFS(Financials!$A$5:$A$260,Financials!$D$5:$D$260,FinancialWalk!D512,Financials!$E$5:$E$260,FinancialWalk!E512,Financials!$F$5:$F$260,FinancialWalk!F512)</f>
        <v>250</v>
      </c>
      <c r="L512">
        <f t="shared" si="66"/>
        <v>28</v>
      </c>
    </row>
    <row r="513" spans="2:12" x14ac:dyDescent="0.3">
      <c r="B513" t="str">
        <f t="shared" ref="B513:B532" si="71">B512</f>
        <v>MarinusPortlandYallourn</v>
      </c>
      <c r="C513" t="s">
        <v>64</v>
      </c>
      <c r="D513">
        <v>0.95</v>
      </c>
      <c r="E513" t="str">
        <f t="shared" ref="E513:E532" si="72">E512</f>
        <v>Cal-37</v>
      </c>
      <c r="F513" t="s">
        <v>44</v>
      </c>
      <c r="G513" t="s">
        <v>138</v>
      </c>
      <c r="H513" s="20" cm="1">
        <f t="array" ref="H513">INDEX(Financials!$B$5:$AI$260,FinancialWalk!K513,FinancialWalk!L513)</f>
        <v>-103577120.9781967</v>
      </c>
      <c r="K513">
        <f>SUMIFS(Financials!$A$5:$A$260,Financials!$D$5:$D$260,FinancialWalk!D513,Financials!$E$5:$E$260,FinancialWalk!E513,Financials!$F$5:$F$260,FinancialWalk!F513)</f>
        <v>250</v>
      </c>
      <c r="L513">
        <f t="shared" si="66"/>
        <v>28</v>
      </c>
    </row>
    <row r="514" spans="2:12" x14ac:dyDescent="0.3">
      <c r="B514" t="str">
        <f t="shared" si="71"/>
        <v>MarinusPortlandYallourn</v>
      </c>
      <c r="C514" t="s">
        <v>64</v>
      </c>
      <c r="D514">
        <v>0.95</v>
      </c>
      <c r="E514" t="str">
        <f t="shared" si="72"/>
        <v>Cal-37</v>
      </c>
      <c r="F514" t="s">
        <v>44</v>
      </c>
      <c r="G514" t="s">
        <v>138</v>
      </c>
      <c r="H514" s="20" cm="1">
        <f t="array" ref="H514">INDEX(Financials!$B$5:$AI$260,FinancialWalk!K514,FinancialWalk!L514)</f>
        <v>-103577120.9781967</v>
      </c>
      <c r="K514">
        <f>SUMIFS(Financials!$A$5:$A$260,Financials!$D$5:$D$260,FinancialWalk!D514,Financials!$E$5:$E$260,FinancialWalk!E514,Financials!$F$5:$F$260,FinancialWalk!F514)</f>
        <v>250</v>
      </c>
      <c r="L514">
        <f t="shared" si="66"/>
        <v>28</v>
      </c>
    </row>
    <row r="515" spans="2:12" x14ac:dyDescent="0.3">
      <c r="B515" t="str">
        <f t="shared" si="71"/>
        <v>MarinusPortlandYallourn</v>
      </c>
      <c r="C515" t="s">
        <v>64</v>
      </c>
      <c r="D515">
        <v>0.75</v>
      </c>
      <c r="E515" t="str">
        <f t="shared" si="72"/>
        <v>Cal-37</v>
      </c>
      <c r="F515" t="s">
        <v>44</v>
      </c>
      <c r="G515" t="s">
        <v>138</v>
      </c>
      <c r="H515" s="20" cm="1">
        <f t="array" ref="H515">INDEX(Financials!$B$5:$AI$260,FinancialWalk!K515,FinancialWalk!L515)</f>
        <v>-43333578.903064407</v>
      </c>
      <c r="K515">
        <f>SUMIFS(Financials!$A$5:$A$260,Financials!$D$5:$D$260,FinancialWalk!D515,Financials!$E$5:$E$260,FinancialWalk!E515,Financials!$F$5:$F$260,FinancialWalk!F515)</f>
        <v>251</v>
      </c>
      <c r="L515">
        <f t="shared" si="66"/>
        <v>28</v>
      </c>
    </row>
    <row r="516" spans="2:12" x14ac:dyDescent="0.3">
      <c r="B516" t="str">
        <f t="shared" si="71"/>
        <v>MarinusPortlandYallourn</v>
      </c>
      <c r="C516" t="s">
        <v>64</v>
      </c>
      <c r="D516">
        <v>0.75</v>
      </c>
      <c r="E516" t="str">
        <f t="shared" si="72"/>
        <v>Cal-37</v>
      </c>
      <c r="F516" t="s">
        <v>44</v>
      </c>
      <c r="G516" t="s">
        <v>138</v>
      </c>
      <c r="H516" s="20" cm="1">
        <f t="array" ref="H516">INDEX(Financials!$B$5:$AI$260,FinancialWalk!K516,FinancialWalk!L516)</f>
        <v>-43333578.903064407</v>
      </c>
      <c r="K516">
        <f>SUMIFS(Financials!$A$5:$A$260,Financials!$D$5:$D$260,FinancialWalk!D516,Financials!$E$5:$E$260,FinancialWalk!E516,Financials!$F$5:$F$260,FinancialWalk!F516)</f>
        <v>251</v>
      </c>
      <c r="L516">
        <f t="shared" si="66"/>
        <v>28</v>
      </c>
    </row>
    <row r="517" spans="2:12" x14ac:dyDescent="0.3">
      <c r="B517" t="str">
        <f t="shared" si="71"/>
        <v>MarinusPortlandYallourn</v>
      </c>
      <c r="C517" t="s">
        <v>64</v>
      </c>
      <c r="D517">
        <v>0.75</v>
      </c>
      <c r="E517" t="str">
        <f t="shared" si="72"/>
        <v>Cal-37</v>
      </c>
      <c r="F517" t="s">
        <v>44</v>
      </c>
      <c r="G517" t="s">
        <v>138</v>
      </c>
      <c r="H517" s="20" cm="1">
        <f t="array" ref="H517">INDEX(Financials!$B$5:$AI$260,FinancialWalk!K517,FinancialWalk!L517)</f>
        <v>-43333578.903064407</v>
      </c>
      <c r="K517">
        <f>SUMIFS(Financials!$A$5:$A$260,Financials!$D$5:$D$260,FinancialWalk!D517,Financials!$E$5:$E$260,FinancialWalk!E517,Financials!$F$5:$F$260,FinancialWalk!F517)</f>
        <v>251</v>
      </c>
      <c r="L517">
        <f t="shared" ref="L517:L576" si="73">VLOOKUP(G517,$P$5:$Q$33,2,FALSE)</f>
        <v>28</v>
      </c>
    </row>
    <row r="518" spans="2:12" x14ac:dyDescent="0.3">
      <c r="B518" t="str">
        <f t="shared" si="71"/>
        <v>MarinusPortlandYallourn</v>
      </c>
      <c r="C518" t="s">
        <v>64</v>
      </c>
      <c r="D518">
        <v>0.75</v>
      </c>
      <c r="E518" t="str">
        <f t="shared" si="72"/>
        <v>Cal-37</v>
      </c>
      <c r="F518" t="s">
        <v>44</v>
      </c>
      <c r="G518" t="s">
        <v>138</v>
      </c>
      <c r="H518" s="20" cm="1">
        <f t="array" ref="H518">INDEX(Financials!$B$5:$AI$260,FinancialWalk!K518,FinancialWalk!L518)</f>
        <v>-43333578.903064407</v>
      </c>
      <c r="K518">
        <f>SUMIFS(Financials!$A$5:$A$260,Financials!$D$5:$D$260,FinancialWalk!D518,Financials!$E$5:$E$260,FinancialWalk!E518,Financials!$F$5:$F$260,FinancialWalk!F518)</f>
        <v>251</v>
      </c>
      <c r="L518">
        <f t="shared" si="73"/>
        <v>28</v>
      </c>
    </row>
    <row r="519" spans="2:12" x14ac:dyDescent="0.3">
      <c r="B519" t="str">
        <f t="shared" si="71"/>
        <v>MarinusPortlandYallourn</v>
      </c>
      <c r="C519" t="s">
        <v>64</v>
      </c>
      <c r="D519">
        <v>0.5</v>
      </c>
      <c r="E519" t="str">
        <f t="shared" si="72"/>
        <v>Cal-37</v>
      </c>
      <c r="F519" t="s">
        <v>44</v>
      </c>
      <c r="G519" t="s">
        <v>138</v>
      </c>
      <c r="H519" s="20" cm="1">
        <f t="array" ref="H519">INDEX(Financials!$B$5:$AI$260,FinancialWalk!K519,FinancialWalk!L519)</f>
        <v>46476.305466164042</v>
      </c>
      <c r="K519">
        <f>SUMIFS(Financials!$A$5:$A$260,Financials!$D$5:$D$260,FinancialWalk!D519,Financials!$E$5:$E$260,FinancialWalk!E519,Financials!$F$5:$F$260,FinancialWalk!F519)</f>
        <v>252</v>
      </c>
      <c r="L519">
        <f t="shared" si="73"/>
        <v>28</v>
      </c>
    </row>
    <row r="520" spans="2:12" x14ac:dyDescent="0.3">
      <c r="B520" t="str">
        <f t="shared" si="71"/>
        <v>MarinusPortlandYallourn</v>
      </c>
      <c r="C520" t="s">
        <v>64</v>
      </c>
      <c r="D520">
        <v>0.5</v>
      </c>
      <c r="E520" t="str">
        <f t="shared" si="72"/>
        <v>Cal-37</v>
      </c>
      <c r="F520" t="s">
        <v>44</v>
      </c>
      <c r="G520" t="s">
        <v>138</v>
      </c>
      <c r="H520" s="20" cm="1">
        <f t="array" ref="H520">INDEX(Financials!$B$5:$AI$260,FinancialWalk!K520,FinancialWalk!L520)</f>
        <v>46476.305466164042</v>
      </c>
      <c r="K520">
        <f>SUMIFS(Financials!$A$5:$A$260,Financials!$D$5:$D$260,FinancialWalk!D520,Financials!$E$5:$E$260,FinancialWalk!E520,Financials!$F$5:$F$260,FinancialWalk!F520)</f>
        <v>252</v>
      </c>
      <c r="L520">
        <f t="shared" si="73"/>
        <v>28</v>
      </c>
    </row>
    <row r="521" spans="2:12" x14ac:dyDescent="0.3">
      <c r="B521" t="str">
        <f t="shared" si="71"/>
        <v>MarinusPortlandYallourn</v>
      </c>
      <c r="C521" t="s">
        <v>64</v>
      </c>
      <c r="D521">
        <v>0.5</v>
      </c>
      <c r="E521" t="str">
        <f t="shared" si="72"/>
        <v>Cal-37</v>
      </c>
      <c r="F521" t="s">
        <v>44</v>
      </c>
      <c r="G521" t="s">
        <v>138</v>
      </c>
      <c r="H521" s="20" cm="1">
        <f t="array" ref="H521">INDEX(Financials!$B$5:$AI$260,FinancialWalk!K521,FinancialWalk!L521)</f>
        <v>46476.305466164042</v>
      </c>
      <c r="K521">
        <f>SUMIFS(Financials!$A$5:$A$260,Financials!$D$5:$D$260,FinancialWalk!D521,Financials!$E$5:$E$260,FinancialWalk!E521,Financials!$F$5:$F$260,FinancialWalk!F521)</f>
        <v>252</v>
      </c>
      <c r="L521">
        <f t="shared" si="73"/>
        <v>28</v>
      </c>
    </row>
    <row r="522" spans="2:12" x14ac:dyDescent="0.3">
      <c r="B522" t="str">
        <f t="shared" si="71"/>
        <v>MarinusPortlandYallourn</v>
      </c>
      <c r="C522" t="s">
        <v>64</v>
      </c>
      <c r="D522">
        <v>0.5</v>
      </c>
      <c r="E522" t="str">
        <f t="shared" si="72"/>
        <v>Cal-37</v>
      </c>
      <c r="F522" t="s">
        <v>44</v>
      </c>
      <c r="G522" t="s">
        <v>138</v>
      </c>
      <c r="H522" s="20" cm="1">
        <f t="array" ref="H522">INDEX(Financials!$B$5:$AI$260,FinancialWalk!K522,FinancialWalk!L522)</f>
        <v>46476.305466164042</v>
      </c>
      <c r="K522">
        <f>SUMIFS(Financials!$A$5:$A$260,Financials!$D$5:$D$260,FinancialWalk!D522,Financials!$E$5:$E$260,FinancialWalk!E522,Financials!$F$5:$F$260,FinancialWalk!F522)</f>
        <v>252</v>
      </c>
      <c r="L522">
        <f t="shared" si="73"/>
        <v>28</v>
      </c>
    </row>
    <row r="523" spans="2:12" x14ac:dyDescent="0.3">
      <c r="B523" t="str">
        <f t="shared" si="71"/>
        <v>MarinusPortlandYallourn</v>
      </c>
      <c r="C523" t="s">
        <v>64</v>
      </c>
      <c r="D523">
        <v>0.5</v>
      </c>
      <c r="E523" t="str">
        <f t="shared" si="72"/>
        <v>Cal-37</v>
      </c>
      <c r="F523" t="s">
        <v>44</v>
      </c>
      <c r="G523" t="s">
        <v>138</v>
      </c>
      <c r="H523" s="20" cm="1">
        <f t="array" ref="H523">INDEX(Financials!$B$5:$AI$260,FinancialWalk!K523,FinancialWalk!L523)</f>
        <v>46476.305466164042</v>
      </c>
      <c r="K523">
        <f>SUMIFS(Financials!$A$5:$A$260,Financials!$D$5:$D$260,FinancialWalk!D523,Financials!$E$5:$E$260,FinancialWalk!E523,Financials!$F$5:$F$260,FinancialWalk!F523)</f>
        <v>252</v>
      </c>
      <c r="L523">
        <f t="shared" si="73"/>
        <v>28</v>
      </c>
    </row>
    <row r="524" spans="2:12" x14ac:dyDescent="0.3">
      <c r="B524" t="str">
        <f t="shared" si="71"/>
        <v>MarinusPortlandYallourn</v>
      </c>
      <c r="C524" t="s">
        <v>64</v>
      </c>
      <c r="D524">
        <v>0.25</v>
      </c>
      <c r="E524" t="str">
        <f t="shared" si="72"/>
        <v>Cal-37</v>
      </c>
      <c r="F524" t="s">
        <v>44</v>
      </c>
      <c r="G524" t="s">
        <v>138</v>
      </c>
      <c r="H524" s="20" cm="1">
        <f t="array" ref="H524">INDEX(Financials!$B$5:$AI$260,FinancialWalk!K524,FinancialWalk!L524)</f>
        <v>47354616.389527954</v>
      </c>
      <c r="K524">
        <f>SUMIFS(Financials!$A$5:$A$260,Financials!$D$5:$D$260,FinancialWalk!D524,Financials!$E$5:$E$260,FinancialWalk!E524,Financials!$F$5:$F$260,FinancialWalk!F524)</f>
        <v>253</v>
      </c>
      <c r="L524">
        <f t="shared" si="73"/>
        <v>28</v>
      </c>
    </row>
    <row r="525" spans="2:12" x14ac:dyDescent="0.3">
      <c r="B525" t="str">
        <f t="shared" si="71"/>
        <v>MarinusPortlandYallourn</v>
      </c>
      <c r="C525" t="s">
        <v>64</v>
      </c>
      <c r="D525">
        <v>0.25</v>
      </c>
      <c r="E525" t="str">
        <f t="shared" si="72"/>
        <v>Cal-37</v>
      </c>
      <c r="F525" t="s">
        <v>44</v>
      </c>
      <c r="G525" t="s">
        <v>138</v>
      </c>
      <c r="H525" s="20" cm="1">
        <f t="array" ref="H525">INDEX(Financials!$B$5:$AI$260,FinancialWalk!K525,FinancialWalk!L525)</f>
        <v>47354616.389527954</v>
      </c>
      <c r="K525">
        <f>SUMIFS(Financials!$A$5:$A$260,Financials!$D$5:$D$260,FinancialWalk!D525,Financials!$E$5:$E$260,FinancialWalk!E525,Financials!$F$5:$F$260,FinancialWalk!F525)</f>
        <v>253</v>
      </c>
      <c r="L525">
        <f t="shared" si="73"/>
        <v>28</v>
      </c>
    </row>
    <row r="526" spans="2:12" x14ac:dyDescent="0.3">
      <c r="B526" t="str">
        <f t="shared" si="71"/>
        <v>MarinusPortlandYallourn</v>
      </c>
      <c r="C526" t="s">
        <v>64</v>
      </c>
      <c r="D526">
        <v>0.25</v>
      </c>
      <c r="E526" t="str">
        <f t="shared" si="72"/>
        <v>Cal-37</v>
      </c>
      <c r="F526" t="s">
        <v>44</v>
      </c>
      <c r="G526" t="s">
        <v>138</v>
      </c>
      <c r="H526" s="20" cm="1">
        <f t="array" ref="H526">INDEX(Financials!$B$5:$AI$260,FinancialWalk!K526,FinancialWalk!L526)</f>
        <v>47354616.389527954</v>
      </c>
      <c r="K526">
        <f>SUMIFS(Financials!$A$5:$A$260,Financials!$D$5:$D$260,FinancialWalk!D526,Financials!$E$5:$E$260,FinancialWalk!E526,Financials!$F$5:$F$260,FinancialWalk!F526)</f>
        <v>253</v>
      </c>
      <c r="L526">
        <f t="shared" si="73"/>
        <v>28</v>
      </c>
    </row>
    <row r="527" spans="2:12" x14ac:dyDescent="0.3">
      <c r="B527" t="str">
        <f t="shared" si="71"/>
        <v>MarinusPortlandYallourn</v>
      </c>
      <c r="C527" t="s">
        <v>64</v>
      </c>
      <c r="D527">
        <v>0.25</v>
      </c>
      <c r="E527" t="str">
        <f t="shared" si="72"/>
        <v>Cal-37</v>
      </c>
      <c r="F527" t="s">
        <v>44</v>
      </c>
      <c r="G527" t="s">
        <v>138</v>
      </c>
      <c r="H527" s="20" cm="1">
        <f t="array" ref="H527">INDEX(Financials!$B$5:$AI$260,FinancialWalk!K527,FinancialWalk!L527)</f>
        <v>47354616.389527954</v>
      </c>
      <c r="K527">
        <f>SUMIFS(Financials!$A$5:$A$260,Financials!$D$5:$D$260,FinancialWalk!D527,Financials!$E$5:$E$260,FinancialWalk!E527,Financials!$F$5:$F$260,FinancialWalk!F527)</f>
        <v>253</v>
      </c>
      <c r="L527">
        <f t="shared" si="73"/>
        <v>28</v>
      </c>
    </row>
    <row r="528" spans="2:12" x14ac:dyDescent="0.3">
      <c r="B528" t="str">
        <f t="shared" si="71"/>
        <v>MarinusPortlandYallourn</v>
      </c>
      <c r="C528" t="s">
        <v>64</v>
      </c>
      <c r="D528">
        <v>0.05</v>
      </c>
      <c r="E528" t="str">
        <f t="shared" si="72"/>
        <v>Cal-37</v>
      </c>
      <c r="F528" t="s">
        <v>44</v>
      </c>
      <c r="G528" t="s">
        <v>138</v>
      </c>
      <c r="H528" s="20" cm="1">
        <f t="array" ref="H528">INDEX(Financials!$B$5:$AI$260,FinancialWalk!K528,FinancialWalk!L528)</f>
        <v>67624011.792307243</v>
      </c>
      <c r="K528">
        <f>SUMIFS(Financials!$A$5:$A$260,Financials!$D$5:$D$260,FinancialWalk!D528,Financials!$E$5:$E$260,FinancialWalk!E528,Financials!$F$5:$F$260,FinancialWalk!F528)</f>
        <v>254</v>
      </c>
      <c r="L528">
        <f t="shared" si="73"/>
        <v>28</v>
      </c>
    </row>
    <row r="529" spans="1:12" x14ac:dyDescent="0.3">
      <c r="B529" t="str">
        <f t="shared" si="71"/>
        <v>MarinusPortlandYallourn</v>
      </c>
      <c r="C529" t="s">
        <v>64</v>
      </c>
      <c r="D529">
        <v>0.05</v>
      </c>
      <c r="E529" t="str">
        <f t="shared" si="72"/>
        <v>Cal-37</v>
      </c>
      <c r="F529" t="s">
        <v>44</v>
      </c>
      <c r="G529" t="s">
        <v>138</v>
      </c>
      <c r="H529" s="20" cm="1">
        <f t="array" ref="H529">INDEX(Financials!$B$5:$AI$260,FinancialWalk!K529,FinancialWalk!L529)</f>
        <v>67624011.792307243</v>
      </c>
      <c r="K529">
        <f>SUMIFS(Financials!$A$5:$A$260,Financials!$D$5:$D$260,FinancialWalk!D529,Financials!$E$5:$E$260,FinancialWalk!E529,Financials!$F$5:$F$260,FinancialWalk!F529)</f>
        <v>254</v>
      </c>
      <c r="L529">
        <f t="shared" si="73"/>
        <v>28</v>
      </c>
    </row>
    <row r="530" spans="1:12" x14ac:dyDescent="0.3">
      <c r="B530" t="str">
        <f t="shared" si="71"/>
        <v>MarinusPortlandYallourn</v>
      </c>
      <c r="C530" t="s">
        <v>64</v>
      </c>
      <c r="D530">
        <v>0.05</v>
      </c>
      <c r="E530" t="str">
        <f t="shared" si="72"/>
        <v>Cal-37</v>
      </c>
      <c r="F530" t="s">
        <v>44</v>
      </c>
      <c r="G530" t="s">
        <v>138</v>
      </c>
      <c r="H530" s="20" cm="1">
        <f t="array" ref="H530">INDEX(Financials!$B$5:$AI$260,FinancialWalk!K530,FinancialWalk!L530)</f>
        <v>67624011.792307243</v>
      </c>
      <c r="K530">
        <f>SUMIFS(Financials!$A$5:$A$260,Financials!$D$5:$D$260,FinancialWalk!D530,Financials!$E$5:$E$260,FinancialWalk!E530,Financials!$F$5:$F$260,FinancialWalk!F530)</f>
        <v>254</v>
      </c>
      <c r="L530">
        <f t="shared" si="73"/>
        <v>28</v>
      </c>
    </row>
    <row r="531" spans="1:12" x14ac:dyDescent="0.3">
      <c r="B531" t="str">
        <f t="shared" si="71"/>
        <v>MarinusPortlandYallourn</v>
      </c>
      <c r="C531" t="s">
        <v>64</v>
      </c>
      <c r="D531">
        <v>0</v>
      </c>
      <c r="E531" t="str">
        <f t="shared" si="72"/>
        <v>Cal-37</v>
      </c>
      <c r="F531" t="s">
        <v>44</v>
      </c>
      <c r="G531" t="s">
        <v>138</v>
      </c>
      <c r="H531" s="20" cm="1">
        <f t="array" ref="H531">INDEX(Financials!$B$5:$AI$260,FinancialWalk!K531,FinancialWalk!L531)</f>
        <v>92146313.51831229</v>
      </c>
      <c r="K531">
        <f>SUMIFS(Financials!$A$5:$A$260,Financials!$D$5:$D$260,FinancialWalk!D531,Financials!$E$5:$E$260,FinancialWalk!E531,Financials!$F$5:$F$260,FinancialWalk!F531)</f>
        <v>255</v>
      </c>
      <c r="L531">
        <f t="shared" si="73"/>
        <v>28</v>
      </c>
    </row>
    <row r="532" spans="1:12" x14ac:dyDescent="0.3">
      <c r="B532" t="str">
        <f t="shared" si="71"/>
        <v>MarinusPortlandYallourn</v>
      </c>
      <c r="C532" t="s">
        <v>64</v>
      </c>
      <c r="D532" t="s">
        <v>24</v>
      </c>
      <c r="E532" t="str">
        <f t="shared" si="72"/>
        <v>Cal-37</v>
      </c>
      <c r="F532" t="s">
        <v>44</v>
      </c>
      <c r="G532" t="s">
        <v>138</v>
      </c>
      <c r="H532" s="20" cm="1">
        <f t="array" ref="H532">INDEX(Financials!$B$5:$AI$260,FinancialWalk!K532,FinancialWalk!L532)</f>
        <v>2047341.9016877357</v>
      </c>
      <c r="K532">
        <f>SUMIFS(Financials!$A$5:$A$260,Financials!$D$5:$D$260,FinancialWalk!D532,Financials!$E$5:$E$260,FinancialWalk!E532,Financials!$F$5:$F$260,FinancialWalk!F532)</f>
        <v>256</v>
      </c>
      <c r="L532">
        <f t="shared" si="73"/>
        <v>28</v>
      </c>
    </row>
    <row r="533" spans="1:12" x14ac:dyDescent="0.3">
      <c r="A533">
        <v>1</v>
      </c>
      <c r="B533" t="str">
        <f>$B$2</f>
        <v>MarinusPortlandYallourn</v>
      </c>
      <c r="C533" t="s">
        <v>64</v>
      </c>
      <c r="D533">
        <v>1</v>
      </c>
      <c r="E533" t="s">
        <v>18</v>
      </c>
      <c r="F533" t="s">
        <v>34</v>
      </c>
      <c r="G533" t="s">
        <v>139</v>
      </c>
      <c r="H533" s="13" cm="1">
        <f t="array" ref="H533">INDEX(Financials!$B$5:$AI$260,FinancialWalk!K533,FinancialWalk!L533)</f>
        <v>-234832350.97515965</v>
      </c>
      <c r="K533">
        <f>SUMIFS(Financials!$A$5:$A$260,Financials!$D$5:$D$260,FinancialWalk!D533,Financials!$E$5:$E$260,FinancialWalk!E533,Financials!$F$5:$F$260,FinancialWalk!F533)</f>
        <v>121</v>
      </c>
      <c r="L533">
        <f t="shared" si="73"/>
        <v>29</v>
      </c>
    </row>
    <row r="534" spans="1:12" x14ac:dyDescent="0.3">
      <c r="B534" t="str">
        <f>B533</f>
        <v>MarinusPortlandYallourn</v>
      </c>
      <c r="C534" t="s">
        <v>64</v>
      </c>
      <c r="D534">
        <v>0.95</v>
      </c>
      <c r="E534" t="str">
        <f>E533</f>
        <v>Cal-37</v>
      </c>
      <c r="F534" t="s">
        <v>34</v>
      </c>
      <c r="G534" t="s">
        <v>139</v>
      </c>
      <c r="H534" s="13" cm="1">
        <f t="array" ref="H534">INDEX(Financials!$B$5:$AI$260,FinancialWalk!K534,FinancialWalk!L534)</f>
        <v>-103577120.9781967</v>
      </c>
      <c r="K534">
        <f>SUMIFS(Financials!$A$5:$A$260,Financials!$D$5:$D$260,FinancialWalk!D534,Financials!$E$5:$E$260,FinancialWalk!E534,Financials!$F$5:$F$260,FinancialWalk!F534)</f>
        <v>122</v>
      </c>
      <c r="L534">
        <f t="shared" si="73"/>
        <v>29</v>
      </c>
    </row>
    <row r="535" spans="1:12" x14ac:dyDescent="0.3">
      <c r="B535" t="str">
        <f t="shared" ref="B535:B554" si="74">B534</f>
        <v>MarinusPortlandYallourn</v>
      </c>
      <c r="C535" t="s">
        <v>64</v>
      </c>
      <c r="D535">
        <v>0.95</v>
      </c>
      <c r="E535" t="str">
        <f t="shared" ref="E535:E554" si="75">E534</f>
        <v>Cal-37</v>
      </c>
      <c r="F535" t="s">
        <v>34</v>
      </c>
      <c r="G535" t="s">
        <v>139</v>
      </c>
      <c r="H535" s="13" cm="1">
        <f t="array" ref="H535">INDEX(Financials!$B$5:$AI$260,FinancialWalk!K535,FinancialWalk!L535)</f>
        <v>-103577120.9781967</v>
      </c>
      <c r="K535">
        <f>SUMIFS(Financials!$A$5:$A$260,Financials!$D$5:$D$260,FinancialWalk!D535,Financials!$E$5:$E$260,FinancialWalk!E535,Financials!$F$5:$F$260,FinancialWalk!F535)</f>
        <v>122</v>
      </c>
      <c r="L535">
        <f t="shared" si="73"/>
        <v>29</v>
      </c>
    </row>
    <row r="536" spans="1:12" x14ac:dyDescent="0.3">
      <c r="B536" t="str">
        <f t="shared" si="74"/>
        <v>MarinusPortlandYallourn</v>
      </c>
      <c r="C536" t="s">
        <v>64</v>
      </c>
      <c r="D536">
        <v>0.95</v>
      </c>
      <c r="E536" t="str">
        <f t="shared" si="75"/>
        <v>Cal-37</v>
      </c>
      <c r="F536" t="s">
        <v>34</v>
      </c>
      <c r="G536" t="s">
        <v>139</v>
      </c>
      <c r="H536" s="13" cm="1">
        <f t="array" ref="H536">INDEX(Financials!$B$5:$AI$260,FinancialWalk!K536,FinancialWalk!L536)</f>
        <v>-103577120.9781967</v>
      </c>
      <c r="K536">
        <f>SUMIFS(Financials!$A$5:$A$260,Financials!$D$5:$D$260,FinancialWalk!D536,Financials!$E$5:$E$260,FinancialWalk!E536,Financials!$F$5:$F$260,FinancialWalk!F536)</f>
        <v>122</v>
      </c>
      <c r="L536">
        <f t="shared" si="73"/>
        <v>29</v>
      </c>
    </row>
    <row r="537" spans="1:12" x14ac:dyDescent="0.3">
      <c r="B537" t="str">
        <f t="shared" si="74"/>
        <v>MarinusPortlandYallourn</v>
      </c>
      <c r="C537" t="s">
        <v>64</v>
      </c>
      <c r="D537">
        <v>0.75</v>
      </c>
      <c r="E537" t="str">
        <f t="shared" si="75"/>
        <v>Cal-37</v>
      </c>
      <c r="F537" t="s">
        <v>34</v>
      </c>
      <c r="G537" t="s">
        <v>139</v>
      </c>
      <c r="H537" s="13" cm="1">
        <f t="array" ref="H537">INDEX(Financials!$B$5:$AI$260,FinancialWalk!K537,FinancialWalk!L537)</f>
        <v>-43333578.903064407</v>
      </c>
      <c r="K537">
        <f>SUMIFS(Financials!$A$5:$A$260,Financials!$D$5:$D$260,FinancialWalk!D537,Financials!$E$5:$E$260,FinancialWalk!E537,Financials!$F$5:$F$260,FinancialWalk!F537)</f>
        <v>123</v>
      </c>
      <c r="L537">
        <f t="shared" si="73"/>
        <v>29</v>
      </c>
    </row>
    <row r="538" spans="1:12" x14ac:dyDescent="0.3">
      <c r="B538" t="str">
        <f t="shared" si="74"/>
        <v>MarinusPortlandYallourn</v>
      </c>
      <c r="C538" t="s">
        <v>64</v>
      </c>
      <c r="D538">
        <v>0.75</v>
      </c>
      <c r="E538" t="str">
        <f t="shared" si="75"/>
        <v>Cal-37</v>
      </c>
      <c r="F538" t="s">
        <v>34</v>
      </c>
      <c r="G538" t="s">
        <v>139</v>
      </c>
      <c r="H538" s="13" cm="1">
        <f t="array" ref="H538">INDEX(Financials!$B$5:$AI$260,FinancialWalk!K538,FinancialWalk!L538)</f>
        <v>-43333578.903064407</v>
      </c>
      <c r="K538">
        <f>SUMIFS(Financials!$A$5:$A$260,Financials!$D$5:$D$260,FinancialWalk!D538,Financials!$E$5:$E$260,FinancialWalk!E538,Financials!$F$5:$F$260,FinancialWalk!F538)</f>
        <v>123</v>
      </c>
      <c r="L538">
        <f t="shared" si="73"/>
        <v>29</v>
      </c>
    </row>
    <row r="539" spans="1:12" x14ac:dyDescent="0.3">
      <c r="B539" t="str">
        <f t="shared" si="74"/>
        <v>MarinusPortlandYallourn</v>
      </c>
      <c r="C539" t="s">
        <v>64</v>
      </c>
      <c r="D539">
        <v>0.75</v>
      </c>
      <c r="E539" t="str">
        <f t="shared" si="75"/>
        <v>Cal-37</v>
      </c>
      <c r="F539" t="s">
        <v>34</v>
      </c>
      <c r="G539" t="s">
        <v>139</v>
      </c>
      <c r="H539" s="13" cm="1">
        <f t="array" ref="H539">INDEX(Financials!$B$5:$AI$260,FinancialWalk!K539,FinancialWalk!L539)</f>
        <v>-43333578.903064407</v>
      </c>
      <c r="K539">
        <f>SUMIFS(Financials!$A$5:$A$260,Financials!$D$5:$D$260,FinancialWalk!D539,Financials!$E$5:$E$260,FinancialWalk!E539,Financials!$F$5:$F$260,FinancialWalk!F539)</f>
        <v>123</v>
      </c>
      <c r="L539">
        <f t="shared" si="73"/>
        <v>29</v>
      </c>
    </row>
    <row r="540" spans="1:12" x14ac:dyDescent="0.3">
      <c r="B540" t="str">
        <f t="shared" si="74"/>
        <v>MarinusPortlandYallourn</v>
      </c>
      <c r="C540" t="s">
        <v>64</v>
      </c>
      <c r="D540">
        <v>0.75</v>
      </c>
      <c r="E540" t="str">
        <f t="shared" si="75"/>
        <v>Cal-37</v>
      </c>
      <c r="F540" t="s">
        <v>34</v>
      </c>
      <c r="G540" t="s">
        <v>139</v>
      </c>
      <c r="H540" s="13" cm="1">
        <f t="array" ref="H540">INDEX(Financials!$B$5:$AI$260,FinancialWalk!K540,FinancialWalk!L540)</f>
        <v>-43333578.903064407</v>
      </c>
      <c r="K540">
        <f>SUMIFS(Financials!$A$5:$A$260,Financials!$D$5:$D$260,FinancialWalk!D540,Financials!$E$5:$E$260,FinancialWalk!E540,Financials!$F$5:$F$260,FinancialWalk!F540)</f>
        <v>123</v>
      </c>
      <c r="L540">
        <f t="shared" si="73"/>
        <v>29</v>
      </c>
    </row>
    <row r="541" spans="1:12" x14ac:dyDescent="0.3">
      <c r="B541" t="str">
        <f t="shared" si="74"/>
        <v>MarinusPortlandYallourn</v>
      </c>
      <c r="C541" t="s">
        <v>64</v>
      </c>
      <c r="D541">
        <v>0.5</v>
      </c>
      <c r="E541" t="str">
        <f t="shared" si="75"/>
        <v>Cal-37</v>
      </c>
      <c r="F541" t="s">
        <v>34</v>
      </c>
      <c r="G541" t="s">
        <v>139</v>
      </c>
      <c r="H541" s="13" cm="1">
        <f t="array" ref="H541">INDEX(Financials!$B$5:$AI$260,FinancialWalk!K541,FinancialWalk!L541)</f>
        <v>46476.305466164042</v>
      </c>
      <c r="K541">
        <f>SUMIFS(Financials!$A$5:$A$260,Financials!$D$5:$D$260,FinancialWalk!D541,Financials!$E$5:$E$260,FinancialWalk!E541,Financials!$F$5:$F$260,FinancialWalk!F541)</f>
        <v>124</v>
      </c>
      <c r="L541">
        <f t="shared" si="73"/>
        <v>29</v>
      </c>
    </row>
    <row r="542" spans="1:12" x14ac:dyDescent="0.3">
      <c r="B542" t="str">
        <f t="shared" si="74"/>
        <v>MarinusPortlandYallourn</v>
      </c>
      <c r="C542" t="s">
        <v>64</v>
      </c>
      <c r="D542">
        <v>0.5</v>
      </c>
      <c r="E542" t="str">
        <f t="shared" si="75"/>
        <v>Cal-37</v>
      </c>
      <c r="F542" t="s">
        <v>34</v>
      </c>
      <c r="G542" t="s">
        <v>139</v>
      </c>
      <c r="H542" s="13" cm="1">
        <f t="array" ref="H542">INDEX(Financials!$B$5:$AI$260,FinancialWalk!K542,FinancialWalk!L542)</f>
        <v>46476.305466164042</v>
      </c>
      <c r="K542">
        <f>SUMIFS(Financials!$A$5:$A$260,Financials!$D$5:$D$260,FinancialWalk!D542,Financials!$E$5:$E$260,FinancialWalk!E542,Financials!$F$5:$F$260,FinancialWalk!F542)</f>
        <v>124</v>
      </c>
      <c r="L542">
        <f t="shared" si="73"/>
        <v>29</v>
      </c>
    </row>
    <row r="543" spans="1:12" x14ac:dyDescent="0.3">
      <c r="B543" t="str">
        <f t="shared" si="74"/>
        <v>MarinusPortlandYallourn</v>
      </c>
      <c r="C543" t="s">
        <v>64</v>
      </c>
      <c r="D543">
        <v>0.5</v>
      </c>
      <c r="E543" t="str">
        <f t="shared" si="75"/>
        <v>Cal-37</v>
      </c>
      <c r="F543" t="s">
        <v>34</v>
      </c>
      <c r="G543" t="s">
        <v>139</v>
      </c>
      <c r="H543" s="13" cm="1">
        <f t="array" ref="H543">INDEX(Financials!$B$5:$AI$260,FinancialWalk!K543,FinancialWalk!L543)</f>
        <v>46476.305466164042</v>
      </c>
      <c r="K543">
        <f>SUMIFS(Financials!$A$5:$A$260,Financials!$D$5:$D$260,FinancialWalk!D543,Financials!$E$5:$E$260,FinancialWalk!E543,Financials!$F$5:$F$260,FinancialWalk!F543)</f>
        <v>124</v>
      </c>
      <c r="L543">
        <f t="shared" si="73"/>
        <v>29</v>
      </c>
    </row>
    <row r="544" spans="1:12" x14ac:dyDescent="0.3">
      <c r="B544" t="str">
        <f t="shared" si="74"/>
        <v>MarinusPortlandYallourn</v>
      </c>
      <c r="C544" t="s">
        <v>64</v>
      </c>
      <c r="D544">
        <v>0.5</v>
      </c>
      <c r="E544" t="str">
        <f t="shared" si="75"/>
        <v>Cal-37</v>
      </c>
      <c r="F544" t="s">
        <v>34</v>
      </c>
      <c r="G544" t="s">
        <v>139</v>
      </c>
      <c r="H544" s="13" cm="1">
        <f t="array" ref="H544">INDEX(Financials!$B$5:$AI$260,FinancialWalk!K544,FinancialWalk!L544)</f>
        <v>46476.305466164042</v>
      </c>
      <c r="K544">
        <f>SUMIFS(Financials!$A$5:$A$260,Financials!$D$5:$D$260,FinancialWalk!D544,Financials!$E$5:$E$260,FinancialWalk!E544,Financials!$F$5:$F$260,FinancialWalk!F544)</f>
        <v>124</v>
      </c>
      <c r="L544">
        <f t="shared" si="73"/>
        <v>29</v>
      </c>
    </row>
    <row r="545" spans="2:12" x14ac:dyDescent="0.3">
      <c r="B545" t="str">
        <f t="shared" si="74"/>
        <v>MarinusPortlandYallourn</v>
      </c>
      <c r="C545" t="s">
        <v>64</v>
      </c>
      <c r="D545">
        <v>0.5</v>
      </c>
      <c r="E545" t="str">
        <f t="shared" si="75"/>
        <v>Cal-37</v>
      </c>
      <c r="F545" t="s">
        <v>34</v>
      </c>
      <c r="G545" t="s">
        <v>139</v>
      </c>
      <c r="H545" s="13" cm="1">
        <f t="array" ref="H545">INDEX(Financials!$B$5:$AI$260,FinancialWalk!K545,FinancialWalk!L545)</f>
        <v>46476.305466164042</v>
      </c>
      <c r="K545">
        <f>SUMIFS(Financials!$A$5:$A$260,Financials!$D$5:$D$260,FinancialWalk!D545,Financials!$E$5:$E$260,FinancialWalk!E545,Financials!$F$5:$F$260,FinancialWalk!F545)</f>
        <v>124</v>
      </c>
      <c r="L545">
        <f t="shared" si="73"/>
        <v>29</v>
      </c>
    </row>
    <row r="546" spans="2:12" x14ac:dyDescent="0.3">
      <c r="B546" t="str">
        <f t="shared" si="74"/>
        <v>MarinusPortlandYallourn</v>
      </c>
      <c r="C546" t="s">
        <v>64</v>
      </c>
      <c r="D546">
        <v>0.25</v>
      </c>
      <c r="E546" t="str">
        <f t="shared" si="75"/>
        <v>Cal-37</v>
      </c>
      <c r="F546" t="s">
        <v>34</v>
      </c>
      <c r="G546" t="s">
        <v>139</v>
      </c>
      <c r="H546" s="13" cm="1">
        <f t="array" ref="H546">INDEX(Financials!$B$5:$AI$260,FinancialWalk!K546,FinancialWalk!L546)</f>
        <v>47354616.389527954</v>
      </c>
      <c r="K546">
        <f>SUMIFS(Financials!$A$5:$A$260,Financials!$D$5:$D$260,FinancialWalk!D546,Financials!$E$5:$E$260,FinancialWalk!E546,Financials!$F$5:$F$260,FinancialWalk!F546)</f>
        <v>125</v>
      </c>
      <c r="L546">
        <f t="shared" si="73"/>
        <v>29</v>
      </c>
    </row>
    <row r="547" spans="2:12" x14ac:dyDescent="0.3">
      <c r="B547" t="str">
        <f t="shared" si="74"/>
        <v>MarinusPortlandYallourn</v>
      </c>
      <c r="C547" t="s">
        <v>64</v>
      </c>
      <c r="D547">
        <v>0.25</v>
      </c>
      <c r="E547" t="str">
        <f t="shared" si="75"/>
        <v>Cal-37</v>
      </c>
      <c r="F547" t="s">
        <v>34</v>
      </c>
      <c r="G547" t="s">
        <v>139</v>
      </c>
      <c r="H547" s="13" cm="1">
        <f t="array" ref="H547">INDEX(Financials!$B$5:$AI$260,FinancialWalk!K547,FinancialWalk!L547)</f>
        <v>47354616.389527954</v>
      </c>
      <c r="K547">
        <f>SUMIFS(Financials!$A$5:$A$260,Financials!$D$5:$D$260,FinancialWalk!D547,Financials!$E$5:$E$260,FinancialWalk!E547,Financials!$F$5:$F$260,FinancialWalk!F547)</f>
        <v>125</v>
      </c>
      <c r="L547">
        <f t="shared" si="73"/>
        <v>29</v>
      </c>
    </row>
    <row r="548" spans="2:12" x14ac:dyDescent="0.3">
      <c r="B548" t="str">
        <f t="shared" si="74"/>
        <v>MarinusPortlandYallourn</v>
      </c>
      <c r="C548" t="s">
        <v>64</v>
      </c>
      <c r="D548">
        <v>0.25</v>
      </c>
      <c r="E548" t="str">
        <f t="shared" si="75"/>
        <v>Cal-37</v>
      </c>
      <c r="F548" t="s">
        <v>34</v>
      </c>
      <c r="G548" t="s">
        <v>139</v>
      </c>
      <c r="H548" s="13" cm="1">
        <f t="array" ref="H548">INDEX(Financials!$B$5:$AI$260,FinancialWalk!K548,FinancialWalk!L548)</f>
        <v>47354616.389527954</v>
      </c>
      <c r="K548">
        <f>SUMIFS(Financials!$A$5:$A$260,Financials!$D$5:$D$260,FinancialWalk!D548,Financials!$E$5:$E$260,FinancialWalk!E548,Financials!$F$5:$F$260,FinancialWalk!F548)</f>
        <v>125</v>
      </c>
      <c r="L548">
        <f t="shared" si="73"/>
        <v>29</v>
      </c>
    </row>
    <row r="549" spans="2:12" x14ac:dyDescent="0.3">
      <c r="B549" t="str">
        <f t="shared" si="74"/>
        <v>MarinusPortlandYallourn</v>
      </c>
      <c r="C549" t="s">
        <v>64</v>
      </c>
      <c r="D549">
        <v>0.25</v>
      </c>
      <c r="E549" t="str">
        <f t="shared" si="75"/>
        <v>Cal-37</v>
      </c>
      <c r="F549" t="s">
        <v>34</v>
      </c>
      <c r="G549" t="s">
        <v>139</v>
      </c>
      <c r="H549" s="13" cm="1">
        <f t="array" ref="H549">INDEX(Financials!$B$5:$AI$260,FinancialWalk!K549,FinancialWalk!L549)</f>
        <v>47354616.389527954</v>
      </c>
      <c r="K549">
        <f>SUMIFS(Financials!$A$5:$A$260,Financials!$D$5:$D$260,FinancialWalk!D549,Financials!$E$5:$E$260,FinancialWalk!E549,Financials!$F$5:$F$260,FinancialWalk!F549)</f>
        <v>125</v>
      </c>
      <c r="L549">
        <f t="shared" si="73"/>
        <v>29</v>
      </c>
    </row>
    <row r="550" spans="2:12" x14ac:dyDescent="0.3">
      <c r="B550" t="str">
        <f t="shared" si="74"/>
        <v>MarinusPortlandYallourn</v>
      </c>
      <c r="C550" t="s">
        <v>64</v>
      </c>
      <c r="D550">
        <v>0.05</v>
      </c>
      <c r="E550" t="str">
        <f t="shared" si="75"/>
        <v>Cal-37</v>
      </c>
      <c r="F550" t="s">
        <v>34</v>
      </c>
      <c r="G550" t="s">
        <v>139</v>
      </c>
      <c r="H550" s="13" cm="1">
        <f t="array" ref="H550">INDEX(Financials!$B$5:$AI$260,FinancialWalk!K550,FinancialWalk!L550)</f>
        <v>109325485.73089671</v>
      </c>
      <c r="K550">
        <f>SUMIFS(Financials!$A$5:$A$260,Financials!$D$5:$D$260,FinancialWalk!D550,Financials!$E$5:$E$260,FinancialWalk!E550,Financials!$F$5:$F$260,FinancialWalk!F550)</f>
        <v>126</v>
      </c>
      <c r="L550">
        <f t="shared" si="73"/>
        <v>29</v>
      </c>
    </row>
    <row r="551" spans="2:12" x14ac:dyDescent="0.3">
      <c r="B551" t="str">
        <f t="shared" si="74"/>
        <v>MarinusPortlandYallourn</v>
      </c>
      <c r="C551" t="s">
        <v>64</v>
      </c>
      <c r="D551">
        <v>0.05</v>
      </c>
      <c r="E551" t="str">
        <f t="shared" si="75"/>
        <v>Cal-37</v>
      </c>
      <c r="F551" t="s">
        <v>34</v>
      </c>
      <c r="G551" t="s">
        <v>139</v>
      </c>
      <c r="H551" s="13" cm="1">
        <f t="array" ref="H551">INDEX(Financials!$B$5:$AI$260,FinancialWalk!K551,FinancialWalk!L551)</f>
        <v>109325485.73089671</v>
      </c>
      <c r="K551">
        <f>SUMIFS(Financials!$A$5:$A$260,Financials!$D$5:$D$260,FinancialWalk!D551,Financials!$E$5:$E$260,FinancialWalk!E551,Financials!$F$5:$F$260,FinancialWalk!F551)</f>
        <v>126</v>
      </c>
      <c r="L551">
        <f t="shared" si="73"/>
        <v>29</v>
      </c>
    </row>
    <row r="552" spans="2:12" x14ac:dyDescent="0.3">
      <c r="B552" t="str">
        <f t="shared" si="74"/>
        <v>MarinusPortlandYallourn</v>
      </c>
      <c r="C552" t="s">
        <v>64</v>
      </c>
      <c r="D552">
        <v>0.05</v>
      </c>
      <c r="E552" t="str">
        <f t="shared" si="75"/>
        <v>Cal-37</v>
      </c>
      <c r="F552" t="s">
        <v>34</v>
      </c>
      <c r="G552" t="s">
        <v>139</v>
      </c>
      <c r="H552" s="13" cm="1">
        <f t="array" ref="H552">INDEX(Financials!$B$5:$AI$260,FinancialWalk!K552,FinancialWalk!L552)</f>
        <v>109325485.73089671</v>
      </c>
      <c r="K552">
        <f>SUMIFS(Financials!$A$5:$A$260,Financials!$D$5:$D$260,FinancialWalk!D552,Financials!$E$5:$E$260,FinancialWalk!E552,Financials!$F$5:$F$260,FinancialWalk!F552)</f>
        <v>126</v>
      </c>
      <c r="L552">
        <f t="shared" si="73"/>
        <v>29</v>
      </c>
    </row>
    <row r="553" spans="2:12" x14ac:dyDescent="0.3">
      <c r="B553" t="str">
        <f t="shared" si="74"/>
        <v>MarinusPortlandYallourn</v>
      </c>
      <c r="C553" t="s">
        <v>64</v>
      </c>
      <c r="D553">
        <v>0</v>
      </c>
      <c r="E553" t="str">
        <f t="shared" si="75"/>
        <v>Cal-37</v>
      </c>
      <c r="F553" t="s">
        <v>34</v>
      </c>
      <c r="G553" t="s">
        <v>139</v>
      </c>
      <c r="H553" s="13" cm="1">
        <f t="array" ref="H553">INDEX(Financials!$B$5:$AI$260,FinancialWalk!K553,FinancialWalk!L553)</f>
        <v>161256048.6570465</v>
      </c>
      <c r="K553">
        <f>SUMIFS(Financials!$A$5:$A$260,Financials!$D$5:$D$260,FinancialWalk!D553,Financials!$E$5:$E$260,FinancialWalk!E553,Financials!$F$5:$F$260,FinancialWalk!F553)</f>
        <v>127</v>
      </c>
      <c r="L553">
        <f t="shared" si="73"/>
        <v>29</v>
      </c>
    </row>
    <row r="554" spans="2:12" x14ac:dyDescent="0.3">
      <c r="B554" t="str">
        <f t="shared" si="74"/>
        <v>MarinusPortlandYallourn</v>
      </c>
      <c r="C554" t="s">
        <v>64</v>
      </c>
      <c r="D554" t="s">
        <v>24</v>
      </c>
      <c r="E554" t="str">
        <f t="shared" si="75"/>
        <v>Cal-37</v>
      </c>
      <c r="F554" t="s">
        <v>34</v>
      </c>
      <c r="G554" t="s">
        <v>139</v>
      </c>
      <c r="H554" s="13" cm="1">
        <f t="array" ref="H554">INDEX(Financials!$B$5:$AI$260,FinancialWalk!K554,FinancialWalk!L554)</f>
        <v>2047341.9016877357</v>
      </c>
      <c r="K554">
        <f>SUMIFS(Financials!$A$5:$A$260,Financials!$D$5:$D$260,FinancialWalk!D554,Financials!$E$5:$E$260,FinancialWalk!E554,Financials!$F$5:$F$260,FinancialWalk!F554)</f>
        <v>128</v>
      </c>
      <c r="L554">
        <f t="shared" si="73"/>
        <v>29</v>
      </c>
    </row>
    <row r="555" spans="2:12" x14ac:dyDescent="0.3">
      <c r="B555" t="str">
        <f>$B$2</f>
        <v>MarinusPortlandYallourn</v>
      </c>
      <c r="C555" t="s">
        <v>64</v>
      </c>
      <c r="D555">
        <v>1</v>
      </c>
      <c r="E555" t="s">
        <v>18</v>
      </c>
      <c r="F555" t="s">
        <v>44</v>
      </c>
      <c r="G555" t="s">
        <v>139</v>
      </c>
      <c r="H555" s="13" cm="1">
        <f t="array" ref="H555">INDEX(Financials!$B$5:$AI$260,FinancialWalk!K555,FinancialWalk!L555)</f>
        <v>-234832350.97515965</v>
      </c>
      <c r="K555">
        <f>SUMIFS(Financials!$A$5:$A$260,Financials!$D$5:$D$260,FinancialWalk!D555,Financials!$E$5:$E$260,FinancialWalk!E555,Financials!$F$5:$F$260,FinancialWalk!F555)</f>
        <v>249</v>
      </c>
      <c r="L555">
        <f t="shared" si="73"/>
        <v>29</v>
      </c>
    </row>
    <row r="556" spans="2:12" x14ac:dyDescent="0.3">
      <c r="B556" t="str">
        <f>B555</f>
        <v>MarinusPortlandYallourn</v>
      </c>
      <c r="C556" t="s">
        <v>64</v>
      </c>
      <c r="D556">
        <v>0.95</v>
      </c>
      <c r="E556" t="str">
        <f>E555</f>
        <v>Cal-37</v>
      </c>
      <c r="F556" t="s">
        <v>44</v>
      </c>
      <c r="G556" t="s">
        <v>139</v>
      </c>
      <c r="H556" s="13" cm="1">
        <f t="array" ref="H556">INDEX(Financials!$B$5:$AI$260,FinancialWalk!K556,FinancialWalk!L556)</f>
        <v>-103577120.9781967</v>
      </c>
      <c r="K556">
        <f>SUMIFS(Financials!$A$5:$A$260,Financials!$D$5:$D$260,FinancialWalk!D556,Financials!$E$5:$E$260,FinancialWalk!E556,Financials!$F$5:$F$260,FinancialWalk!F556)</f>
        <v>250</v>
      </c>
      <c r="L556">
        <f t="shared" si="73"/>
        <v>29</v>
      </c>
    </row>
    <row r="557" spans="2:12" x14ac:dyDescent="0.3">
      <c r="B557" t="str">
        <f t="shared" ref="B557:B584" si="76">B556</f>
        <v>MarinusPortlandYallourn</v>
      </c>
      <c r="C557" t="s">
        <v>64</v>
      </c>
      <c r="D557">
        <v>0.95</v>
      </c>
      <c r="E557" t="str">
        <f t="shared" ref="E557:E584" si="77">E556</f>
        <v>Cal-37</v>
      </c>
      <c r="F557" t="s">
        <v>44</v>
      </c>
      <c r="G557" t="s">
        <v>139</v>
      </c>
      <c r="H557" s="13" cm="1">
        <f t="array" ref="H557">INDEX(Financials!$B$5:$AI$260,FinancialWalk!K557,FinancialWalk!L557)</f>
        <v>-103577120.9781967</v>
      </c>
      <c r="K557">
        <f>SUMIFS(Financials!$A$5:$A$260,Financials!$D$5:$D$260,FinancialWalk!D557,Financials!$E$5:$E$260,FinancialWalk!E557,Financials!$F$5:$F$260,FinancialWalk!F557)</f>
        <v>250</v>
      </c>
      <c r="L557">
        <f t="shared" si="73"/>
        <v>29</v>
      </c>
    </row>
    <row r="558" spans="2:12" x14ac:dyDescent="0.3">
      <c r="B558" t="str">
        <f t="shared" si="76"/>
        <v>MarinusPortlandYallourn</v>
      </c>
      <c r="C558" t="s">
        <v>64</v>
      </c>
      <c r="D558">
        <v>0.95</v>
      </c>
      <c r="E558" t="str">
        <f t="shared" si="77"/>
        <v>Cal-37</v>
      </c>
      <c r="F558" t="s">
        <v>44</v>
      </c>
      <c r="G558" t="s">
        <v>139</v>
      </c>
      <c r="H558" s="13" cm="1">
        <f t="array" ref="H558">INDEX(Financials!$B$5:$AI$260,FinancialWalk!K558,FinancialWalk!L558)</f>
        <v>-103577120.9781967</v>
      </c>
      <c r="K558">
        <f>SUMIFS(Financials!$A$5:$A$260,Financials!$D$5:$D$260,FinancialWalk!D558,Financials!$E$5:$E$260,FinancialWalk!E558,Financials!$F$5:$F$260,FinancialWalk!F558)</f>
        <v>250</v>
      </c>
      <c r="L558">
        <f t="shared" si="73"/>
        <v>29</v>
      </c>
    </row>
    <row r="559" spans="2:12" x14ac:dyDescent="0.3">
      <c r="B559" t="str">
        <f t="shared" si="76"/>
        <v>MarinusPortlandYallourn</v>
      </c>
      <c r="C559" t="s">
        <v>64</v>
      </c>
      <c r="D559">
        <v>0.75</v>
      </c>
      <c r="E559" t="str">
        <f t="shared" si="77"/>
        <v>Cal-37</v>
      </c>
      <c r="F559" t="s">
        <v>44</v>
      </c>
      <c r="G559" t="s">
        <v>139</v>
      </c>
      <c r="H559" s="13" cm="1">
        <f t="array" ref="H559">INDEX(Financials!$B$5:$AI$260,FinancialWalk!K559,FinancialWalk!L559)</f>
        <v>-43333578.903064407</v>
      </c>
      <c r="K559">
        <f>SUMIFS(Financials!$A$5:$A$260,Financials!$D$5:$D$260,FinancialWalk!D559,Financials!$E$5:$E$260,FinancialWalk!E559,Financials!$F$5:$F$260,FinancialWalk!F559)</f>
        <v>251</v>
      </c>
      <c r="L559">
        <f t="shared" si="73"/>
        <v>29</v>
      </c>
    </row>
    <row r="560" spans="2:12" x14ac:dyDescent="0.3">
      <c r="B560" t="str">
        <f t="shared" si="76"/>
        <v>MarinusPortlandYallourn</v>
      </c>
      <c r="C560" t="s">
        <v>64</v>
      </c>
      <c r="D560">
        <v>0.75</v>
      </c>
      <c r="E560" t="str">
        <f t="shared" si="77"/>
        <v>Cal-37</v>
      </c>
      <c r="F560" t="s">
        <v>44</v>
      </c>
      <c r="G560" t="s">
        <v>139</v>
      </c>
      <c r="H560" s="13" cm="1">
        <f t="array" ref="H560">INDEX(Financials!$B$5:$AI$260,FinancialWalk!K560,FinancialWalk!L560)</f>
        <v>-43333578.903064407</v>
      </c>
      <c r="K560">
        <f>SUMIFS(Financials!$A$5:$A$260,Financials!$D$5:$D$260,FinancialWalk!D560,Financials!$E$5:$E$260,FinancialWalk!E560,Financials!$F$5:$F$260,FinancialWalk!F560)</f>
        <v>251</v>
      </c>
      <c r="L560">
        <f t="shared" si="73"/>
        <v>29</v>
      </c>
    </row>
    <row r="561" spans="2:12" x14ac:dyDescent="0.3">
      <c r="B561" t="str">
        <f t="shared" si="76"/>
        <v>MarinusPortlandYallourn</v>
      </c>
      <c r="C561" t="s">
        <v>64</v>
      </c>
      <c r="D561">
        <v>0.75</v>
      </c>
      <c r="E561" t="str">
        <f t="shared" si="77"/>
        <v>Cal-37</v>
      </c>
      <c r="F561" t="s">
        <v>44</v>
      </c>
      <c r="G561" t="s">
        <v>139</v>
      </c>
      <c r="H561" s="13" cm="1">
        <f t="array" ref="H561">INDEX(Financials!$B$5:$AI$260,FinancialWalk!K561,FinancialWalk!L561)</f>
        <v>-43333578.903064407</v>
      </c>
      <c r="K561">
        <f>SUMIFS(Financials!$A$5:$A$260,Financials!$D$5:$D$260,FinancialWalk!D561,Financials!$E$5:$E$260,FinancialWalk!E561,Financials!$F$5:$F$260,FinancialWalk!F561)</f>
        <v>251</v>
      </c>
      <c r="L561">
        <f t="shared" si="73"/>
        <v>29</v>
      </c>
    </row>
    <row r="562" spans="2:12" x14ac:dyDescent="0.3">
      <c r="B562" t="str">
        <f t="shared" si="76"/>
        <v>MarinusPortlandYallourn</v>
      </c>
      <c r="C562" t="s">
        <v>64</v>
      </c>
      <c r="D562">
        <v>0.75</v>
      </c>
      <c r="E562" t="str">
        <f t="shared" si="77"/>
        <v>Cal-37</v>
      </c>
      <c r="F562" t="s">
        <v>44</v>
      </c>
      <c r="G562" t="s">
        <v>139</v>
      </c>
      <c r="H562" s="13" cm="1">
        <f t="array" ref="H562">INDEX(Financials!$B$5:$AI$260,FinancialWalk!K562,FinancialWalk!L562)</f>
        <v>-43333578.903064407</v>
      </c>
      <c r="K562">
        <f>SUMIFS(Financials!$A$5:$A$260,Financials!$D$5:$D$260,FinancialWalk!D562,Financials!$E$5:$E$260,FinancialWalk!E562,Financials!$F$5:$F$260,FinancialWalk!F562)</f>
        <v>251</v>
      </c>
      <c r="L562">
        <f t="shared" si="73"/>
        <v>29</v>
      </c>
    </row>
    <row r="563" spans="2:12" x14ac:dyDescent="0.3">
      <c r="B563" t="str">
        <f t="shared" si="76"/>
        <v>MarinusPortlandYallourn</v>
      </c>
      <c r="C563" t="s">
        <v>64</v>
      </c>
      <c r="D563">
        <v>0.5</v>
      </c>
      <c r="E563" t="str">
        <f t="shared" si="77"/>
        <v>Cal-37</v>
      </c>
      <c r="F563" t="s">
        <v>44</v>
      </c>
      <c r="G563" t="s">
        <v>139</v>
      </c>
      <c r="H563" s="13" cm="1">
        <f t="array" ref="H563">INDEX(Financials!$B$5:$AI$260,FinancialWalk!K563,FinancialWalk!L563)</f>
        <v>46476.305466164042</v>
      </c>
      <c r="K563">
        <f>SUMIFS(Financials!$A$5:$A$260,Financials!$D$5:$D$260,FinancialWalk!D563,Financials!$E$5:$E$260,FinancialWalk!E563,Financials!$F$5:$F$260,FinancialWalk!F563)</f>
        <v>252</v>
      </c>
      <c r="L563">
        <f t="shared" si="73"/>
        <v>29</v>
      </c>
    </row>
    <row r="564" spans="2:12" x14ac:dyDescent="0.3">
      <c r="B564" t="str">
        <f t="shared" si="76"/>
        <v>MarinusPortlandYallourn</v>
      </c>
      <c r="C564" t="s">
        <v>64</v>
      </c>
      <c r="D564">
        <v>0.5</v>
      </c>
      <c r="E564" t="str">
        <f t="shared" si="77"/>
        <v>Cal-37</v>
      </c>
      <c r="F564" t="s">
        <v>44</v>
      </c>
      <c r="G564" t="s">
        <v>139</v>
      </c>
      <c r="H564" s="13" cm="1">
        <f t="array" ref="H564">INDEX(Financials!$B$5:$AI$260,FinancialWalk!K564,FinancialWalk!L564)</f>
        <v>46476.305466164042</v>
      </c>
      <c r="K564">
        <f>SUMIFS(Financials!$A$5:$A$260,Financials!$D$5:$D$260,FinancialWalk!D564,Financials!$E$5:$E$260,FinancialWalk!E564,Financials!$F$5:$F$260,FinancialWalk!F564)</f>
        <v>252</v>
      </c>
      <c r="L564">
        <f t="shared" si="73"/>
        <v>29</v>
      </c>
    </row>
    <row r="565" spans="2:12" x14ac:dyDescent="0.3">
      <c r="B565" t="str">
        <f t="shared" si="76"/>
        <v>MarinusPortlandYallourn</v>
      </c>
      <c r="C565" t="s">
        <v>64</v>
      </c>
      <c r="D565">
        <v>0.5</v>
      </c>
      <c r="E565" t="str">
        <f t="shared" si="77"/>
        <v>Cal-37</v>
      </c>
      <c r="F565" t="s">
        <v>44</v>
      </c>
      <c r="G565" t="s">
        <v>139</v>
      </c>
      <c r="H565" s="13" cm="1">
        <f t="array" ref="H565">INDEX(Financials!$B$5:$AI$260,FinancialWalk!K565,FinancialWalk!L565)</f>
        <v>46476.305466164042</v>
      </c>
      <c r="K565">
        <f>SUMIFS(Financials!$A$5:$A$260,Financials!$D$5:$D$260,FinancialWalk!D565,Financials!$E$5:$E$260,FinancialWalk!E565,Financials!$F$5:$F$260,FinancialWalk!F565)</f>
        <v>252</v>
      </c>
      <c r="L565">
        <f t="shared" si="73"/>
        <v>29</v>
      </c>
    </row>
    <row r="566" spans="2:12" x14ac:dyDescent="0.3">
      <c r="B566" t="str">
        <f t="shared" si="76"/>
        <v>MarinusPortlandYallourn</v>
      </c>
      <c r="C566" t="s">
        <v>64</v>
      </c>
      <c r="D566">
        <v>0.5</v>
      </c>
      <c r="E566" t="str">
        <f t="shared" si="77"/>
        <v>Cal-37</v>
      </c>
      <c r="F566" t="s">
        <v>44</v>
      </c>
      <c r="G566" t="s">
        <v>139</v>
      </c>
      <c r="H566" s="13" cm="1">
        <f t="array" ref="H566">INDEX(Financials!$B$5:$AI$260,FinancialWalk!K566,FinancialWalk!L566)</f>
        <v>46476.305466164042</v>
      </c>
      <c r="K566">
        <f>SUMIFS(Financials!$A$5:$A$260,Financials!$D$5:$D$260,FinancialWalk!D566,Financials!$E$5:$E$260,FinancialWalk!E566,Financials!$F$5:$F$260,FinancialWalk!F566)</f>
        <v>252</v>
      </c>
      <c r="L566">
        <f t="shared" si="73"/>
        <v>29</v>
      </c>
    </row>
    <row r="567" spans="2:12" x14ac:dyDescent="0.3">
      <c r="B567" t="str">
        <f t="shared" si="76"/>
        <v>MarinusPortlandYallourn</v>
      </c>
      <c r="C567" t="s">
        <v>64</v>
      </c>
      <c r="D567">
        <v>0.5</v>
      </c>
      <c r="E567" t="str">
        <f t="shared" si="77"/>
        <v>Cal-37</v>
      </c>
      <c r="F567" t="s">
        <v>44</v>
      </c>
      <c r="G567" t="s">
        <v>139</v>
      </c>
      <c r="H567" s="13" cm="1">
        <f t="array" ref="H567">INDEX(Financials!$B$5:$AI$260,FinancialWalk!K567,FinancialWalk!L567)</f>
        <v>46476.305466164042</v>
      </c>
      <c r="K567">
        <f>SUMIFS(Financials!$A$5:$A$260,Financials!$D$5:$D$260,FinancialWalk!D567,Financials!$E$5:$E$260,FinancialWalk!E567,Financials!$F$5:$F$260,FinancialWalk!F567)</f>
        <v>252</v>
      </c>
      <c r="L567">
        <f t="shared" si="73"/>
        <v>29</v>
      </c>
    </row>
    <row r="568" spans="2:12" x14ac:dyDescent="0.3">
      <c r="B568" t="str">
        <f t="shared" si="76"/>
        <v>MarinusPortlandYallourn</v>
      </c>
      <c r="C568" t="s">
        <v>64</v>
      </c>
      <c r="D568">
        <v>0.25</v>
      </c>
      <c r="E568" t="str">
        <f t="shared" si="77"/>
        <v>Cal-37</v>
      </c>
      <c r="F568" t="s">
        <v>44</v>
      </c>
      <c r="G568" t="s">
        <v>139</v>
      </c>
      <c r="H568" s="13" cm="1">
        <f t="array" ref="H568">INDEX(Financials!$B$5:$AI$260,FinancialWalk!K568,FinancialWalk!L568)</f>
        <v>47354616.389527954</v>
      </c>
      <c r="K568">
        <f>SUMIFS(Financials!$A$5:$A$260,Financials!$D$5:$D$260,FinancialWalk!D568,Financials!$E$5:$E$260,FinancialWalk!E568,Financials!$F$5:$F$260,FinancialWalk!F568)</f>
        <v>253</v>
      </c>
      <c r="L568">
        <f t="shared" si="73"/>
        <v>29</v>
      </c>
    </row>
    <row r="569" spans="2:12" x14ac:dyDescent="0.3">
      <c r="B569" t="str">
        <f t="shared" si="76"/>
        <v>MarinusPortlandYallourn</v>
      </c>
      <c r="C569" t="s">
        <v>64</v>
      </c>
      <c r="D569">
        <v>0.25</v>
      </c>
      <c r="E569" t="str">
        <f t="shared" si="77"/>
        <v>Cal-37</v>
      </c>
      <c r="F569" t="s">
        <v>44</v>
      </c>
      <c r="G569" t="s">
        <v>139</v>
      </c>
      <c r="H569" s="13" cm="1">
        <f t="array" ref="H569">INDEX(Financials!$B$5:$AI$260,FinancialWalk!K569,FinancialWalk!L569)</f>
        <v>47354616.389527954</v>
      </c>
      <c r="K569">
        <f>SUMIFS(Financials!$A$5:$A$260,Financials!$D$5:$D$260,FinancialWalk!D569,Financials!$E$5:$E$260,FinancialWalk!E569,Financials!$F$5:$F$260,FinancialWalk!F569)</f>
        <v>253</v>
      </c>
      <c r="L569">
        <f t="shared" si="73"/>
        <v>29</v>
      </c>
    </row>
    <row r="570" spans="2:12" x14ac:dyDescent="0.3">
      <c r="B570" t="str">
        <f t="shared" si="76"/>
        <v>MarinusPortlandYallourn</v>
      </c>
      <c r="C570" t="s">
        <v>64</v>
      </c>
      <c r="D570">
        <v>0.25</v>
      </c>
      <c r="E570" t="str">
        <f t="shared" si="77"/>
        <v>Cal-37</v>
      </c>
      <c r="F570" t="s">
        <v>44</v>
      </c>
      <c r="G570" t="s">
        <v>139</v>
      </c>
      <c r="H570" s="13" cm="1">
        <f t="array" ref="H570">INDEX(Financials!$B$5:$AI$260,FinancialWalk!K570,FinancialWalk!L570)</f>
        <v>47354616.389527954</v>
      </c>
      <c r="K570">
        <f>SUMIFS(Financials!$A$5:$A$260,Financials!$D$5:$D$260,FinancialWalk!D570,Financials!$E$5:$E$260,FinancialWalk!E570,Financials!$F$5:$F$260,FinancialWalk!F570)</f>
        <v>253</v>
      </c>
      <c r="L570">
        <f t="shared" si="73"/>
        <v>29</v>
      </c>
    </row>
    <row r="571" spans="2:12" x14ac:dyDescent="0.3">
      <c r="B571" t="str">
        <f t="shared" si="76"/>
        <v>MarinusPortlandYallourn</v>
      </c>
      <c r="C571" t="s">
        <v>64</v>
      </c>
      <c r="D571">
        <v>0.25</v>
      </c>
      <c r="E571" t="str">
        <f t="shared" si="77"/>
        <v>Cal-37</v>
      </c>
      <c r="F571" t="s">
        <v>44</v>
      </c>
      <c r="G571" t="s">
        <v>139</v>
      </c>
      <c r="H571" s="13" cm="1">
        <f t="array" ref="H571">INDEX(Financials!$B$5:$AI$260,FinancialWalk!K571,FinancialWalk!L571)</f>
        <v>47354616.389527954</v>
      </c>
      <c r="K571">
        <f>SUMIFS(Financials!$A$5:$A$260,Financials!$D$5:$D$260,FinancialWalk!D571,Financials!$E$5:$E$260,FinancialWalk!E571,Financials!$F$5:$F$260,FinancialWalk!F571)</f>
        <v>253</v>
      </c>
      <c r="L571">
        <f t="shared" si="73"/>
        <v>29</v>
      </c>
    </row>
    <row r="572" spans="2:12" x14ac:dyDescent="0.3">
      <c r="B572" t="str">
        <f t="shared" si="76"/>
        <v>MarinusPortlandYallourn</v>
      </c>
      <c r="C572" t="s">
        <v>64</v>
      </c>
      <c r="D572">
        <v>0.05</v>
      </c>
      <c r="E572" t="str">
        <f t="shared" si="77"/>
        <v>Cal-37</v>
      </c>
      <c r="F572" t="s">
        <v>44</v>
      </c>
      <c r="G572" t="s">
        <v>139</v>
      </c>
      <c r="H572" s="13" cm="1">
        <f t="array" ref="H572">INDEX(Financials!$B$5:$AI$260,FinancialWalk!K572,FinancialWalk!L572)</f>
        <v>67624011.792307243</v>
      </c>
      <c r="K572">
        <f>SUMIFS(Financials!$A$5:$A$260,Financials!$D$5:$D$260,FinancialWalk!D572,Financials!$E$5:$E$260,FinancialWalk!E572,Financials!$F$5:$F$260,FinancialWalk!F572)</f>
        <v>254</v>
      </c>
      <c r="L572">
        <f t="shared" si="73"/>
        <v>29</v>
      </c>
    </row>
    <row r="573" spans="2:12" x14ac:dyDescent="0.3">
      <c r="B573" t="str">
        <f t="shared" si="76"/>
        <v>MarinusPortlandYallourn</v>
      </c>
      <c r="C573" t="s">
        <v>64</v>
      </c>
      <c r="D573">
        <v>0.05</v>
      </c>
      <c r="E573" t="str">
        <f t="shared" si="77"/>
        <v>Cal-37</v>
      </c>
      <c r="F573" t="s">
        <v>44</v>
      </c>
      <c r="G573" t="s">
        <v>139</v>
      </c>
      <c r="H573" s="13" cm="1">
        <f t="array" ref="H573">INDEX(Financials!$B$5:$AI$260,FinancialWalk!K573,FinancialWalk!L573)</f>
        <v>67624011.792307243</v>
      </c>
      <c r="K573">
        <f>SUMIFS(Financials!$A$5:$A$260,Financials!$D$5:$D$260,FinancialWalk!D573,Financials!$E$5:$E$260,FinancialWalk!E573,Financials!$F$5:$F$260,FinancialWalk!F573)</f>
        <v>254</v>
      </c>
      <c r="L573">
        <f t="shared" si="73"/>
        <v>29</v>
      </c>
    </row>
    <row r="574" spans="2:12" x14ac:dyDescent="0.3">
      <c r="B574" t="str">
        <f t="shared" si="76"/>
        <v>MarinusPortlandYallourn</v>
      </c>
      <c r="C574" t="s">
        <v>64</v>
      </c>
      <c r="D574">
        <v>0.05</v>
      </c>
      <c r="E574" t="str">
        <f t="shared" si="77"/>
        <v>Cal-37</v>
      </c>
      <c r="F574" t="s">
        <v>44</v>
      </c>
      <c r="G574" t="s">
        <v>139</v>
      </c>
      <c r="H574" s="13" cm="1">
        <f t="array" ref="H574">INDEX(Financials!$B$5:$AI$260,FinancialWalk!K574,FinancialWalk!L574)</f>
        <v>67624011.792307243</v>
      </c>
      <c r="K574">
        <f>SUMIFS(Financials!$A$5:$A$260,Financials!$D$5:$D$260,FinancialWalk!D574,Financials!$E$5:$E$260,FinancialWalk!E574,Financials!$F$5:$F$260,FinancialWalk!F574)</f>
        <v>254</v>
      </c>
      <c r="L574">
        <f t="shared" si="73"/>
        <v>29</v>
      </c>
    </row>
    <row r="575" spans="2:12" x14ac:dyDescent="0.3">
      <c r="B575" t="str">
        <f t="shared" si="76"/>
        <v>MarinusPortlandYallourn</v>
      </c>
      <c r="C575" t="s">
        <v>64</v>
      </c>
      <c r="D575">
        <v>0</v>
      </c>
      <c r="E575" t="str">
        <f t="shared" si="77"/>
        <v>Cal-37</v>
      </c>
      <c r="F575" t="s">
        <v>44</v>
      </c>
      <c r="G575" t="s">
        <v>139</v>
      </c>
      <c r="H575" s="13" cm="1">
        <f t="array" ref="H575">INDEX(Financials!$B$5:$AI$260,FinancialWalk!K575,FinancialWalk!L575)</f>
        <v>92146313.51831229</v>
      </c>
      <c r="K575">
        <f>SUMIFS(Financials!$A$5:$A$260,Financials!$D$5:$D$260,FinancialWalk!D575,Financials!$E$5:$E$260,FinancialWalk!E575,Financials!$F$5:$F$260,FinancialWalk!F575)</f>
        <v>255</v>
      </c>
      <c r="L575">
        <f t="shared" si="73"/>
        <v>29</v>
      </c>
    </row>
    <row r="576" spans="2:12" x14ac:dyDescent="0.3">
      <c r="B576" t="str">
        <f t="shared" si="76"/>
        <v>MarinusPortlandYallourn</v>
      </c>
      <c r="C576" t="s">
        <v>64</v>
      </c>
      <c r="D576" t="s">
        <v>24</v>
      </c>
      <c r="E576" t="str">
        <f t="shared" si="77"/>
        <v>Cal-37</v>
      </c>
      <c r="F576" t="s">
        <v>44</v>
      </c>
      <c r="G576" t="s">
        <v>139</v>
      </c>
      <c r="H576" s="13" cm="1">
        <f t="array" ref="H576">INDEX(Financials!$B$5:$AI$260,FinancialWalk!K576,FinancialWalk!L576)</f>
        <v>2047341.9016877357</v>
      </c>
      <c r="K576">
        <f>SUMIFS(Financials!$A$5:$A$260,Financials!$D$5:$D$260,FinancialWalk!D576,Financials!$E$5:$E$260,FinancialWalk!E576,Financials!$F$5:$F$260,FinancialWalk!F576)</f>
        <v>256</v>
      </c>
      <c r="L576">
        <f t="shared" si="73"/>
        <v>29</v>
      </c>
    </row>
    <row r="577" spans="2:12" x14ac:dyDescent="0.3">
      <c r="B577" t="str">
        <f t="shared" si="76"/>
        <v>MarinusPortlandYallourn</v>
      </c>
      <c r="C577" t="s">
        <v>64</v>
      </c>
      <c r="D577">
        <v>1</v>
      </c>
      <c r="E577" t="str">
        <f t="shared" si="77"/>
        <v>Cal-37</v>
      </c>
      <c r="F577" t="s">
        <v>34</v>
      </c>
      <c r="G577" t="str">
        <f>$U$26&amp;" (MWh)"</f>
        <v>Merchant NPV (MWh)</v>
      </c>
      <c r="H577" s="117" cm="1">
        <f t="array" ref="H577">INDEX($U$27:$Y$34,K577,L577)</f>
        <v>32.243824499662175</v>
      </c>
      <c r="K577">
        <v>1</v>
      </c>
      <c r="L577">
        <v>1</v>
      </c>
    </row>
    <row r="578" spans="2:12" x14ac:dyDescent="0.3">
      <c r="B578" t="str">
        <f t="shared" si="76"/>
        <v>MarinusPortlandYallourn</v>
      </c>
      <c r="C578" t="s">
        <v>64</v>
      </c>
      <c r="D578">
        <v>0.95</v>
      </c>
      <c r="E578" t="str">
        <f t="shared" si="77"/>
        <v>Cal-37</v>
      </c>
      <c r="F578" t="s">
        <v>34</v>
      </c>
      <c r="G578" t="str">
        <f t="shared" ref="G578:G584" si="78">$U$26&amp;" (MWh)"</f>
        <v>Merchant NPV (MWh)</v>
      </c>
      <c r="H578" s="117" cm="1">
        <f t="array" ref="H578">INDEX($U$27:$Y$34,K578,L578)</f>
        <v>18.855351499087043</v>
      </c>
      <c r="K578">
        <v>2</v>
      </c>
      <c r="L578">
        <v>1</v>
      </c>
    </row>
    <row r="579" spans="2:12" x14ac:dyDescent="0.3">
      <c r="B579" t="str">
        <f t="shared" si="76"/>
        <v>MarinusPortlandYallourn</v>
      </c>
      <c r="C579" t="s">
        <v>64</v>
      </c>
      <c r="D579">
        <v>0.75</v>
      </c>
      <c r="E579" t="str">
        <f t="shared" si="77"/>
        <v>Cal-37</v>
      </c>
      <c r="F579" t="s">
        <v>34</v>
      </c>
      <c r="G579" t="str">
        <f t="shared" si="78"/>
        <v>Merchant NPV (MWh)</v>
      </c>
      <c r="H579" s="117" cm="1">
        <f t="array" ref="H579">INDEX($U$27:$Y$34,K579,L579)</f>
        <v>10.927048155308949</v>
      </c>
      <c r="K579">
        <v>3</v>
      </c>
      <c r="L579">
        <v>1</v>
      </c>
    </row>
    <row r="580" spans="2:12" x14ac:dyDescent="0.3">
      <c r="B580" t="str">
        <f t="shared" si="76"/>
        <v>MarinusPortlandYallourn</v>
      </c>
      <c r="C580" t="s">
        <v>64</v>
      </c>
      <c r="D580">
        <v>0.5</v>
      </c>
      <c r="E580" t="str">
        <f t="shared" si="77"/>
        <v>Cal-37</v>
      </c>
      <c r="F580" t="s">
        <v>34</v>
      </c>
      <c r="G580" t="str">
        <f t="shared" si="78"/>
        <v>Merchant NPV (MWh)</v>
      </c>
      <c r="H580" s="117" cm="1">
        <f t="array" ref="H580">INDEX($U$27:$Y$34,K580,L580)</f>
        <v>5.2006307772148803</v>
      </c>
      <c r="K580">
        <v>4</v>
      </c>
      <c r="L580">
        <v>1</v>
      </c>
    </row>
    <row r="581" spans="2:12" x14ac:dyDescent="0.3">
      <c r="B581" t="str">
        <f t="shared" si="76"/>
        <v>MarinusPortlandYallourn</v>
      </c>
      <c r="C581" t="s">
        <v>64</v>
      </c>
      <c r="D581">
        <v>0.25</v>
      </c>
      <c r="E581" t="str">
        <f t="shared" si="77"/>
        <v>Cal-37</v>
      </c>
      <c r="F581" t="s">
        <v>34</v>
      </c>
      <c r="G581" t="str">
        <f t="shared" si="78"/>
        <v>Merchant NPV (MWh)</v>
      </c>
      <c r="H581" s="117" cm="1">
        <f t="array" ref="H581">INDEX($U$27:$Y$34,K581,L581)</f>
        <v>-1.659178173268548</v>
      </c>
      <c r="K581">
        <v>5</v>
      </c>
      <c r="L581">
        <v>1</v>
      </c>
    </row>
    <row r="582" spans="2:12" x14ac:dyDescent="0.3">
      <c r="B582" t="str">
        <f t="shared" si="76"/>
        <v>MarinusPortlandYallourn</v>
      </c>
      <c r="C582" t="s">
        <v>64</v>
      </c>
      <c r="D582">
        <v>0.05</v>
      </c>
      <c r="E582" t="str">
        <f t="shared" si="77"/>
        <v>Cal-37</v>
      </c>
      <c r="F582" t="s">
        <v>34</v>
      </c>
      <c r="G582" t="str">
        <f t="shared" si="78"/>
        <v>Merchant NPV (MWh)</v>
      </c>
      <c r="H582" s="117" cm="1">
        <f t="array" ref="H582">INDEX($U$27:$Y$34,K582,L582)</f>
        <v>-13.166951512264067</v>
      </c>
      <c r="K582">
        <v>6</v>
      </c>
      <c r="L582">
        <v>1</v>
      </c>
    </row>
    <row r="583" spans="2:12" x14ac:dyDescent="0.3">
      <c r="B583" t="str">
        <f t="shared" si="76"/>
        <v>MarinusPortlandYallourn</v>
      </c>
      <c r="C583" t="s">
        <v>64</v>
      </c>
      <c r="D583">
        <v>0</v>
      </c>
      <c r="E583" t="str">
        <f t="shared" si="77"/>
        <v>Cal-37</v>
      </c>
      <c r="F583" t="s">
        <v>34</v>
      </c>
      <c r="G583" t="str">
        <f t="shared" si="78"/>
        <v>Merchant NPV (MWh)</v>
      </c>
      <c r="H583" s="117" cm="1">
        <f t="array" ref="H583">INDEX($U$27:$Y$34,K583,L583)</f>
        <v>-37.573452159658039</v>
      </c>
      <c r="K583">
        <v>7</v>
      </c>
      <c r="L583">
        <v>1</v>
      </c>
    </row>
    <row r="584" spans="2:12" x14ac:dyDescent="0.3">
      <c r="B584" t="str">
        <f t="shared" si="76"/>
        <v>MarinusPortlandYallourn</v>
      </c>
      <c r="C584" t="s">
        <v>64</v>
      </c>
      <c r="D584" t="s">
        <v>24</v>
      </c>
      <c r="E584" t="str">
        <f t="shared" si="77"/>
        <v>Cal-37</v>
      </c>
      <c r="F584" t="s">
        <v>34</v>
      </c>
      <c r="G584" t="str">
        <f t="shared" si="78"/>
        <v>Merchant NPV (MWh)</v>
      </c>
      <c r="H584" s="117" cm="1">
        <f t="array" ref="H584">INDEX($U$27:$Y$34,K584,L584)</f>
        <v>5.4397452507462187</v>
      </c>
      <c r="K584">
        <v>8</v>
      </c>
      <c r="L584">
        <v>1</v>
      </c>
    </row>
    <row r="585" spans="2:12" x14ac:dyDescent="0.3">
      <c r="B585" t="str">
        <f>$B$2</f>
        <v>MarinusPortlandYallourn</v>
      </c>
      <c r="C585" t="s">
        <v>64</v>
      </c>
      <c r="D585">
        <v>1</v>
      </c>
      <c r="E585" t="s">
        <v>18</v>
      </c>
      <c r="F585" t="s">
        <v>34</v>
      </c>
      <c r="G585" t="str">
        <f>$V$26&amp;" (MWh)"</f>
        <v>PPA NPV (MWh)</v>
      </c>
      <c r="H585" s="117" cm="1">
        <f t="array" ref="H585">INDEX($U$27:$Y$34,K585,L585)</f>
        <v>29.165565123097998</v>
      </c>
      <c r="K585">
        <f>K577</f>
        <v>1</v>
      </c>
      <c r="L585">
        <f>L577+1</f>
        <v>2</v>
      </c>
    </row>
    <row r="586" spans="2:12" x14ac:dyDescent="0.3">
      <c r="B586" t="str">
        <f>B585</f>
        <v>MarinusPortlandYallourn</v>
      </c>
      <c r="C586" t="s">
        <v>64</v>
      </c>
      <c r="D586">
        <v>0.95</v>
      </c>
      <c r="E586" t="str">
        <f>E585</f>
        <v>Cal-37</v>
      </c>
      <c r="F586" t="s">
        <v>34</v>
      </c>
      <c r="G586" t="str">
        <f t="shared" ref="G586:G592" si="79">$V$26&amp;" (MWh)"</f>
        <v>PPA NPV (MWh)</v>
      </c>
      <c r="H586" s="117" cm="1">
        <f t="array" ref="H586">INDEX($U$27:$Y$34,K586,L586)</f>
        <v>17.418004327386797</v>
      </c>
      <c r="K586">
        <f t="shared" ref="K586:K649" si="80">K578</f>
        <v>2</v>
      </c>
      <c r="L586">
        <f t="shared" ref="L586:L616" si="81">L578+1</f>
        <v>2</v>
      </c>
    </row>
    <row r="587" spans="2:12" x14ac:dyDescent="0.3">
      <c r="B587" t="str">
        <f t="shared" ref="B587:B600" si="82">B586</f>
        <v>MarinusPortlandYallourn</v>
      </c>
      <c r="C587" t="s">
        <v>64</v>
      </c>
      <c r="D587">
        <v>0.75</v>
      </c>
      <c r="E587" t="str">
        <f t="shared" ref="E587:E600" si="83">E586</f>
        <v>Cal-37</v>
      </c>
      <c r="F587" t="s">
        <v>34</v>
      </c>
      <c r="G587" t="str">
        <f t="shared" si="79"/>
        <v>PPA NPV (MWh)</v>
      </c>
      <c r="H587" s="117" cm="1">
        <f t="array" ref="H587">INDEX($U$27:$Y$34,K587,L587)</f>
        <v>11.150174415450371</v>
      </c>
      <c r="K587">
        <f t="shared" si="80"/>
        <v>3</v>
      </c>
      <c r="L587">
        <f t="shared" si="81"/>
        <v>2</v>
      </c>
    </row>
    <row r="588" spans="2:12" x14ac:dyDescent="0.3">
      <c r="B588" t="str">
        <f t="shared" si="82"/>
        <v>MarinusPortlandYallourn</v>
      </c>
      <c r="C588" t="s">
        <v>64</v>
      </c>
      <c r="D588">
        <v>0.5</v>
      </c>
      <c r="E588" t="str">
        <f t="shared" si="83"/>
        <v>Cal-37</v>
      </c>
      <c r="F588" t="s">
        <v>34</v>
      </c>
      <c r="G588" t="str">
        <f t="shared" si="79"/>
        <v>PPA NPV (MWh)</v>
      </c>
      <c r="H588" s="117" cm="1">
        <f t="array" ref="H588">INDEX($U$27:$Y$34,K588,L588)</f>
        <v>6.2180685193739098</v>
      </c>
      <c r="K588">
        <f t="shared" si="80"/>
        <v>4</v>
      </c>
      <c r="L588">
        <f t="shared" si="81"/>
        <v>2</v>
      </c>
    </row>
    <row r="589" spans="2:12" x14ac:dyDescent="0.3">
      <c r="B589" t="str">
        <f t="shared" si="82"/>
        <v>MarinusPortlandYallourn</v>
      </c>
      <c r="C589" t="s">
        <v>64</v>
      </c>
      <c r="D589">
        <v>0.25</v>
      </c>
      <c r="E589" t="str">
        <f t="shared" si="83"/>
        <v>Cal-37</v>
      </c>
      <c r="F589" t="s">
        <v>34</v>
      </c>
      <c r="G589" t="str">
        <f t="shared" si="79"/>
        <v>PPA NPV (MWh)</v>
      </c>
      <c r="H589" s="117" cm="1">
        <f t="array" ref="H589">INDEX($U$27:$Y$34,K589,L589)</f>
        <v>1.1124496385323432</v>
      </c>
      <c r="K589">
        <f t="shared" si="80"/>
        <v>5</v>
      </c>
      <c r="L589">
        <f t="shared" si="81"/>
        <v>2</v>
      </c>
    </row>
    <row r="590" spans="2:12" x14ac:dyDescent="0.3">
      <c r="B590" t="str">
        <f t="shared" si="82"/>
        <v>MarinusPortlandYallourn</v>
      </c>
      <c r="C590" t="s">
        <v>64</v>
      </c>
      <c r="D590">
        <v>0.05</v>
      </c>
      <c r="E590" t="str">
        <f t="shared" si="83"/>
        <v>Cal-37</v>
      </c>
      <c r="F590" t="s">
        <v>34</v>
      </c>
      <c r="G590" t="str">
        <f t="shared" si="79"/>
        <v>PPA NPV (MWh)</v>
      </c>
      <c r="H590" s="117" cm="1">
        <f t="array" ref="H590">INDEX($U$27:$Y$34,K590,L590)</f>
        <v>-5.3109709649619816</v>
      </c>
      <c r="K590">
        <f t="shared" si="80"/>
        <v>6</v>
      </c>
      <c r="L590">
        <f t="shared" si="81"/>
        <v>2</v>
      </c>
    </row>
    <row r="591" spans="2:12" x14ac:dyDescent="0.3">
      <c r="B591" t="str">
        <f t="shared" si="82"/>
        <v>MarinusPortlandYallourn</v>
      </c>
      <c r="C591" t="s">
        <v>64</v>
      </c>
      <c r="D591">
        <v>0</v>
      </c>
      <c r="E591" t="str">
        <f t="shared" si="83"/>
        <v>Cal-37</v>
      </c>
      <c r="F591" t="s">
        <v>34</v>
      </c>
      <c r="G591" t="str">
        <f t="shared" si="79"/>
        <v>PPA NPV (MWh)</v>
      </c>
      <c r="H591" s="117" cm="1">
        <f t="array" ref="H591">INDEX($U$27:$Y$34,K591,L591)</f>
        <v>-12.722037382700602</v>
      </c>
      <c r="K591">
        <f t="shared" si="80"/>
        <v>7</v>
      </c>
      <c r="L591">
        <f t="shared" si="81"/>
        <v>2</v>
      </c>
    </row>
    <row r="592" spans="2:12" x14ac:dyDescent="0.3">
      <c r="B592" t="str">
        <f t="shared" si="82"/>
        <v>MarinusPortlandYallourn</v>
      </c>
      <c r="C592" t="s">
        <v>64</v>
      </c>
      <c r="D592" t="s">
        <v>24</v>
      </c>
      <c r="E592" t="str">
        <f t="shared" si="83"/>
        <v>Cal-37</v>
      </c>
      <c r="F592" t="s">
        <v>34</v>
      </c>
      <c r="G592" t="str">
        <f t="shared" si="79"/>
        <v>PPA NPV (MWh)</v>
      </c>
      <c r="H592" s="117" cm="1">
        <f t="array" ref="H592">INDEX($U$27:$Y$34,K592,L592)</f>
        <v>6.3525371303676881</v>
      </c>
      <c r="K592">
        <f t="shared" si="80"/>
        <v>8</v>
      </c>
      <c r="L592">
        <f t="shared" si="81"/>
        <v>2</v>
      </c>
    </row>
    <row r="593" spans="2:12" x14ac:dyDescent="0.3">
      <c r="B593" t="str">
        <f t="shared" si="82"/>
        <v>MarinusPortlandYallourn</v>
      </c>
      <c r="C593" t="s">
        <v>64</v>
      </c>
      <c r="D593">
        <v>1</v>
      </c>
      <c r="E593" t="str">
        <f t="shared" si="83"/>
        <v>Cal-37</v>
      </c>
      <c r="F593" t="s">
        <v>34</v>
      </c>
      <c r="G593" t="str">
        <f>$W$26&amp;" (MWh)"</f>
        <v>Merchant with PPA NPV (MWh)</v>
      </c>
      <c r="H593" s="117" cm="1">
        <f t="array" ref="H593">INDEX($U$27:$Y$34,K593,L593)</f>
        <v>30.125019722813175</v>
      </c>
      <c r="K593">
        <f t="shared" si="80"/>
        <v>1</v>
      </c>
      <c r="L593">
        <f t="shared" si="81"/>
        <v>3</v>
      </c>
    </row>
    <row r="594" spans="2:12" x14ac:dyDescent="0.3">
      <c r="B594" t="str">
        <f t="shared" si="82"/>
        <v>MarinusPortlandYallourn</v>
      </c>
      <c r="C594" t="s">
        <v>64</v>
      </c>
      <c r="D594">
        <v>0.95</v>
      </c>
      <c r="E594" t="str">
        <f t="shared" si="83"/>
        <v>Cal-37</v>
      </c>
      <c r="F594" t="s">
        <v>34</v>
      </c>
      <c r="G594" t="str">
        <f t="shared" ref="G594:G600" si="84">$W$26&amp;" (MWh)"</f>
        <v>Merchant with PPA NPV (MWh)</v>
      </c>
      <c r="H594" s="117" cm="1">
        <f t="array" ref="H594">INDEX($U$27:$Y$34,K594,L594)</f>
        <v>17.818844045354769</v>
      </c>
      <c r="K594">
        <f t="shared" si="80"/>
        <v>2</v>
      </c>
      <c r="L594">
        <f t="shared" si="81"/>
        <v>3</v>
      </c>
    </row>
    <row r="595" spans="2:12" x14ac:dyDescent="0.3">
      <c r="B595" t="str">
        <f t="shared" si="82"/>
        <v>MarinusPortlandYallourn</v>
      </c>
      <c r="C595" t="s">
        <v>64</v>
      </c>
      <c r="D595">
        <v>0.75</v>
      </c>
      <c r="E595" t="str">
        <f t="shared" si="83"/>
        <v>Cal-37</v>
      </c>
      <c r="F595" t="s">
        <v>34</v>
      </c>
      <c r="G595" t="str">
        <f t="shared" si="84"/>
        <v>Merchant with PPA NPV (MWh)</v>
      </c>
      <c r="H595" s="117" cm="1">
        <f t="array" ref="H595">INDEX($U$27:$Y$34,K595,L595)</f>
        <v>11.090759945822791</v>
      </c>
      <c r="K595">
        <f t="shared" si="80"/>
        <v>3</v>
      </c>
      <c r="L595">
        <f t="shared" si="81"/>
        <v>3</v>
      </c>
    </row>
    <row r="596" spans="2:12" x14ac:dyDescent="0.3">
      <c r="B596" t="str">
        <f t="shared" si="82"/>
        <v>MarinusPortlandYallourn</v>
      </c>
      <c r="C596" t="s">
        <v>64</v>
      </c>
      <c r="D596">
        <v>0.5</v>
      </c>
      <c r="E596" t="str">
        <f t="shared" si="83"/>
        <v>Cal-37</v>
      </c>
      <c r="F596" t="s">
        <v>34</v>
      </c>
      <c r="G596" t="str">
        <f t="shared" si="84"/>
        <v>Merchant with PPA NPV (MWh)</v>
      </c>
      <c r="H596" s="117" cm="1">
        <f t="array" ref="H596">INDEX($U$27:$Y$34,K596,L596)</f>
        <v>5.9564828887099424</v>
      </c>
      <c r="K596">
        <f t="shared" si="80"/>
        <v>4</v>
      </c>
      <c r="L596">
        <f t="shared" si="81"/>
        <v>3</v>
      </c>
    </row>
    <row r="597" spans="2:12" x14ac:dyDescent="0.3">
      <c r="B597" t="str">
        <f t="shared" si="82"/>
        <v>MarinusPortlandYallourn</v>
      </c>
      <c r="C597" t="s">
        <v>64</v>
      </c>
      <c r="D597">
        <v>0.25</v>
      </c>
      <c r="E597" t="str">
        <f t="shared" si="83"/>
        <v>Cal-37</v>
      </c>
      <c r="F597" t="s">
        <v>34</v>
      </c>
      <c r="G597" t="str">
        <f t="shared" si="84"/>
        <v>Merchant with PPA NPV (MWh)</v>
      </c>
      <c r="H597" s="117" cm="1">
        <f t="array" ref="H597">INDEX($U$27:$Y$34,K597,L597)</f>
        <v>0.4404863928547097</v>
      </c>
      <c r="K597">
        <f t="shared" si="80"/>
        <v>5</v>
      </c>
      <c r="L597">
        <f t="shared" si="81"/>
        <v>3</v>
      </c>
    </row>
    <row r="598" spans="2:12" x14ac:dyDescent="0.3">
      <c r="B598" t="str">
        <f t="shared" si="82"/>
        <v>MarinusPortlandYallourn</v>
      </c>
      <c r="C598" t="s">
        <v>64</v>
      </c>
      <c r="D598">
        <v>0.05</v>
      </c>
      <c r="E598" t="str">
        <f t="shared" si="83"/>
        <v>Cal-37</v>
      </c>
      <c r="F598" t="s">
        <v>34</v>
      </c>
      <c r="G598" t="str">
        <f t="shared" si="84"/>
        <v>Merchant with PPA NPV (MWh)</v>
      </c>
      <c r="H598" s="117" cm="1">
        <f t="array" ref="H598">INDEX($U$27:$Y$34,K598,L598)</f>
        <v>-7.0449980783580148</v>
      </c>
      <c r="K598">
        <f t="shared" si="80"/>
        <v>6</v>
      </c>
      <c r="L598">
        <f t="shared" si="81"/>
        <v>3</v>
      </c>
    </row>
    <row r="599" spans="2:12" x14ac:dyDescent="0.3">
      <c r="B599" t="str">
        <f t="shared" si="82"/>
        <v>MarinusPortlandYallourn</v>
      </c>
      <c r="C599" t="s">
        <v>64</v>
      </c>
      <c r="D599">
        <v>0</v>
      </c>
      <c r="E599" t="str">
        <f t="shared" si="83"/>
        <v>Cal-37</v>
      </c>
      <c r="F599" t="s">
        <v>34</v>
      </c>
      <c r="G599" t="str">
        <f t="shared" si="84"/>
        <v>Merchant with PPA NPV (MWh)</v>
      </c>
      <c r="H599" s="117" cm="1">
        <f t="array" ref="H599">INDEX($U$27:$Y$34,K599,L599)</f>
        <v>-17.281103443478717</v>
      </c>
      <c r="K599">
        <f t="shared" si="80"/>
        <v>7</v>
      </c>
      <c r="L599">
        <f t="shared" si="81"/>
        <v>3</v>
      </c>
    </row>
    <row r="600" spans="2:12" x14ac:dyDescent="0.3">
      <c r="B600" t="str">
        <f t="shared" si="82"/>
        <v>MarinusPortlandYallourn</v>
      </c>
      <c r="C600" t="s">
        <v>64</v>
      </c>
      <c r="D600" t="s">
        <v>24</v>
      </c>
      <c r="E600" t="str">
        <f t="shared" si="83"/>
        <v>Cal-37</v>
      </c>
      <c r="F600" t="s">
        <v>34</v>
      </c>
      <c r="G600" t="str">
        <f t="shared" si="84"/>
        <v>Merchant with PPA NPV (MWh)</v>
      </c>
      <c r="H600" s="117" cm="1">
        <f t="array" ref="H600">INDEX($U$27:$Y$34,K600,L600)</f>
        <v>6.1198310186216309</v>
      </c>
      <c r="K600">
        <f t="shared" si="80"/>
        <v>8</v>
      </c>
      <c r="L600">
        <f t="shared" si="81"/>
        <v>3</v>
      </c>
    </row>
    <row r="601" spans="2:12" x14ac:dyDescent="0.3">
      <c r="B601" t="str">
        <f>$B$2</f>
        <v>MarinusPortlandYallourn</v>
      </c>
      <c r="C601" t="s">
        <v>64</v>
      </c>
      <c r="D601">
        <v>1</v>
      </c>
      <c r="E601" t="s">
        <v>18</v>
      </c>
      <c r="F601" t="s">
        <v>34</v>
      </c>
      <c r="G601" t="str">
        <f>$X$26&amp;" (MWh)"</f>
        <v>Sold Swap NPV (MWh)</v>
      </c>
      <c r="H601" s="117" cm="1">
        <f t="array" ref="H601">INDEX($U$27:$Y$34,K601,L601)</f>
        <v>-33.486246716740766</v>
      </c>
      <c r="K601">
        <f t="shared" si="80"/>
        <v>1</v>
      </c>
      <c r="L601">
        <f t="shared" si="81"/>
        <v>4</v>
      </c>
    </row>
    <row r="602" spans="2:12" x14ac:dyDescent="0.3">
      <c r="B602" t="str">
        <f>B601</f>
        <v>MarinusPortlandYallourn</v>
      </c>
      <c r="C602" t="s">
        <v>64</v>
      </c>
      <c r="D602">
        <v>0.95</v>
      </c>
      <c r="E602" t="str">
        <f>E601</f>
        <v>Cal-37</v>
      </c>
      <c r="F602" t="s">
        <v>34</v>
      </c>
      <c r="G602" t="str">
        <f t="shared" ref="G602:G608" si="85">$X$26&amp;" (MWh)"</f>
        <v>Sold Swap NPV (MWh)</v>
      </c>
      <c r="H602" s="117" cm="1">
        <f t="array" ref="H602">INDEX($U$27:$Y$34,K602,L602)</f>
        <v>-14.769724072866287</v>
      </c>
      <c r="K602">
        <f t="shared" si="80"/>
        <v>2</v>
      </c>
      <c r="L602">
        <f t="shared" si="81"/>
        <v>4</v>
      </c>
    </row>
    <row r="603" spans="2:12" x14ac:dyDescent="0.3">
      <c r="B603" t="str">
        <f t="shared" ref="B603:B624" si="86">B602</f>
        <v>MarinusPortlandYallourn</v>
      </c>
      <c r="C603" t="s">
        <v>64</v>
      </c>
      <c r="D603">
        <v>0.75</v>
      </c>
      <c r="E603" t="str">
        <f t="shared" ref="E603:E608" si="87">E602</f>
        <v>Cal-37</v>
      </c>
      <c r="F603" t="s">
        <v>34</v>
      </c>
      <c r="G603" t="str">
        <f t="shared" si="85"/>
        <v>Sold Swap NPV (MWh)</v>
      </c>
      <c r="H603" s="117" cm="1">
        <f t="array" ref="H603">INDEX($U$27:$Y$34,K603,L603)</f>
        <v>-6.1792121410940579</v>
      </c>
      <c r="K603">
        <f t="shared" si="80"/>
        <v>3</v>
      </c>
      <c r="L603">
        <f t="shared" si="81"/>
        <v>4</v>
      </c>
    </row>
    <row r="604" spans="2:12" x14ac:dyDescent="0.3">
      <c r="B604" t="str">
        <f t="shared" si="86"/>
        <v>MarinusPortlandYallourn</v>
      </c>
      <c r="C604" t="s">
        <v>64</v>
      </c>
      <c r="D604">
        <v>0.5</v>
      </c>
      <c r="E604" t="str">
        <f t="shared" si="87"/>
        <v>Cal-37</v>
      </c>
      <c r="F604" t="s">
        <v>34</v>
      </c>
      <c r="G604" t="str">
        <f t="shared" si="85"/>
        <v>Sold Swap NPV (MWh)</v>
      </c>
      <c r="H604" s="117" cm="1">
        <f t="array" ref="H604">INDEX($U$27:$Y$34,K604,L604)</f>
        <v>6.6273536199754797E-3</v>
      </c>
      <c r="K604">
        <f t="shared" si="80"/>
        <v>4</v>
      </c>
      <c r="L604">
        <f t="shared" si="81"/>
        <v>4</v>
      </c>
    </row>
    <row r="605" spans="2:12" x14ac:dyDescent="0.3">
      <c r="B605" t="str">
        <f t="shared" si="86"/>
        <v>MarinusPortlandYallourn</v>
      </c>
      <c r="C605" t="s">
        <v>64</v>
      </c>
      <c r="D605">
        <v>0.25</v>
      </c>
      <c r="E605" t="str">
        <f t="shared" si="87"/>
        <v>Cal-37</v>
      </c>
      <c r="F605" t="s">
        <v>34</v>
      </c>
      <c r="G605" t="str">
        <f t="shared" si="85"/>
        <v>Sold Swap NPV (MWh)</v>
      </c>
      <c r="H605" s="117" cm="1">
        <f t="array" ref="H605">INDEX($U$27:$Y$34,K605,L605)</f>
        <v>6.7525975914795735</v>
      </c>
      <c r="K605">
        <f t="shared" si="80"/>
        <v>5</v>
      </c>
      <c r="L605">
        <f t="shared" si="81"/>
        <v>4</v>
      </c>
    </row>
    <row r="606" spans="2:12" x14ac:dyDescent="0.3">
      <c r="B606" t="str">
        <f t="shared" si="86"/>
        <v>MarinusPortlandYallourn</v>
      </c>
      <c r="C606" t="s">
        <v>64</v>
      </c>
      <c r="D606">
        <v>0.05</v>
      </c>
      <c r="E606" t="str">
        <f t="shared" si="87"/>
        <v>Cal-37</v>
      </c>
      <c r="F606" t="s">
        <v>34</v>
      </c>
      <c r="G606" t="str">
        <f t="shared" si="85"/>
        <v>Sold Swap NPV (MWh)</v>
      </c>
      <c r="H606" s="117" cm="1">
        <f t="array" ref="H606">INDEX($U$27:$Y$34,K606,L606)</f>
        <v>15.589420164684109</v>
      </c>
      <c r="K606">
        <f t="shared" si="80"/>
        <v>6</v>
      </c>
      <c r="L606">
        <f t="shared" si="81"/>
        <v>4</v>
      </c>
    </row>
    <row r="607" spans="2:12" x14ac:dyDescent="0.3">
      <c r="B607" t="str">
        <f t="shared" si="86"/>
        <v>MarinusPortlandYallourn</v>
      </c>
      <c r="C607" t="s">
        <v>64</v>
      </c>
      <c r="D607">
        <v>0</v>
      </c>
      <c r="E607" t="str">
        <f t="shared" si="87"/>
        <v>Cal-37</v>
      </c>
      <c r="F607" t="s">
        <v>34</v>
      </c>
      <c r="G607" t="str">
        <f t="shared" si="85"/>
        <v>Sold Swap NPV (MWh)</v>
      </c>
      <c r="H607" s="117" cm="1">
        <f t="array" ref="H607">INDEX($U$27:$Y$34,K607,L607)</f>
        <v>22.994531236745164</v>
      </c>
      <c r="K607">
        <f t="shared" si="80"/>
        <v>7</v>
      </c>
      <c r="L607">
        <f t="shared" si="81"/>
        <v>4</v>
      </c>
    </row>
    <row r="608" spans="2:12" x14ac:dyDescent="0.3">
      <c r="B608" t="str">
        <f t="shared" si="86"/>
        <v>MarinusPortlandYallourn</v>
      </c>
      <c r="C608" t="s">
        <v>64</v>
      </c>
      <c r="D608" t="s">
        <v>24</v>
      </c>
      <c r="E608" t="str">
        <f t="shared" si="87"/>
        <v>Cal-37</v>
      </c>
      <c r="F608" t="s">
        <v>34</v>
      </c>
      <c r="G608" t="str">
        <f t="shared" si="85"/>
        <v>Sold Swap NPV (MWh)</v>
      </c>
      <c r="H608" s="117" cm="1">
        <f t="array" ref="H608">INDEX($U$27:$Y$34,K608,L608)</f>
        <v>0.29194357484709899</v>
      </c>
      <c r="K608">
        <f t="shared" si="80"/>
        <v>8</v>
      </c>
      <c r="L608">
        <f t="shared" si="81"/>
        <v>4</v>
      </c>
    </row>
    <row r="609" spans="2:12" x14ac:dyDescent="0.3">
      <c r="B609" t="str">
        <f t="shared" si="86"/>
        <v>MarinusPortlandYallourn</v>
      </c>
      <c r="C609" t="s">
        <v>64</v>
      </c>
      <c r="D609">
        <v>1</v>
      </c>
      <c r="E609" t="s">
        <v>18</v>
      </c>
      <c r="F609" t="s">
        <v>34</v>
      </c>
      <c r="G609" t="str">
        <f>$Y$26&amp;" (MWh)"</f>
        <v>Merchant with PPA and Sold Swap NPV (MWh)</v>
      </c>
      <c r="H609" s="117" cm="1">
        <f t="array" ref="H609">INDEX($U$27:$Y$34,K609,L609)</f>
        <v>6.3496397819310531</v>
      </c>
      <c r="K609">
        <f t="shared" si="80"/>
        <v>1</v>
      </c>
      <c r="L609">
        <f t="shared" si="81"/>
        <v>5</v>
      </c>
    </row>
    <row r="610" spans="2:12" x14ac:dyDescent="0.3">
      <c r="B610" t="str">
        <f t="shared" si="86"/>
        <v>MarinusPortlandYallourn</v>
      </c>
      <c r="C610" t="s">
        <v>64</v>
      </c>
      <c r="D610">
        <v>0.95</v>
      </c>
      <c r="E610" t="str">
        <f>E609</f>
        <v>Cal-37</v>
      </c>
      <c r="F610" t="s">
        <v>34</v>
      </c>
      <c r="G610" t="str">
        <f t="shared" ref="G610:G616" si="88">$Y$26&amp;" (MWh)"</f>
        <v>Merchant with PPA and Sold Swap NPV (MWh)</v>
      </c>
      <c r="H610" s="117" cm="1">
        <f t="array" ref="H610">INDEX($U$27:$Y$34,K610,L610)</f>
        <v>4.9243535414902997</v>
      </c>
      <c r="K610">
        <f t="shared" si="80"/>
        <v>2</v>
      </c>
      <c r="L610">
        <f t="shared" si="81"/>
        <v>5</v>
      </c>
    </row>
    <row r="611" spans="2:12" x14ac:dyDescent="0.3">
      <c r="B611" t="str">
        <f t="shared" si="86"/>
        <v>MarinusPortlandYallourn</v>
      </c>
      <c r="C611" t="s">
        <v>64</v>
      </c>
      <c r="D611">
        <v>0.75</v>
      </c>
      <c r="E611" t="str">
        <f t="shared" ref="E611:E624" si="89">E610</f>
        <v>Cal-37</v>
      </c>
      <c r="F611" t="s">
        <v>34</v>
      </c>
      <c r="G611" t="str">
        <f t="shared" si="88"/>
        <v>Merchant with PPA and Sold Swap NPV (MWh)</v>
      </c>
      <c r="H611" s="117" cm="1">
        <f t="array" ref="H611">INDEX($U$27:$Y$34,K611,L611)</f>
        <v>4.0646841859143521</v>
      </c>
      <c r="K611">
        <f t="shared" si="80"/>
        <v>3</v>
      </c>
      <c r="L611">
        <f t="shared" si="81"/>
        <v>5</v>
      </c>
    </row>
    <row r="612" spans="2:12" x14ac:dyDescent="0.3">
      <c r="B612" t="str">
        <f t="shared" si="86"/>
        <v>MarinusPortlandYallourn</v>
      </c>
      <c r="C612" t="s">
        <v>64</v>
      </c>
      <c r="D612">
        <v>0.5</v>
      </c>
      <c r="E612" t="str">
        <f t="shared" si="89"/>
        <v>Cal-37</v>
      </c>
      <c r="F612" t="s">
        <v>34</v>
      </c>
      <c r="G612" t="str">
        <f t="shared" si="88"/>
        <v>Merchant with PPA and Sold Swap NPV (MWh)</v>
      </c>
      <c r="H612" s="117" cm="1">
        <f t="array" ref="H612">INDEX($U$27:$Y$34,K612,L612)</f>
        <v>3.4872625579944705</v>
      </c>
      <c r="K612">
        <f t="shared" si="80"/>
        <v>4</v>
      </c>
      <c r="L612">
        <f t="shared" si="81"/>
        <v>5</v>
      </c>
    </row>
    <row r="613" spans="2:12" x14ac:dyDescent="0.3">
      <c r="B613" t="str">
        <f t="shared" si="86"/>
        <v>MarinusPortlandYallourn</v>
      </c>
      <c r="C613" t="s">
        <v>64</v>
      </c>
      <c r="D613">
        <v>0.25</v>
      </c>
      <c r="E613" t="str">
        <f t="shared" si="89"/>
        <v>Cal-37</v>
      </c>
      <c r="F613" t="s">
        <v>34</v>
      </c>
      <c r="G613" t="str">
        <f t="shared" si="88"/>
        <v>Merchant with PPA and Sold Swap NPV (MWh)</v>
      </c>
      <c r="H613" s="117" cm="1">
        <f t="array" ref="H613">INDEX($U$27:$Y$34,K613,L613)</f>
        <v>3.1240380995993151</v>
      </c>
      <c r="K613">
        <f t="shared" si="80"/>
        <v>5</v>
      </c>
      <c r="L613">
        <f t="shared" si="81"/>
        <v>5</v>
      </c>
    </row>
    <row r="614" spans="2:12" x14ac:dyDescent="0.3">
      <c r="B614" t="str">
        <f t="shared" si="86"/>
        <v>MarinusPortlandYallourn</v>
      </c>
      <c r="C614" t="s">
        <v>64</v>
      </c>
      <c r="D614">
        <v>0.05</v>
      </c>
      <c r="E614" t="str">
        <f t="shared" si="89"/>
        <v>Cal-37</v>
      </c>
      <c r="F614" t="s">
        <v>34</v>
      </c>
      <c r="G614" t="str">
        <f t="shared" si="88"/>
        <v>Merchant with PPA and Sold Swap NPV (MWh)</v>
      </c>
      <c r="H614" s="117" cm="1">
        <f t="array" ref="H614">INDEX($U$27:$Y$34,K614,L614)</f>
        <v>2.9181154112297385</v>
      </c>
      <c r="K614">
        <f t="shared" si="80"/>
        <v>6</v>
      </c>
      <c r="L614">
        <f t="shared" si="81"/>
        <v>5</v>
      </c>
    </row>
    <row r="615" spans="2:12" x14ac:dyDescent="0.3">
      <c r="B615" t="str">
        <f t="shared" si="86"/>
        <v>MarinusPortlandYallourn</v>
      </c>
      <c r="C615" t="s">
        <v>64</v>
      </c>
      <c r="D615">
        <v>0</v>
      </c>
      <c r="E615" t="str">
        <f t="shared" si="89"/>
        <v>Cal-37</v>
      </c>
      <c r="F615" t="s">
        <v>34</v>
      </c>
      <c r="G615" t="str">
        <f t="shared" si="88"/>
        <v>Merchant with PPA and Sold Swap NPV (MWh)</v>
      </c>
      <c r="H615" s="117" cm="1">
        <f t="array" ref="H615">INDEX($U$27:$Y$34,K615,L615)</f>
        <v>1.4119036295792806</v>
      </c>
      <c r="K615">
        <f t="shared" si="80"/>
        <v>7</v>
      </c>
      <c r="L615">
        <f t="shared" si="81"/>
        <v>5</v>
      </c>
    </row>
    <row r="616" spans="2:12" x14ac:dyDescent="0.3">
      <c r="B616" t="str">
        <f t="shared" si="86"/>
        <v>MarinusPortlandYallourn</v>
      </c>
      <c r="C616" t="s">
        <v>64</v>
      </c>
      <c r="D616" t="s">
        <v>24</v>
      </c>
      <c r="E616" t="str">
        <f t="shared" si="89"/>
        <v>Cal-37</v>
      </c>
      <c r="F616" t="s">
        <v>34</v>
      </c>
      <c r="G616" t="str">
        <f t="shared" si="88"/>
        <v>Merchant with PPA and Sold Swap NPV (MWh)</v>
      </c>
      <c r="H616" s="117" cm="1">
        <f t="array" ref="H616">INDEX($U$27:$Y$34,K616,L616)</f>
        <v>3.6968690915738152</v>
      </c>
      <c r="K616">
        <f t="shared" si="80"/>
        <v>8</v>
      </c>
      <c r="L616">
        <f t="shared" si="81"/>
        <v>5</v>
      </c>
    </row>
    <row r="617" spans="2:12" x14ac:dyDescent="0.3">
      <c r="B617" t="str">
        <f t="shared" si="86"/>
        <v>MarinusPortlandYallourn</v>
      </c>
      <c r="C617" t="s">
        <v>64</v>
      </c>
      <c r="D617">
        <v>1</v>
      </c>
      <c r="E617" t="str">
        <f t="shared" si="89"/>
        <v>Cal-37</v>
      </c>
      <c r="F617" t="s">
        <v>44</v>
      </c>
      <c r="G617" t="str">
        <f>$U$26&amp;" (MWh)"</f>
        <v>Merchant NPV (MWh)</v>
      </c>
      <c r="H617" s="117" cm="1">
        <f t="array" ref="H617">INDEX($AB$27:$AF$34,K617,L617)</f>
        <v>93.786086177036836</v>
      </c>
      <c r="K617">
        <f t="shared" si="80"/>
        <v>1</v>
      </c>
      <c r="L617">
        <v>1</v>
      </c>
    </row>
    <row r="618" spans="2:12" x14ac:dyDescent="0.3">
      <c r="B618" t="str">
        <f t="shared" si="86"/>
        <v>MarinusPortlandYallourn</v>
      </c>
      <c r="C618" t="s">
        <v>64</v>
      </c>
      <c r="D618">
        <v>0.95</v>
      </c>
      <c r="E618" t="str">
        <f t="shared" si="89"/>
        <v>Cal-37</v>
      </c>
      <c r="F618" t="s">
        <v>44</v>
      </c>
      <c r="G618" t="str">
        <f t="shared" ref="G618:G624" si="90">$U$26&amp;" (MWh)"</f>
        <v>Merchant NPV (MWh)</v>
      </c>
      <c r="H618" s="117" cm="1">
        <f t="array" ref="H618">INDEX($AB$27:$AF$34,K618,L618)</f>
        <v>53.066705122749084</v>
      </c>
      <c r="K618">
        <f t="shared" si="80"/>
        <v>2</v>
      </c>
      <c r="L618">
        <v>1</v>
      </c>
    </row>
    <row r="619" spans="2:12" x14ac:dyDescent="0.3">
      <c r="B619" t="str">
        <f t="shared" si="86"/>
        <v>MarinusPortlandYallourn</v>
      </c>
      <c r="C619" t="s">
        <v>64</v>
      </c>
      <c r="D619">
        <v>0.75</v>
      </c>
      <c r="E619" t="str">
        <f t="shared" si="89"/>
        <v>Cal-37</v>
      </c>
      <c r="F619" t="s">
        <v>44</v>
      </c>
      <c r="G619" t="str">
        <f t="shared" si="90"/>
        <v>Merchant NPV (MWh)</v>
      </c>
      <c r="H619" s="117" cm="1">
        <f t="array" ref="H619">INDEX($AB$27:$AF$34,K619,L619)</f>
        <v>34.526135033142438</v>
      </c>
      <c r="K619">
        <f t="shared" si="80"/>
        <v>3</v>
      </c>
      <c r="L619">
        <v>1</v>
      </c>
    </row>
    <row r="620" spans="2:12" x14ac:dyDescent="0.3">
      <c r="B620" t="str">
        <f t="shared" si="86"/>
        <v>MarinusPortlandYallourn</v>
      </c>
      <c r="C620" t="s">
        <v>64</v>
      </c>
      <c r="D620">
        <v>0.5</v>
      </c>
      <c r="E620" t="str">
        <f t="shared" si="89"/>
        <v>Cal-37</v>
      </c>
      <c r="F620" t="s">
        <v>44</v>
      </c>
      <c r="G620" t="str">
        <f t="shared" si="90"/>
        <v>Merchant NPV (MWh)</v>
      </c>
      <c r="H620" s="117" cm="1">
        <f t="array" ref="H620">INDEX($AB$27:$AF$34,K620,L620)</f>
        <v>17.942898764474585</v>
      </c>
      <c r="K620">
        <f t="shared" si="80"/>
        <v>4</v>
      </c>
      <c r="L620">
        <v>1</v>
      </c>
    </row>
    <row r="621" spans="2:12" x14ac:dyDescent="0.3">
      <c r="B621" t="str">
        <f t="shared" si="86"/>
        <v>MarinusPortlandYallourn</v>
      </c>
      <c r="C621" t="s">
        <v>64</v>
      </c>
      <c r="D621">
        <v>0.25</v>
      </c>
      <c r="E621" t="str">
        <f t="shared" si="89"/>
        <v>Cal-37</v>
      </c>
      <c r="F621" t="s">
        <v>44</v>
      </c>
      <c r="G621" t="str">
        <f t="shared" si="90"/>
        <v>Merchant NPV (MWh)</v>
      </c>
      <c r="H621" s="117" cm="1">
        <f t="array" ref="H621">INDEX($AB$27:$AF$34,K621,L621)</f>
        <v>-6.4646800383025349</v>
      </c>
      <c r="K621">
        <f t="shared" si="80"/>
        <v>5</v>
      </c>
      <c r="L621">
        <v>1</v>
      </c>
    </row>
    <row r="622" spans="2:12" x14ac:dyDescent="0.3">
      <c r="B622" t="str">
        <f t="shared" si="86"/>
        <v>MarinusPortlandYallourn</v>
      </c>
      <c r="C622" t="s">
        <v>64</v>
      </c>
      <c r="D622">
        <v>0.05</v>
      </c>
      <c r="E622" t="str">
        <f t="shared" si="89"/>
        <v>Cal-37</v>
      </c>
      <c r="F622" t="s">
        <v>44</v>
      </c>
      <c r="G622" t="str">
        <f t="shared" si="90"/>
        <v>Merchant NPV (MWh)</v>
      </c>
      <c r="H622" s="117" cm="1">
        <f t="array" ref="H622">INDEX($AB$27:$AF$34,K622,L622)</f>
        <v>-53.821752396239567</v>
      </c>
      <c r="K622">
        <f t="shared" si="80"/>
        <v>6</v>
      </c>
      <c r="L622">
        <v>1</v>
      </c>
    </row>
    <row r="623" spans="2:12" x14ac:dyDescent="0.3">
      <c r="B623" t="str">
        <f t="shared" si="86"/>
        <v>MarinusPortlandYallourn</v>
      </c>
      <c r="C623" t="s">
        <v>64</v>
      </c>
      <c r="D623">
        <v>0</v>
      </c>
      <c r="E623" t="str">
        <f t="shared" si="89"/>
        <v>Cal-37</v>
      </c>
      <c r="F623" t="s">
        <v>44</v>
      </c>
      <c r="G623" t="str">
        <f t="shared" si="90"/>
        <v>Merchant NPV (MWh)</v>
      </c>
      <c r="H623" s="117" cm="1">
        <f t="array" ref="H623">INDEX($AB$27:$AF$34,K623,L623)</f>
        <v>-151.7820466626595</v>
      </c>
      <c r="K623">
        <f t="shared" si="80"/>
        <v>7</v>
      </c>
      <c r="L623">
        <v>1</v>
      </c>
    </row>
    <row r="624" spans="2:12" x14ac:dyDescent="0.3">
      <c r="B624" t="str">
        <f t="shared" si="86"/>
        <v>MarinusPortlandYallourn</v>
      </c>
      <c r="C624" t="s">
        <v>64</v>
      </c>
      <c r="D624" t="s">
        <v>24</v>
      </c>
      <c r="E624" t="str">
        <f t="shared" si="89"/>
        <v>Cal-37</v>
      </c>
      <c r="F624" t="s">
        <v>44</v>
      </c>
      <c r="G624" t="str">
        <f t="shared" si="90"/>
        <v>Merchant NPV (MWh)</v>
      </c>
      <c r="H624" s="117" cm="1">
        <f t="array" ref="H624">INDEX($AB$27:$AF$34,K624,L624)</f>
        <v>17.117073872213666</v>
      </c>
      <c r="K624">
        <f t="shared" si="80"/>
        <v>8</v>
      </c>
      <c r="L624">
        <v>1</v>
      </c>
    </row>
    <row r="625" spans="2:12" x14ac:dyDescent="0.3">
      <c r="B625" t="str">
        <f>$B$2</f>
        <v>MarinusPortlandYallourn</v>
      </c>
      <c r="C625" t="s">
        <v>64</v>
      </c>
      <c r="D625">
        <v>1</v>
      </c>
      <c r="E625" t="s">
        <v>18</v>
      </c>
      <c r="F625" t="s">
        <v>44</v>
      </c>
      <c r="G625" t="str">
        <f>$V$26&amp;" (MWh)"</f>
        <v>PPA NPV (MWh)</v>
      </c>
      <c r="H625" s="117" cm="1">
        <f t="array" ref="H625">INDEX($AB$27:$AF$34,K625,L625)</f>
        <v>29.165565123097998</v>
      </c>
      <c r="K625">
        <f t="shared" si="80"/>
        <v>1</v>
      </c>
      <c r="L625">
        <f t="shared" ref="L625:L656" si="91">L617+1</f>
        <v>2</v>
      </c>
    </row>
    <row r="626" spans="2:12" x14ac:dyDescent="0.3">
      <c r="B626" t="str">
        <f>B625</f>
        <v>MarinusPortlandYallourn</v>
      </c>
      <c r="C626" t="s">
        <v>64</v>
      </c>
      <c r="D626">
        <v>0.95</v>
      </c>
      <c r="E626" t="str">
        <f>E625</f>
        <v>Cal-37</v>
      </c>
      <c r="F626" t="s">
        <v>44</v>
      </c>
      <c r="G626" t="str">
        <f t="shared" ref="G626:G632" si="92">$V$26&amp;" (MWh)"</f>
        <v>PPA NPV (MWh)</v>
      </c>
      <c r="H626" s="117" cm="1">
        <f t="array" ref="H626">INDEX($AB$27:$AF$34,K626,L626)</f>
        <v>17.418004327386797</v>
      </c>
      <c r="K626">
        <f t="shared" si="80"/>
        <v>2</v>
      </c>
      <c r="L626">
        <f t="shared" si="91"/>
        <v>2</v>
      </c>
    </row>
    <row r="627" spans="2:12" x14ac:dyDescent="0.3">
      <c r="B627" t="str">
        <f t="shared" ref="B627:B640" si="93">B626</f>
        <v>MarinusPortlandYallourn</v>
      </c>
      <c r="C627" t="s">
        <v>64</v>
      </c>
      <c r="D627">
        <v>0.75</v>
      </c>
      <c r="E627" t="str">
        <f t="shared" ref="E627:E640" si="94">E626</f>
        <v>Cal-37</v>
      </c>
      <c r="F627" t="s">
        <v>44</v>
      </c>
      <c r="G627" t="str">
        <f t="shared" si="92"/>
        <v>PPA NPV (MWh)</v>
      </c>
      <c r="H627" s="117" cm="1">
        <f t="array" ref="H627">INDEX($AB$27:$AF$34,K627,L627)</f>
        <v>11.150174415450371</v>
      </c>
      <c r="K627">
        <f t="shared" si="80"/>
        <v>3</v>
      </c>
      <c r="L627">
        <f t="shared" si="91"/>
        <v>2</v>
      </c>
    </row>
    <row r="628" spans="2:12" x14ac:dyDescent="0.3">
      <c r="B628" t="str">
        <f t="shared" si="93"/>
        <v>MarinusPortlandYallourn</v>
      </c>
      <c r="C628" t="s">
        <v>64</v>
      </c>
      <c r="D628">
        <v>0.5</v>
      </c>
      <c r="E628" t="str">
        <f t="shared" si="94"/>
        <v>Cal-37</v>
      </c>
      <c r="F628" t="s">
        <v>44</v>
      </c>
      <c r="G628" t="str">
        <f t="shared" si="92"/>
        <v>PPA NPV (MWh)</v>
      </c>
      <c r="H628" s="117" cm="1">
        <f t="array" ref="H628">INDEX($AB$27:$AF$34,K628,L628)</f>
        <v>6.2180685193739098</v>
      </c>
      <c r="K628">
        <f t="shared" si="80"/>
        <v>4</v>
      </c>
      <c r="L628">
        <f t="shared" si="91"/>
        <v>2</v>
      </c>
    </row>
    <row r="629" spans="2:12" x14ac:dyDescent="0.3">
      <c r="B629" t="str">
        <f t="shared" si="93"/>
        <v>MarinusPortlandYallourn</v>
      </c>
      <c r="C629" t="s">
        <v>64</v>
      </c>
      <c r="D629">
        <v>0.25</v>
      </c>
      <c r="E629" t="str">
        <f t="shared" si="94"/>
        <v>Cal-37</v>
      </c>
      <c r="F629" t="s">
        <v>44</v>
      </c>
      <c r="G629" t="str">
        <f t="shared" si="92"/>
        <v>PPA NPV (MWh)</v>
      </c>
      <c r="H629" s="117" cm="1">
        <f t="array" ref="H629">INDEX($AB$27:$AF$34,K629,L629)</f>
        <v>1.1124496385323432</v>
      </c>
      <c r="K629">
        <f t="shared" si="80"/>
        <v>5</v>
      </c>
      <c r="L629">
        <f t="shared" si="91"/>
        <v>2</v>
      </c>
    </row>
    <row r="630" spans="2:12" x14ac:dyDescent="0.3">
      <c r="B630" t="str">
        <f t="shared" si="93"/>
        <v>MarinusPortlandYallourn</v>
      </c>
      <c r="C630" t="s">
        <v>64</v>
      </c>
      <c r="D630">
        <v>0.05</v>
      </c>
      <c r="E630" t="str">
        <f t="shared" si="94"/>
        <v>Cal-37</v>
      </c>
      <c r="F630" t="s">
        <v>44</v>
      </c>
      <c r="G630" t="str">
        <f t="shared" si="92"/>
        <v>PPA NPV (MWh)</v>
      </c>
      <c r="H630" s="117" cm="1">
        <f t="array" ref="H630">INDEX($AB$27:$AF$34,K630,L630)</f>
        <v>-5.3109709649619816</v>
      </c>
      <c r="K630">
        <f t="shared" si="80"/>
        <v>6</v>
      </c>
      <c r="L630">
        <f t="shared" si="91"/>
        <v>2</v>
      </c>
    </row>
    <row r="631" spans="2:12" x14ac:dyDescent="0.3">
      <c r="B631" t="str">
        <f t="shared" si="93"/>
        <v>MarinusPortlandYallourn</v>
      </c>
      <c r="C631" t="s">
        <v>64</v>
      </c>
      <c r="D631">
        <v>0</v>
      </c>
      <c r="E631" t="str">
        <f t="shared" si="94"/>
        <v>Cal-37</v>
      </c>
      <c r="F631" t="s">
        <v>44</v>
      </c>
      <c r="G631" t="str">
        <f t="shared" si="92"/>
        <v>PPA NPV (MWh)</v>
      </c>
      <c r="H631" s="117" cm="1">
        <f t="array" ref="H631">INDEX($AB$27:$AF$34,K631,L631)</f>
        <v>-12.271747035267405</v>
      </c>
      <c r="K631">
        <f t="shared" si="80"/>
        <v>7</v>
      </c>
      <c r="L631">
        <f t="shared" si="91"/>
        <v>2</v>
      </c>
    </row>
    <row r="632" spans="2:12" x14ac:dyDescent="0.3">
      <c r="B632" t="str">
        <f t="shared" si="93"/>
        <v>MarinusPortlandYallourn</v>
      </c>
      <c r="C632" t="s">
        <v>64</v>
      </c>
      <c r="D632" t="s">
        <v>24</v>
      </c>
      <c r="E632" t="str">
        <f t="shared" si="94"/>
        <v>Cal-37</v>
      </c>
      <c r="F632" t="s">
        <v>44</v>
      </c>
      <c r="G632" t="str">
        <f t="shared" si="92"/>
        <v>PPA NPV (MWh)</v>
      </c>
      <c r="H632" s="117" cm="1">
        <f t="array" ref="H632">INDEX($AB$27:$AF$34,K632,L632)</f>
        <v>6.3525371303676881</v>
      </c>
      <c r="K632">
        <f t="shared" si="80"/>
        <v>8</v>
      </c>
      <c r="L632">
        <f t="shared" si="91"/>
        <v>2</v>
      </c>
    </row>
    <row r="633" spans="2:12" x14ac:dyDescent="0.3">
      <c r="B633" t="str">
        <f t="shared" si="93"/>
        <v>MarinusPortlandYallourn</v>
      </c>
      <c r="C633" t="s">
        <v>64</v>
      </c>
      <c r="D633">
        <v>1</v>
      </c>
      <c r="E633" t="str">
        <f t="shared" si="94"/>
        <v>Cal-37</v>
      </c>
      <c r="F633" t="s">
        <v>44</v>
      </c>
      <c r="G633" t="str">
        <f>$W$26&amp;" (MWh)"</f>
        <v>Merchant with PPA NPV (MWh)</v>
      </c>
      <c r="H633" s="117" cm="1">
        <f t="array" ref="H633">INDEX($AB$27:$AF$34,K633,L633)</f>
        <v>36.227334828854161</v>
      </c>
      <c r="K633">
        <f t="shared" si="80"/>
        <v>1</v>
      </c>
      <c r="L633">
        <f t="shared" si="91"/>
        <v>3</v>
      </c>
    </row>
    <row r="634" spans="2:12" x14ac:dyDescent="0.3">
      <c r="B634" t="str">
        <f t="shared" si="93"/>
        <v>MarinusPortlandYallourn</v>
      </c>
      <c r="C634" t="s">
        <v>64</v>
      </c>
      <c r="D634">
        <v>0.95</v>
      </c>
      <c r="E634" t="str">
        <f t="shared" si="94"/>
        <v>Cal-37</v>
      </c>
      <c r="F634" t="s">
        <v>44</v>
      </c>
      <c r="G634" t="str">
        <f t="shared" ref="G634:G640" si="95">$W$26&amp;" (MWh)"</f>
        <v>Merchant with PPA NPV (MWh)</v>
      </c>
      <c r="H634" s="117" cm="1">
        <f t="array" ref="H634">INDEX($AB$27:$AF$34,K634,L634)</f>
        <v>20.969104483566554</v>
      </c>
      <c r="K634">
        <f t="shared" si="80"/>
        <v>2</v>
      </c>
      <c r="L634">
        <f t="shared" si="91"/>
        <v>3</v>
      </c>
    </row>
    <row r="635" spans="2:12" x14ac:dyDescent="0.3">
      <c r="B635" t="str">
        <f t="shared" si="93"/>
        <v>MarinusPortlandYallourn</v>
      </c>
      <c r="C635" t="s">
        <v>64</v>
      </c>
      <c r="D635">
        <v>0.75</v>
      </c>
      <c r="E635" t="str">
        <f t="shared" si="94"/>
        <v>Cal-37</v>
      </c>
      <c r="F635" t="s">
        <v>44</v>
      </c>
      <c r="G635" t="str">
        <f t="shared" si="95"/>
        <v>Merchant with PPA NPV (MWh)</v>
      </c>
      <c r="H635" s="117" cm="1">
        <f t="array" ref="H635">INDEX($AB$27:$AF$34,K635,L635)</f>
        <v>13.314736571932063</v>
      </c>
      <c r="K635">
        <f t="shared" si="80"/>
        <v>3</v>
      </c>
      <c r="L635">
        <f t="shared" si="91"/>
        <v>3</v>
      </c>
    </row>
    <row r="636" spans="2:12" x14ac:dyDescent="0.3">
      <c r="B636" t="str">
        <f t="shared" si="93"/>
        <v>MarinusPortlandYallourn</v>
      </c>
      <c r="C636" t="s">
        <v>64</v>
      </c>
      <c r="D636">
        <v>0.5</v>
      </c>
      <c r="E636" t="str">
        <f t="shared" si="94"/>
        <v>Cal-37</v>
      </c>
      <c r="F636" t="s">
        <v>44</v>
      </c>
      <c r="G636" t="str">
        <f t="shared" si="95"/>
        <v>Merchant with PPA NPV (MWh)</v>
      </c>
      <c r="H636" s="117" cm="1">
        <f t="array" ref="H636">INDEX($AB$27:$AF$34,K636,L636)</f>
        <v>7.2117360948413003</v>
      </c>
      <c r="K636">
        <f t="shared" si="80"/>
        <v>4</v>
      </c>
      <c r="L636">
        <f t="shared" si="91"/>
        <v>3</v>
      </c>
    </row>
    <row r="637" spans="2:12" x14ac:dyDescent="0.3">
      <c r="B637" t="str">
        <f t="shared" si="93"/>
        <v>MarinusPortlandYallourn</v>
      </c>
      <c r="C637" t="s">
        <v>64</v>
      </c>
      <c r="D637">
        <v>0.25</v>
      </c>
      <c r="E637" t="str">
        <f t="shared" si="94"/>
        <v>Cal-37</v>
      </c>
      <c r="F637" t="s">
        <v>44</v>
      </c>
      <c r="G637" t="str">
        <f t="shared" si="95"/>
        <v>Merchant with PPA NPV (MWh)</v>
      </c>
      <c r="H637" s="117" cm="1">
        <f t="array" ref="H637">INDEX($AB$27:$AF$34,K637,L637)</f>
        <v>0.55029073730906486</v>
      </c>
      <c r="K637">
        <f t="shared" si="80"/>
        <v>5</v>
      </c>
      <c r="L637">
        <f t="shared" si="91"/>
        <v>3</v>
      </c>
    </row>
    <row r="638" spans="2:12" x14ac:dyDescent="0.3">
      <c r="B638" t="str">
        <f t="shared" si="93"/>
        <v>MarinusPortlandYallourn</v>
      </c>
      <c r="C638" t="s">
        <v>64</v>
      </c>
      <c r="D638">
        <v>0.05</v>
      </c>
      <c r="E638" t="str">
        <f t="shared" si="94"/>
        <v>Cal-37</v>
      </c>
      <c r="F638" t="s">
        <v>44</v>
      </c>
      <c r="G638" t="str">
        <f t="shared" si="95"/>
        <v>Merchant with PPA NPV (MWh)</v>
      </c>
      <c r="H638" s="117" cm="1">
        <f t="array" ref="H638">INDEX($AB$27:$AF$34,K638,L638)</f>
        <v>-8.2057433245142644</v>
      </c>
      <c r="K638">
        <f t="shared" si="80"/>
        <v>6</v>
      </c>
      <c r="L638">
        <f t="shared" si="91"/>
        <v>3</v>
      </c>
    </row>
    <row r="639" spans="2:12" x14ac:dyDescent="0.3">
      <c r="B639" t="str">
        <f t="shared" si="93"/>
        <v>MarinusPortlandYallourn</v>
      </c>
      <c r="C639" t="s">
        <v>64</v>
      </c>
      <c r="D639">
        <v>0</v>
      </c>
      <c r="E639" t="str">
        <f t="shared" si="94"/>
        <v>Cal-37</v>
      </c>
      <c r="F639" t="s">
        <v>44</v>
      </c>
      <c r="G639" t="str">
        <f t="shared" si="95"/>
        <v>Merchant with PPA NPV (MWh)</v>
      </c>
      <c r="H639" s="117" cm="1">
        <f t="array" ref="H639">INDEX($AB$27:$AF$34,K639,L639)</f>
        <v>-18.542517866104141</v>
      </c>
      <c r="K639">
        <f t="shared" si="80"/>
        <v>7</v>
      </c>
      <c r="L639">
        <f t="shared" si="91"/>
        <v>3</v>
      </c>
    </row>
    <row r="640" spans="2:12" x14ac:dyDescent="0.3">
      <c r="B640" t="str">
        <f t="shared" si="93"/>
        <v>MarinusPortlandYallourn</v>
      </c>
      <c r="C640" t="s">
        <v>64</v>
      </c>
      <c r="D640" t="s">
        <v>24</v>
      </c>
      <c r="E640" t="str">
        <f t="shared" si="94"/>
        <v>Cal-37</v>
      </c>
      <c r="F640" t="s">
        <v>44</v>
      </c>
      <c r="G640" t="str">
        <f t="shared" si="95"/>
        <v>Merchant with PPA NPV (MWh)</v>
      </c>
      <c r="H640" s="117" cm="1">
        <f t="array" ref="H640">INDEX($AB$27:$AF$34,K640,L640)</f>
        <v>7.2488562582935101</v>
      </c>
      <c r="K640">
        <f t="shared" si="80"/>
        <v>8</v>
      </c>
      <c r="L640">
        <f t="shared" si="91"/>
        <v>3</v>
      </c>
    </row>
    <row r="641" spans="2:12" x14ac:dyDescent="0.3">
      <c r="B641" t="str">
        <f>$B$2</f>
        <v>MarinusPortlandYallourn</v>
      </c>
      <c r="C641" t="s">
        <v>64</v>
      </c>
      <c r="D641">
        <v>1</v>
      </c>
      <c r="E641" t="s">
        <v>18</v>
      </c>
      <c r="F641" t="s">
        <v>44</v>
      </c>
      <c r="G641" t="str">
        <f>$X$26&amp;" (MWh)"</f>
        <v>Sold Swap NPV (MWh)</v>
      </c>
      <c r="H641" s="117" cm="1">
        <f t="array" ref="H641">INDEX($AB$27:$AF$34,K641,L641)</f>
        <v>-33.486246716740766</v>
      </c>
      <c r="K641">
        <f t="shared" si="80"/>
        <v>1</v>
      </c>
      <c r="L641">
        <f t="shared" si="91"/>
        <v>4</v>
      </c>
    </row>
    <row r="642" spans="2:12" x14ac:dyDescent="0.3">
      <c r="B642" t="str">
        <f>B641</f>
        <v>MarinusPortlandYallourn</v>
      </c>
      <c r="C642" t="s">
        <v>64</v>
      </c>
      <c r="D642">
        <v>0.95</v>
      </c>
      <c r="E642" t="str">
        <f>E641</f>
        <v>Cal-37</v>
      </c>
      <c r="F642" t="s">
        <v>44</v>
      </c>
      <c r="G642" t="str">
        <f t="shared" ref="G642:G648" si="96">$X$26&amp;" (MWh)"</f>
        <v>Sold Swap NPV (MWh)</v>
      </c>
      <c r="H642" s="117" cm="1">
        <f t="array" ref="H642">INDEX($AB$27:$AF$34,K642,L642)</f>
        <v>-14.769724072866287</v>
      </c>
      <c r="K642">
        <f t="shared" si="80"/>
        <v>2</v>
      </c>
      <c r="L642">
        <f t="shared" si="91"/>
        <v>4</v>
      </c>
    </row>
    <row r="643" spans="2:12" x14ac:dyDescent="0.3">
      <c r="B643" t="str">
        <f t="shared" ref="B643:B656" si="97">B642</f>
        <v>MarinusPortlandYallourn</v>
      </c>
      <c r="C643" t="s">
        <v>64</v>
      </c>
      <c r="D643">
        <v>0.75</v>
      </c>
      <c r="E643" t="str">
        <f t="shared" ref="E643:E648" si="98">E642</f>
        <v>Cal-37</v>
      </c>
      <c r="F643" t="s">
        <v>44</v>
      </c>
      <c r="G643" t="str">
        <f t="shared" si="96"/>
        <v>Sold Swap NPV (MWh)</v>
      </c>
      <c r="H643" s="117" cm="1">
        <f t="array" ref="H643">INDEX($AB$27:$AF$34,K643,L643)</f>
        <v>-6.1792121410940579</v>
      </c>
      <c r="K643">
        <f t="shared" si="80"/>
        <v>3</v>
      </c>
      <c r="L643">
        <f t="shared" si="91"/>
        <v>4</v>
      </c>
    </row>
    <row r="644" spans="2:12" x14ac:dyDescent="0.3">
      <c r="B644" t="str">
        <f t="shared" si="97"/>
        <v>MarinusPortlandYallourn</v>
      </c>
      <c r="C644" t="s">
        <v>64</v>
      </c>
      <c r="D644">
        <v>0.5</v>
      </c>
      <c r="E644" t="str">
        <f t="shared" si="98"/>
        <v>Cal-37</v>
      </c>
      <c r="F644" t="s">
        <v>44</v>
      </c>
      <c r="G644" t="str">
        <f t="shared" si="96"/>
        <v>Sold Swap NPV (MWh)</v>
      </c>
      <c r="H644" s="117" cm="1">
        <f t="array" ref="H644">INDEX($AB$27:$AF$34,K644,L644)</f>
        <v>6.6273536199754797E-3</v>
      </c>
      <c r="K644">
        <f t="shared" si="80"/>
        <v>4</v>
      </c>
      <c r="L644">
        <f t="shared" si="91"/>
        <v>4</v>
      </c>
    </row>
    <row r="645" spans="2:12" x14ac:dyDescent="0.3">
      <c r="B645" t="str">
        <f t="shared" si="97"/>
        <v>MarinusPortlandYallourn</v>
      </c>
      <c r="C645" t="s">
        <v>64</v>
      </c>
      <c r="D645">
        <v>0.25</v>
      </c>
      <c r="E645" t="str">
        <f t="shared" si="98"/>
        <v>Cal-37</v>
      </c>
      <c r="F645" t="s">
        <v>44</v>
      </c>
      <c r="G645" t="str">
        <f t="shared" si="96"/>
        <v>Sold Swap NPV (MWh)</v>
      </c>
      <c r="H645" s="117" cm="1">
        <f t="array" ref="H645">INDEX($AB$27:$AF$34,K645,L645)</f>
        <v>6.7525975914795735</v>
      </c>
      <c r="K645">
        <f t="shared" si="80"/>
        <v>5</v>
      </c>
      <c r="L645">
        <f t="shared" si="91"/>
        <v>4</v>
      </c>
    </row>
    <row r="646" spans="2:12" x14ac:dyDescent="0.3">
      <c r="B646" t="str">
        <f t="shared" si="97"/>
        <v>MarinusPortlandYallourn</v>
      </c>
      <c r="C646" t="s">
        <v>64</v>
      </c>
      <c r="D646">
        <v>0.05</v>
      </c>
      <c r="E646" t="str">
        <f t="shared" si="98"/>
        <v>Cal-37</v>
      </c>
      <c r="F646" t="s">
        <v>44</v>
      </c>
      <c r="G646" t="str">
        <f t="shared" si="96"/>
        <v>Sold Swap NPV (MWh)</v>
      </c>
      <c r="H646" s="117" cm="1">
        <f t="array" ref="H646">INDEX($AB$27:$AF$34,K646,L646)</f>
        <v>9.642940308052026</v>
      </c>
      <c r="K646">
        <f t="shared" si="80"/>
        <v>6</v>
      </c>
      <c r="L646">
        <f t="shared" si="91"/>
        <v>4</v>
      </c>
    </row>
    <row r="647" spans="2:12" x14ac:dyDescent="0.3">
      <c r="B647" t="str">
        <f t="shared" si="97"/>
        <v>MarinusPortlandYallourn</v>
      </c>
      <c r="C647" t="s">
        <v>64</v>
      </c>
      <c r="D647">
        <v>0</v>
      </c>
      <c r="E647" t="str">
        <f t="shared" si="98"/>
        <v>Cal-37</v>
      </c>
      <c r="F647" t="s">
        <v>44</v>
      </c>
      <c r="G647" t="str">
        <f t="shared" si="96"/>
        <v>Sold Swap NPV (MWh)</v>
      </c>
      <c r="H647" s="117" cm="1">
        <f t="array" ref="H647">INDEX($AB$27:$AF$34,K647,L647)</f>
        <v>13.139732135282953</v>
      </c>
      <c r="K647">
        <f t="shared" si="80"/>
        <v>7</v>
      </c>
      <c r="L647">
        <f t="shared" si="91"/>
        <v>4</v>
      </c>
    </row>
    <row r="648" spans="2:12" x14ac:dyDescent="0.3">
      <c r="B648" t="str">
        <f t="shared" si="97"/>
        <v>MarinusPortlandYallourn</v>
      </c>
      <c r="C648" t="s">
        <v>64</v>
      </c>
      <c r="D648" t="s">
        <v>24</v>
      </c>
      <c r="E648" t="str">
        <f t="shared" si="98"/>
        <v>Cal-37</v>
      </c>
      <c r="F648" t="s">
        <v>44</v>
      </c>
      <c r="G648" t="str">
        <f t="shared" si="96"/>
        <v>Sold Swap NPV (MWh)</v>
      </c>
      <c r="H648" s="117" cm="1">
        <f t="array" ref="H648">INDEX($AB$27:$AF$34,K648,L648)</f>
        <v>0.29194357484709899</v>
      </c>
      <c r="K648">
        <f t="shared" si="80"/>
        <v>8</v>
      </c>
      <c r="L648">
        <f t="shared" si="91"/>
        <v>4</v>
      </c>
    </row>
    <row r="649" spans="2:12" x14ac:dyDescent="0.3">
      <c r="B649" t="str">
        <f t="shared" si="97"/>
        <v>MarinusPortlandYallourn</v>
      </c>
      <c r="C649" t="s">
        <v>64</v>
      </c>
      <c r="D649">
        <v>1</v>
      </c>
      <c r="E649" t="s">
        <v>18</v>
      </c>
      <c r="F649" t="s">
        <v>44</v>
      </c>
      <c r="G649" t="str">
        <f>$Y$26&amp;" (MWh)"</f>
        <v>Merchant with PPA and Sold Swap NPV (MWh)</v>
      </c>
      <c r="H649" s="117" cm="1">
        <f t="array" ref="H649">INDEX($AB$27:$AF$34,K649,L649)</f>
        <v>5.8479710839263888</v>
      </c>
      <c r="K649">
        <f t="shared" si="80"/>
        <v>1</v>
      </c>
      <c r="L649">
        <f t="shared" si="91"/>
        <v>5</v>
      </c>
    </row>
    <row r="650" spans="2:12" x14ac:dyDescent="0.3">
      <c r="B650" t="str">
        <f t="shared" si="97"/>
        <v>MarinusPortlandYallourn</v>
      </c>
      <c r="C650" t="s">
        <v>64</v>
      </c>
      <c r="D650">
        <v>0.95</v>
      </c>
      <c r="E650" t="str">
        <f>E649</f>
        <v>Cal-37</v>
      </c>
      <c r="F650" t="s">
        <v>44</v>
      </c>
      <c r="G650" t="str">
        <f t="shared" ref="G650:G656" si="99">$Y$26&amp;" (MWh)"</f>
        <v>Merchant with PPA and Sold Swap NPV (MWh)</v>
      </c>
      <c r="H650" s="117" cm="1">
        <f t="array" ref="H650">INDEX($AB$27:$AF$34,K650,L650)</f>
        <v>4.8940280996926209</v>
      </c>
      <c r="K650">
        <f t="shared" ref="K650:K656" si="100">K642</f>
        <v>2</v>
      </c>
      <c r="L650">
        <f t="shared" si="91"/>
        <v>5</v>
      </c>
    </row>
    <row r="651" spans="2:12" x14ac:dyDescent="0.3">
      <c r="B651" t="str">
        <f t="shared" si="97"/>
        <v>MarinusPortlandYallourn</v>
      </c>
      <c r="C651" t="s">
        <v>64</v>
      </c>
      <c r="D651">
        <v>0.75</v>
      </c>
      <c r="E651" t="str">
        <f t="shared" ref="E651:E656" si="101">E650</f>
        <v>Cal-37</v>
      </c>
      <c r="F651" t="s">
        <v>44</v>
      </c>
      <c r="G651" t="str">
        <f t="shared" si="99"/>
        <v>Merchant with PPA and Sold Swap NPV (MWh)</v>
      </c>
      <c r="H651" s="117" cm="1">
        <f t="array" ref="H651">INDEX($AB$27:$AF$34,K651,L651)</f>
        <v>4.3680975477351005</v>
      </c>
      <c r="K651">
        <f t="shared" si="100"/>
        <v>3</v>
      </c>
      <c r="L651">
        <f t="shared" si="91"/>
        <v>5</v>
      </c>
    </row>
    <row r="652" spans="2:12" x14ac:dyDescent="0.3">
      <c r="B652" t="str">
        <f t="shared" si="97"/>
        <v>MarinusPortlandYallourn</v>
      </c>
      <c r="C652" t="s">
        <v>64</v>
      </c>
      <c r="D652">
        <v>0.5</v>
      </c>
      <c r="E652" t="str">
        <f t="shared" si="101"/>
        <v>Cal-37</v>
      </c>
      <c r="F652" t="s">
        <v>44</v>
      </c>
      <c r="G652" t="str">
        <f t="shared" si="99"/>
        <v>Merchant with PPA and Sold Swap NPV (MWh)</v>
      </c>
      <c r="H652" s="117" cm="1">
        <f t="array" ref="H652">INDEX($AB$27:$AF$34,K652,L652)</f>
        <v>3.8513978931205743</v>
      </c>
      <c r="K652">
        <f t="shared" si="100"/>
        <v>4</v>
      </c>
      <c r="L652">
        <f t="shared" si="91"/>
        <v>5</v>
      </c>
    </row>
    <row r="653" spans="2:12" x14ac:dyDescent="0.3">
      <c r="B653" t="str">
        <f t="shared" si="97"/>
        <v>MarinusPortlandYallourn</v>
      </c>
      <c r="C653" t="s">
        <v>64</v>
      </c>
      <c r="D653">
        <v>0.25</v>
      </c>
      <c r="E653" t="str">
        <f t="shared" si="101"/>
        <v>Cal-37</v>
      </c>
      <c r="F653" t="s">
        <v>44</v>
      </c>
      <c r="G653" t="str">
        <f t="shared" si="99"/>
        <v>Merchant with PPA and Sold Swap NPV (MWh)</v>
      </c>
      <c r="H653" s="117" cm="1">
        <f t="array" ref="H653">INDEX($AB$27:$AF$34,K653,L653)</f>
        <v>3.494775179767728</v>
      </c>
      <c r="K653">
        <f t="shared" si="100"/>
        <v>5</v>
      </c>
      <c r="L653">
        <f t="shared" si="91"/>
        <v>5</v>
      </c>
    </row>
    <row r="654" spans="2:12" x14ac:dyDescent="0.3">
      <c r="B654" t="str">
        <f t="shared" si="97"/>
        <v>MarinusPortlandYallourn</v>
      </c>
      <c r="C654" t="s">
        <v>64</v>
      </c>
      <c r="D654">
        <v>0.05</v>
      </c>
      <c r="E654" t="str">
        <f t="shared" si="101"/>
        <v>Cal-37</v>
      </c>
      <c r="F654" t="s">
        <v>44</v>
      </c>
      <c r="G654" t="str">
        <f t="shared" si="99"/>
        <v>Merchant with PPA and Sold Swap NPV (MWh)</v>
      </c>
      <c r="H654" s="117" cm="1">
        <f t="array" ref="H654">INDEX($AB$27:$AF$34,K654,L654)</f>
        <v>0.48401452530065381</v>
      </c>
      <c r="K654">
        <f t="shared" si="100"/>
        <v>6</v>
      </c>
      <c r="L654">
        <f t="shared" si="91"/>
        <v>5</v>
      </c>
    </row>
    <row r="655" spans="2:12" x14ac:dyDescent="0.3">
      <c r="B655" t="str">
        <f t="shared" si="97"/>
        <v>MarinusPortlandYallourn</v>
      </c>
      <c r="C655" t="s">
        <v>64</v>
      </c>
      <c r="D655">
        <v>0</v>
      </c>
      <c r="E655" t="str">
        <f t="shared" si="101"/>
        <v>Cal-37</v>
      </c>
      <c r="F655" t="s">
        <v>44</v>
      </c>
      <c r="G655" t="str">
        <f t="shared" si="99"/>
        <v>Merchant with PPA and Sold Swap NPV (MWh)</v>
      </c>
      <c r="H655" s="117" cm="1">
        <f t="array" ref="H655">INDEX($AB$27:$AF$34,K655,L655)</f>
        <v>-2.5988894499233481</v>
      </c>
      <c r="K655">
        <f t="shared" si="100"/>
        <v>7</v>
      </c>
      <c r="L655">
        <f t="shared" si="91"/>
        <v>5</v>
      </c>
    </row>
    <row r="656" spans="2:12" x14ac:dyDescent="0.3">
      <c r="B656" t="str">
        <f t="shared" si="97"/>
        <v>MarinusPortlandYallourn</v>
      </c>
      <c r="C656" t="s">
        <v>64</v>
      </c>
      <c r="D656" t="s">
        <v>24</v>
      </c>
      <c r="E656" t="str">
        <f t="shared" si="101"/>
        <v>Cal-37</v>
      </c>
      <c r="F656" t="s">
        <v>44</v>
      </c>
      <c r="G656" t="str">
        <f t="shared" si="99"/>
        <v>Merchant with PPA and Sold Swap NPV (MWh)</v>
      </c>
      <c r="H656" s="117" cm="1">
        <f t="array" ref="H656">INDEX($AB$27:$AF$34,K656,L656)</f>
        <v>4.0011711715266554</v>
      </c>
      <c r="K656">
        <f t="shared" si="100"/>
        <v>8</v>
      </c>
      <c r="L656">
        <f t="shared" si="91"/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Spot Prices</vt:lpstr>
      <vt:lpstr>WindFarmRevenue</vt:lpstr>
      <vt:lpstr>WindFarmLGCs</vt:lpstr>
      <vt:lpstr>WindFarmAvPrice</vt:lpstr>
      <vt:lpstr>PPAPrice</vt:lpstr>
      <vt:lpstr>PPAcfd</vt:lpstr>
      <vt:lpstr>SwapSold</vt:lpstr>
      <vt:lpstr>DualFuelCM</vt:lpstr>
      <vt:lpstr>DualFuelMWh</vt:lpstr>
      <vt:lpstr>2hBatteryCM</vt:lpstr>
      <vt:lpstr>2hBatteryMWh</vt:lpstr>
      <vt:lpstr>2hBatteryCycles</vt:lpstr>
      <vt:lpstr>Summary</vt:lpstr>
      <vt:lpstr>FinParameters</vt:lpstr>
      <vt:lpstr>Financials</vt:lpstr>
      <vt:lpstr>FinancialWalk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 Daley</dc:creator>
  <cp:lastModifiedBy>Carl Daley</cp:lastModifiedBy>
  <dcterms:created xsi:type="dcterms:W3CDTF">2020-03-23T08:03:52Z</dcterms:created>
  <dcterms:modified xsi:type="dcterms:W3CDTF">2020-08-12T09:03:26Z</dcterms:modified>
</cp:coreProperties>
</file>